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lsexec\tashare\Forecasts-LSEXEC\FF Training\"/>
    </mc:Choice>
  </mc:AlternateContent>
  <xr:revisionPtr revIDLastSave="0" documentId="13_ncr:1_{622A79D0-18A2-4B49-AABA-421AE2AA8740}" xr6:coauthVersionLast="47" xr6:coauthVersionMax="47" xr10:uidLastSave="{00000000-0000-0000-0000-000000000000}"/>
  <bookViews>
    <workbookView xWindow="28680" yWindow="-120" windowWidth="29040" windowHeight="15720" firstSheet="2" activeTab="3" xr2:uid="{00000000-000D-0000-FFFF-FFFF00000000}"/>
  </bookViews>
  <sheets>
    <sheet name="Fiscal Years" sheetId="73" r:id="rId1"/>
    <sheet name="Assumptions" sheetId="52" r:id="rId2"/>
    <sheet name="Change Log" sheetId="44" r:id="rId3"/>
    <sheet name="Summary" sheetId="6" r:id="rId4"/>
    <sheet name="Revenues" sheetId="1" r:id="rId5"/>
    <sheet name="Tax Levy" sheetId="27" r:id="rId6"/>
    <sheet name="State Aid" sheetId="26" r:id="rId7"/>
    <sheet name="Local Receipts" sheetId="2" r:id="rId8"/>
    <sheet name="Offset Receipts" sheetId="53" r:id="rId9"/>
    <sheet name="Available Funds" sheetId="8" r:id="rId10"/>
    <sheet name="Expenditures" sheetId="9" r:id="rId11"/>
    <sheet name="Enterprise Funds" sheetId="42" r:id="rId12"/>
    <sheet name="CPF" sheetId="43" r:id="rId13"/>
    <sheet name="Debt" sheetId="17" r:id="rId14"/>
    <sheet name="Snow &amp; Ice" sheetId="50" r:id="rId15"/>
    <sheet name="Position Control" sheetId="54" r:id="rId16"/>
    <sheet name="COLA" sheetId="69" r:id="rId17"/>
    <sheet name="NSS" sheetId="48" r:id="rId18"/>
    <sheet name="__ RSD 1" sheetId="71" r:id="rId19"/>
    <sheet name="__ RSD 2" sheetId="7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aidcalc" localSheetId="12">[1]aid436!$A$10:$AI$448</definedName>
    <definedName name="aidcalc" localSheetId="11">[2]aid436!$A$10:$AI$448</definedName>
    <definedName name="aidcalc">[2]aid436!$A$10:$AI$448</definedName>
    <definedName name="dec" localSheetId="12">[3]dec!$A$10:$O$449</definedName>
    <definedName name="dec" localSheetId="11">[4]dec!$A$10:$O$449</definedName>
    <definedName name="dec">[4]dec!$A$10:$O$449</definedName>
    <definedName name="disthist" localSheetId="12">[1]disthist!$A$10:$AN$448</definedName>
    <definedName name="disthist" localSheetId="11">[2]disthist!$A$10:$AN$448</definedName>
    <definedName name="disthist">[2]disthist!$A$10:$AN$448</definedName>
    <definedName name="distributions" localSheetId="12">[3]distributions!$A$10:$T$449</definedName>
    <definedName name="distributions" localSheetId="11">[4]distributions!$A$10:$T$449</definedName>
    <definedName name="distributions">[4]distributions!$A$10:$T$449</definedName>
    <definedName name="order1755" localSheetId="16">[5]localcont!$D$10:$X$1765</definedName>
    <definedName name="order1755">[6]localcont!$A$10:$Y$1765</definedName>
    <definedName name="_xlnm.Print_Area" localSheetId="18">'__ RSD 1'!$A$1:$J$68</definedName>
    <definedName name="_xlnm.Print_Area" localSheetId="19">'__ RSD 2'!$A$1:$J$68</definedName>
    <definedName name="_xlnm.Print_Area" localSheetId="1">Assumptions!$A$1:$B$47</definedName>
    <definedName name="_xlnm.Print_Area" localSheetId="9">'Available Funds'!$A$1:$P$82</definedName>
    <definedName name="_xlnm.Print_Area" localSheetId="2">'Change Log'!$A$1:$D$32</definedName>
    <definedName name="_xlnm.Print_Area" localSheetId="16">COLA!$A$1:$H$73</definedName>
    <definedName name="_xlnm.Print_Area" localSheetId="12">CPF!$A$1:$R$25</definedName>
    <definedName name="_xlnm.Print_Area" localSheetId="13">Debt!$A$1:$H$154</definedName>
    <definedName name="_xlnm.Print_Area" localSheetId="11">'Enterprise Funds'!$A$1:$S$184</definedName>
    <definedName name="_xlnm.Print_Area" localSheetId="10">Expenditures!$A$1:$S$139</definedName>
    <definedName name="_xlnm.Print_Area" localSheetId="7">'Local Receipts'!$A$1:$R$79</definedName>
    <definedName name="_xlnm.Print_Area" localSheetId="17">NSS!$A$1:$R$46</definedName>
    <definedName name="_xlnm.Print_Area" localSheetId="8">'Offset Receipts'!$A$1:$R$37</definedName>
    <definedName name="_xlnm.Print_Area" localSheetId="15">'Position Control'!$A$2:$Q$253</definedName>
    <definedName name="_xlnm.Print_Area" localSheetId="4">Revenues!$A$1:$R$63</definedName>
    <definedName name="_xlnm.Print_Area" localSheetId="6">'State Aid'!$A$1:$S$65</definedName>
    <definedName name="_xlnm.Print_Area" localSheetId="3">Summary!$C$5:$P$75</definedName>
    <definedName name="_xlnm.Print_Area" localSheetId="5">'Tax Levy'!$A$1:$S$86</definedName>
    <definedName name="_xlnm.Print_Titles" localSheetId="9">'Available Funds'!$A:$B,'Available Funds'!$1:$3</definedName>
    <definedName name="_xlnm.Print_Titles" localSheetId="16">COLA!$A:$B,COLA!$1:$5</definedName>
    <definedName name="_xlnm.Print_Titles" localSheetId="12">CPF!$A:$B</definedName>
    <definedName name="_xlnm.Print_Titles" localSheetId="13">Debt!$A:$B,Debt!$1:$4</definedName>
    <definedName name="_xlnm.Print_Titles" localSheetId="11">'Enterprise Funds'!$A:$B,'Enterprise Funds'!$1:$2</definedName>
    <definedName name="_xlnm.Print_Titles" localSheetId="10">Expenditures!$A:$B,Expenditures!$1:$5</definedName>
    <definedName name="_xlnm.Print_Titles" localSheetId="7">'Local Receipts'!$A:$B,'Local Receipts'!$1:$3</definedName>
    <definedName name="_xlnm.Print_Titles" localSheetId="17">NSS!$A:$B,NSS!$1:$3</definedName>
    <definedName name="_xlnm.Print_Titles" localSheetId="8">'Offset Receipts'!$A:$B,'Offset Receipts'!$1:$3</definedName>
    <definedName name="_xlnm.Print_Titles" localSheetId="4">Revenues!$A:$B,Revenues!$1:$5</definedName>
    <definedName name="_xlnm.Print_Titles" localSheetId="6">'State Aid'!$A:$B,'State Aid'!$1:$2</definedName>
    <definedName name="_xlnm.Print_Titles" localSheetId="3">Summary!$A:$B,Summary!$1:$4</definedName>
    <definedName name="_xlnm.Print_Titles" localSheetId="5">'Tax Levy'!$A:$B,'Tax Levy'!$1:$5</definedName>
    <definedName name="regdetail">[7]regionals!$A$10:$J$470</definedName>
    <definedName name="town351" localSheetId="16">'[8]Townwide Contributions'!$A$10:$AB$361</definedName>
    <definedName name="town351">'[9]townwide contributions'!$A$10:$AA$361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2" i="69" l="1"/>
  <c r="K118" i="69"/>
  <c r="L118" i="69"/>
  <c r="L120" i="69" s="1"/>
  <c r="L122" i="69" s="1"/>
  <c r="M118" i="69"/>
  <c r="N118" i="69"/>
  <c r="O118" i="69"/>
  <c r="K119" i="69"/>
  <c r="L119" i="69"/>
  <c r="M119" i="69"/>
  <c r="M120" i="69" s="1"/>
  <c r="M122" i="69" s="1"/>
  <c r="N119" i="69"/>
  <c r="O119" i="69"/>
  <c r="O120" i="69" s="1"/>
  <c r="O122" i="69" s="1"/>
  <c r="J119" i="69"/>
  <c r="J118" i="69"/>
  <c r="I122" i="69"/>
  <c r="I120" i="69"/>
  <c r="F120" i="69"/>
  <c r="E120" i="69"/>
  <c r="D120" i="69"/>
  <c r="C120" i="69"/>
  <c r="N120" i="69"/>
  <c r="N122" i="69" s="1"/>
  <c r="K120" i="69"/>
  <c r="K122" i="69" s="1"/>
  <c r="J120" i="69"/>
  <c r="J115" i="69"/>
  <c r="J103" i="69"/>
  <c r="K95" i="69"/>
  <c r="L95" i="69" s="1"/>
  <c r="M95" i="69" s="1"/>
  <c r="N95" i="69" s="1"/>
  <c r="O95" i="69" s="1"/>
  <c r="J95" i="69"/>
  <c r="J101" i="69"/>
  <c r="K91" i="69"/>
  <c r="L91" i="69"/>
  <c r="M91" i="69"/>
  <c r="N91" i="69"/>
  <c r="O91" i="69"/>
  <c r="J91" i="69"/>
  <c r="I95" i="69" l="1"/>
  <c r="J56" i="69"/>
  <c r="I115" i="69"/>
  <c r="J557" i="54"/>
  <c r="K557" i="54"/>
  <c r="L557" i="54"/>
  <c r="M557" i="54"/>
  <c r="N557" i="54"/>
  <c r="O557" i="54"/>
  <c r="I557" i="54"/>
  <c r="J556" i="54"/>
  <c r="K556" i="54"/>
  <c r="L556" i="54"/>
  <c r="M556" i="54"/>
  <c r="N556" i="54"/>
  <c r="O556" i="54"/>
  <c r="I556" i="54"/>
  <c r="J551" i="54"/>
  <c r="K551" i="54"/>
  <c r="L551" i="54"/>
  <c r="M551" i="54"/>
  <c r="N551" i="54"/>
  <c r="O551" i="54"/>
  <c r="I551" i="54"/>
  <c r="O509" i="54"/>
  <c r="N509" i="54"/>
  <c r="M509" i="54"/>
  <c r="L509" i="54"/>
  <c r="K509" i="54"/>
  <c r="J509" i="54"/>
  <c r="I509" i="54"/>
  <c r="K497" i="54"/>
  <c r="N497" i="54"/>
  <c r="I456" i="54"/>
  <c r="O456" i="54"/>
  <c r="N456" i="54"/>
  <c r="M456" i="54"/>
  <c r="L456" i="54"/>
  <c r="K456" i="54"/>
  <c r="J456" i="54"/>
  <c r="J497" i="54" s="1"/>
  <c r="I93" i="69"/>
  <c r="F93" i="69"/>
  <c r="E93" i="69"/>
  <c r="D93" i="69"/>
  <c r="C93" i="69"/>
  <c r="C95" i="69" s="1"/>
  <c r="C101" i="69" s="1"/>
  <c r="C103" i="69" s="1"/>
  <c r="O93" i="69"/>
  <c r="N93" i="69"/>
  <c r="M93" i="69"/>
  <c r="L93" i="69"/>
  <c r="K93" i="69"/>
  <c r="J93" i="69"/>
  <c r="K8" i="9"/>
  <c r="K9" i="9"/>
  <c r="K14" i="9"/>
  <c r="K15" i="9"/>
  <c r="K19" i="9"/>
  <c r="K20" i="9"/>
  <c r="K24" i="9"/>
  <c r="K25" i="9"/>
  <c r="K30" i="9"/>
  <c r="K31" i="9"/>
  <c r="K32" i="9"/>
  <c r="K33" i="9"/>
  <c r="K51" i="9" s="1"/>
  <c r="K35" i="9"/>
  <c r="K36" i="9"/>
  <c r="K38" i="9"/>
  <c r="K43" i="9"/>
  <c r="K45" i="9"/>
  <c r="K46" i="9"/>
  <c r="K48" i="9"/>
  <c r="K50" i="9"/>
  <c r="K55" i="9"/>
  <c r="K56" i="9"/>
  <c r="K57" i="9"/>
  <c r="K62" i="9"/>
  <c r="K63" i="9"/>
  <c r="K68" i="9"/>
  <c r="K69" i="9"/>
  <c r="K73" i="9"/>
  <c r="K80" i="9" s="1"/>
  <c r="K74" i="9"/>
  <c r="K75" i="9"/>
  <c r="K76" i="9"/>
  <c r="K77" i="9"/>
  <c r="K78" i="9"/>
  <c r="K83" i="9"/>
  <c r="K84" i="9"/>
  <c r="K85" i="9"/>
  <c r="K86" i="9"/>
  <c r="K87" i="9"/>
  <c r="K90" i="9"/>
  <c r="K91" i="9"/>
  <c r="K92" i="9"/>
  <c r="K93" i="9"/>
  <c r="K109" i="9"/>
  <c r="K112" i="9"/>
  <c r="K116" i="9"/>
  <c r="Q3" i="50"/>
  <c r="R3" i="50"/>
  <c r="S3" i="50"/>
  <c r="T3" i="50"/>
  <c r="U3" i="50"/>
  <c r="V3" i="50"/>
  <c r="X3" i="50"/>
  <c r="Y3" i="50"/>
  <c r="Z3" i="50"/>
  <c r="AA3" i="50"/>
  <c r="AB3" i="50"/>
  <c r="AC3" i="50"/>
  <c r="W3" i="50"/>
  <c r="J3" i="69"/>
  <c r="K3" i="69"/>
  <c r="L3" i="69"/>
  <c r="M3" i="69"/>
  <c r="N3" i="69"/>
  <c r="O3" i="69"/>
  <c r="R15" i="50"/>
  <c r="AB15" i="50"/>
  <c r="AC15" i="50"/>
  <c r="AB16" i="50"/>
  <c r="AC16" i="50"/>
  <c r="A1" i="69"/>
  <c r="C3" i="69"/>
  <c r="D3" i="69"/>
  <c r="E3" i="69"/>
  <c r="F3" i="69"/>
  <c r="G3" i="69"/>
  <c r="H3" i="69"/>
  <c r="I3" i="69"/>
  <c r="C16" i="69"/>
  <c r="C18" i="69" s="1"/>
  <c r="D16" i="69"/>
  <c r="E16" i="69"/>
  <c r="F16" i="69"/>
  <c r="I16" i="69"/>
  <c r="I18" i="69" s="1"/>
  <c r="D23" i="69"/>
  <c r="D49" i="69" s="1"/>
  <c r="C49" i="69"/>
  <c r="C51" i="69" s="1"/>
  <c r="F49" i="69"/>
  <c r="I49" i="69"/>
  <c r="C58" i="69"/>
  <c r="C60" i="69" s="1"/>
  <c r="D58" i="69"/>
  <c r="E58" i="69"/>
  <c r="F58" i="69"/>
  <c r="C73" i="69"/>
  <c r="D73" i="69"/>
  <c r="E73" i="69"/>
  <c r="F73" i="69"/>
  <c r="I101" i="69"/>
  <c r="I103" i="69" s="1"/>
  <c r="D108" i="69"/>
  <c r="D113" i="69" s="1"/>
  <c r="J108" i="69"/>
  <c r="K108" i="69"/>
  <c r="L108" i="69"/>
  <c r="M108" i="69"/>
  <c r="N108" i="69"/>
  <c r="O108" i="69"/>
  <c r="J111" i="69"/>
  <c r="K111" i="69"/>
  <c r="L111" i="69"/>
  <c r="M111" i="69"/>
  <c r="N111" i="69"/>
  <c r="O111" i="69"/>
  <c r="K112" i="69"/>
  <c r="L112" i="69"/>
  <c r="M112" i="69"/>
  <c r="N112" i="69"/>
  <c r="O112" i="69"/>
  <c r="C113" i="69"/>
  <c r="C115" i="69" s="1"/>
  <c r="F113" i="69"/>
  <c r="I113" i="69"/>
  <c r="D60" i="69" l="1"/>
  <c r="I497" i="54"/>
  <c r="O497" i="54"/>
  <c r="M497" i="54"/>
  <c r="L497" i="54"/>
  <c r="D95" i="69"/>
  <c r="E108" i="69"/>
  <c r="E113" i="69" s="1"/>
  <c r="E23" i="69"/>
  <c r="E49" i="69" s="1"/>
  <c r="D115" i="69"/>
  <c r="E18" i="69"/>
  <c r="F18" i="69" s="1"/>
  <c r="E60" i="69"/>
  <c r="F60" i="69" s="1"/>
  <c r="D18" i="69"/>
  <c r="I58" i="69"/>
  <c r="I60" i="69" s="1"/>
  <c r="D51" i="69"/>
  <c r="I51" i="69"/>
  <c r="E115" i="69" l="1"/>
  <c r="F115" i="69" s="1"/>
  <c r="E51" i="69"/>
  <c r="F51" i="69" s="1"/>
  <c r="D101" i="69"/>
  <c r="D103" i="69" s="1"/>
  <c r="E95" i="69"/>
  <c r="I62" i="69"/>
  <c r="E101" i="69" l="1"/>
  <c r="E103" i="69" s="1"/>
  <c r="F95" i="69"/>
  <c r="F101" i="69" s="1"/>
  <c r="F103" i="69" l="1"/>
  <c r="O16" i="73" l="1"/>
  <c r="P16" i="73"/>
  <c r="Q16" i="73" s="1"/>
  <c r="S16" i="73"/>
  <c r="T16" i="73" s="1"/>
  <c r="U16" i="73" s="1"/>
  <c r="O13" i="73"/>
  <c r="P13" i="73" s="1"/>
  <c r="Q13" i="73" s="1"/>
  <c r="S13" i="73"/>
  <c r="T13" i="73" s="1"/>
  <c r="U13" i="73" s="1"/>
  <c r="AC6" i="50"/>
  <c r="AC12" i="50" s="1"/>
  <c r="O179" i="42"/>
  <c r="O143" i="42"/>
  <c r="O107" i="42"/>
  <c r="O71" i="42"/>
  <c r="O35" i="42"/>
  <c r="O53" i="8"/>
  <c r="O48" i="8"/>
  <c r="O62" i="6"/>
  <c r="O7" i="6"/>
  <c r="O12" i="6" s="1"/>
  <c r="O8" i="6"/>
  <c r="O9" i="6"/>
  <c r="O10" i="6"/>
  <c r="O11" i="6"/>
  <c r="O22" i="6"/>
  <c r="O25" i="6"/>
  <c r="O26" i="6"/>
  <c r="O27" i="6"/>
  <c r="O28" i="6"/>
  <c r="O34" i="6"/>
  <c r="O36" i="6" s="1"/>
  <c r="O35" i="6"/>
  <c r="O40" i="6"/>
  <c r="O41" i="6" s="1"/>
  <c r="O43" i="6"/>
  <c r="O48" i="6"/>
  <c r="O53" i="6" s="1"/>
  <c r="O52" i="6"/>
  <c r="O63" i="6"/>
  <c r="O65" i="6"/>
  <c r="O66" i="6"/>
  <c r="O67" i="6"/>
  <c r="O68" i="6"/>
  <c r="O69" i="6"/>
  <c r="O71" i="6"/>
  <c r="O4" i="6"/>
  <c r="O7" i="1"/>
  <c r="O11" i="1" s="1"/>
  <c r="O13" i="1" s="1"/>
  <c r="O8" i="1"/>
  <c r="O9" i="1"/>
  <c r="O10" i="1"/>
  <c r="O12" i="1"/>
  <c r="O16" i="1"/>
  <c r="O17" i="1"/>
  <c r="O18" i="1"/>
  <c r="O19" i="1"/>
  <c r="O24" i="1"/>
  <c r="O26" i="1" s="1"/>
  <c r="O25" i="1"/>
  <c r="O29" i="1"/>
  <c r="O31" i="1" s="1"/>
  <c r="O30" i="1"/>
  <c r="O35" i="1"/>
  <c r="O36" i="1"/>
  <c r="O37" i="1"/>
  <c r="O38" i="1"/>
  <c r="O50" i="1" s="1"/>
  <c r="O39" i="1"/>
  <c r="O40" i="1"/>
  <c r="O41" i="1"/>
  <c r="O42" i="1"/>
  <c r="O43" i="1"/>
  <c r="O44" i="1"/>
  <c r="O45" i="1"/>
  <c r="O46" i="1"/>
  <c r="O47" i="1"/>
  <c r="O48" i="1"/>
  <c r="O49" i="1"/>
  <c r="O53" i="1"/>
  <c r="O56" i="1" s="1"/>
  <c r="O54" i="1"/>
  <c r="O55" i="1"/>
  <c r="O61" i="1"/>
  <c r="O4" i="1"/>
  <c r="O40" i="27"/>
  <c r="O41" i="27"/>
  <c r="O43" i="27" s="1"/>
  <c r="AD13" i="17"/>
  <c r="AE14" i="17"/>
  <c r="AC29" i="17"/>
  <c r="AC42" i="17" s="1"/>
  <c r="AC6" i="17" s="1"/>
  <c r="AD29" i="17"/>
  <c r="AD42" i="17" s="1"/>
  <c r="AD6" i="17" s="1"/>
  <c r="AE29" i="17"/>
  <c r="AE42" i="17" s="1"/>
  <c r="AE6" i="17" s="1"/>
  <c r="AF29" i="17"/>
  <c r="AF42" i="17" s="1"/>
  <c r="AF6" i="17" s="1"/>
  <c r="AC41" i="17"/>
  <c r="AD41" i="17"/>
  <c r="AE41" i="17"/>
  <c r="AF41" i="17"/>
  <c r="AC53" i="17"/>
  <c r="AC64" i="17" s="1"/>
  <c r="AC7" i="17" s="1"/>
  <c r="AD53" i="17"/>
  <c r="AD64" i="17" s="1"/>
  <c r="AD7" i="17" s="1"/>
  <c r="AE53" i="17"/>
  <c r="AE64" i="17" s="1"/>
  <c r="AE7" i="17" s="1"/>
  <c r="AF53" i="17"/>
  <c r="AF64" i="17" s="1"/>
  <c r="AF7" i="17" s="1"/>
  <c r="AC63" i="17"/>
  <c r="AD63" i="17"/>
  <c r="AE63" i="17"/>
  <c r="AF63" i="17"/>
  <c r="AC75" i="17"/>
  <c r="AC86" i="17" s="1"/>
  <c r="AC8" i="17" s="1"/>
  <c r="AD75" i="17"/>
  <c r="AD86" i="17" s="1"/>
  <c r="AD8" i="17" s="1"/>
  <c r="AE75" i="17"/>
  <c r="AE86" i="17" s="1"/>
  <c r="AE8" i="17" s="1"/>
  <c r="AF75" i="17"/>
  <c r="AF86" i="17" s="1"/>
  <c r="AF8" i="17" s="1"/>
  <c r="AC85" i="17"/>
  <c r="AD85" i="17"/>
  <c r="AE85" i="17"/>
  <c r="AF85" i="17"/>
  <c r="AC97" i="17"/>
  <c r="AC108" i="17" s="1"/>
  <c r="AC9" i="17" s="1"/>
  <c r="AD97" i="17"/>
  <c r="AD108" i="17" s="1"/>
  <c r="AD9" i="17" s="1"/>
  <c r="AE97" i="17"/>
  <c r="AE108" i="17" s="1"/>
  <c r="AE9" i="17" s="1"/>
  <c r="AF97" i="17"/>
  <c r="AF108" i="17" s="1"/>
  <c r="AF9" i="17" s="1"/>
  <c r="AC107" i="17"/>
  <c r="AD107" i="17"/>
  <c r="AE107" i="17"/>
  <c r="AF107" i="17"/>
  <c r="AC114" i="17"/>
  <c r="AC120" i="17" s="1"/>
  <c r="AC10" i="17" s="1"/>
  <c r="AD114" i="17"/>
  <c r="AD120" i="17" s="1"/>
  <c r="AD10" i="17" s="1"/>
  <c r="AE114" i="17"/>
  <c r="AE120" i="17" s="1"/>
  <c r="AE10" i="17" s="1"/>
  <c r="AF114" i="17"/>
  <c r="AF120" i="17" s="1"/>
  <c r="AF10" i="17" s="1"/>
  <c r="AC119" i="17"/>
  <c r="AD119" i="17"/>
  <c r="AE119" i="17"/>
  <c r="AF119" i="17"/>
  <c r="AC126" i="17"/>
  <c r="AC12" i="17" s="1"/>
  <c r="AD126" i="17"/>
  <c r="AD12" i="17" s="1"/>
  <c r="AE126" i="17"/>
  <c r="AE12" i="17" s="1"/>
  <c r="AF126" i="17"/>
  <c r="AF12" i="17" s="1"/>
  <c r="AC132" i="17"/>
  <c r="AC13" i="17" s="1"/>
  <c r="AD132" i="17"/>
  <c r="AE132" i="17"/>
  <c r="AE13" i="17" s="1"/>
  <c r="AF132" i="17"/>
  <c r="AF13" i="17" s="1"/>
  <c r="AC139" i="17"/>
  <c r="AD139" i="17"/>
  <c r="AE139" i="17"/>
  <c r="AF139" i="17"/>
  <c r="AC145" i="17"/>
  <c r="AC152" i="17" s="1"/>
  <c r="AD145" i="17"/>
  <c r="AD152" i="17" s="1"/>
  <c r="AE145" i="17"/>
  <c r="AE152" i="17" s="1"/>
  <c r="AF145" i="17"/>
  <c r="AF14" i="17" s="1"/>
  <c r="AC151" i="17"/>
  <c r="AC15" i="17" s="1"/>
  <c r="AD151" i="17"/>
  <c r="AD15" i="17" s="1"/>
  <c r="AE151" i="17"/>
  <c r="AE15" i="17" s="1"/>
  <c r="AF151" i="17"/>
  <c r="AF15" i="17" s="1"/>
  <c r="AC3" i="17"/>
  <c r="AD3" i="17"/>
  <c r="AE3" i="17"/>
  <c r="AF3" i="17"/>
  <c r="Q43" i="27"/>
  <c r="Q42" i="27"/>
  <c r="Q41" i="27"/>
  <c r="Q40" i="27"/>
  <c r="Q36" i="27"/>
  <c r="Q35" i="27"/>
  <c r="Q34" i="27"/>
  <c r="Q33" i="27"/>
  <c r="Q32" i="27"/>
  <c r="Q28" i="27"/>
  <c r="Q27" i="27"/>
  <c r="Q26" i="27"/>
  <c r="Q22" i="27"/>
  <c r="Q18" i="27"/>
  <c r="Q12" i="27"/>
  <c r="O7" i="27"/>
  <c r="O9" i="27" s="1"/>
  <c r="O23" i="27"/>
  <c r="O27" i="27"/>
  <c r="O28" i="27"/>
  <c r="O29" i="27" s="1"/>
  <c r="O36" i="27"/>
  <c r="O37" i="27" s="1"/>
  <c r="O4" i="27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3" i="26"/>
  <c r="Q54" i="26"/>
  <c r="Q55" i="26"/>
  <c r="Q8" i="26"/>
  <c r="O8" i="26"/>
  <c r="O9" i="26"/>
  <c r="O10" i="26"/>
  <c r="O11" i="26"/>
  <c r="O13" i="26"/>
  <c r="O14" i="26"/>
  <c r="O15" i="26"/>
  <c r="O16" i="26"/>
  <c r="O17" i="26"/>
  <c r="O22" i="26" s="1"/>
  <c r="O18" i="26"/>
  <c r="O19" i="26"/>
  <c r="O20" i="26"/>
  <c r="O21" i="26"/>
  <c r="O29" i="26"/>
  <c r="O31" i="26"/>
  <c r="O32" i="26"/>
  <c r="O33" i="26"/>
  <c r="O34" i="26"/>
  <c r="O35" i="26"/>
  <c r="O36" i="26"/>
  <c r="O37" i="26"/>
  <c r="O49" i="26" s="1"/>
  <c r="O38" i="26"/>
  <c r="O39" i="26"/>
  <c r="O40" i="26"/>
  <c r="O41" i="26"/>
  <c r="O42" i="26"/>
  <c r="O43" i="26"/>
  <c r="O44" i="26"/>
  <c r="O45" i="26"/>
  <c r="O46" i="26"/>
  <c r="O47" i="26"/>
  <c r="O48" i="26"/>
  <c r="O4" i="26"/>
  <c r="O28" i="26" s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6" i="2"/>
  <c r="O6" i="2"/>
  <c r="O37" i="2" s="1"/>
  <c r="O7" i="2"/>
  <c r="O8" i="2"/>
  <c r="O9" i="2"/>
  <c r="O10" i="2"/>
  <c r="O11" i="2"/>
  <c r="O12" i="2"/>
  <c r="O15" i="2"/>
  <c r="O16" i="2"/>
  <c r="O17" i="2"/>
  <c r="O18" i="2"/>
  <c r="O19" i="2"/>
  <c r="O20" i="2"/>
  <c r="O21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73" i="2"/>
  <c r="O75" i="2"/>
  <c r="O4" i="2"/>
  <c r="O40" i="2" s="1"/>
  <c r="O7" i="53"/>
  <c r="O8" i="53"/>
  <c r="O9" i="53"/>
  <c r="O10" i="53"/>
  <c r="O11" i="53"/>
  <c r="O12" i="53"/>
  <c r="O13" i="53"/>
  <c r="O14" i="53"/>
  <c r="O15" i="53"/>
  <c r="O16" i="53"/>
  <c r="O17" i="53"/>
  <c r="O18" i="53"/>
  <c r="O32" i="53"/>
  <c r="O34" i="53" s="1"/>
  <c r="O35" i="53" s="1"/>
  <c r="O5" i="53"/>
  <c r="O20" i="53" s="1"/>
  <c r="O25" i="8"/>
  <c r="O43" i="8"/>
  <c r="O45" i="8" s="1"/>
  <c r="O47" i="8"/>
  <c r="O49" i="8"/>
  <c r="O51" i="8"/>
  <c r="O60" i="8"/>
  <c r="O66" i="8"/>
  <c r="O67" i="8"/>
  <c r="O68" i="8"/>
  <c r="O69" i="8"/>
  <c r="O70" i="8"/>
  <c r="O71" i="8"/>
  <c r="O73" i="8"/>
  <c r="O4" i="8"/>
  <c r="Q8" i="9"/>
  <c r="Q9" i="9"/>
  <c r="Q11" i="9"/>
  <c r="Q12" i="9"/>
  <c r="Q14" i="9"/>
  <c r="Q15" i="9"/>
  <c r="Q17" i="9"/>
  <c r="Q19" i="9"/>
  <c r="Q20" i="9"/>
  <c r="Q22" i="9"/>
  <c r="Q24" i="9"/>
  <c r="Q25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5" i="9"/>
  <c r="Q56" i="9"/>
  <c r="Q57" i="9"/>
  <c r="Q59" i="9"/>
  <c r="Q60" i="9"/>
  <c r="Q62" i="9"/>
  <c r="Q63" i="9"/>
  <c r="Q65" i="9"/>
  <c r="Q66" i="9"/>
  <c r="Q68" i="9"/>
  <c r="Q69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3" i="9"/>
  <c r="Q114" i="9"/>
  <c r="Q115" i="9"/>
  <c r="Q118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O43" i="9"/>
  <c r="O73" i="9"/>
  <c r="O80" i="9" s="1"/>
  <c r="O74" i="9"/>
  <c r="O75" i="9"/>
  <c r="O76" i="9"/>
  <c r="O77" i="9"/>
  <c r="O78" i="9"/>
  <c r="O109" i="9"/>
  <c r="O112" i="9"/>
  <c r="O116" i="9"/>
  <c r="O119" i="9" s="1"/>
  <c r="O117" i="9"/>
  <c r="O131" i="9"/>
  <c r="O4" i="9"/>
  <c r="O44" i="42"/>
  <c r="O8" i="42"/>
  <c r="O116" i="42"/>
  <c r="Q145" i="42"/>
  <c r="Q144" i="42"/>
  <c r="Q109" i="42"/>
  <c r="Q108" i="42"/>
  <c r="Q73" i="42"/>
  <c r="Q72" i="42"/>
  <c r="Q176" i="42"/>
  <c r="Q175" i="42"/>
  <c r="Q174" i="42"/>
  <c r="Q173" i="42"/>
  <c r="Q172" i="42"/>
  <c r="Q171" i="42"/>
  <c r="Q170" i="42"/>
  <c r="Q169" i="42"/>
  <c r="Q168" i="42"/>
  <c r="Q167" i="42"/>
  <c r="Q166" i="42"/>
  <c r="Q165" i="42"/>
  <c r="Q164" i="42"/>
  <c r="Q163" i="42"/>
  <c r="Q162" i="42"/>
  <c r="Q161" i="42"/>
  <c r="Q160" i="42"/>
  <c r="Q159" i="42"/>
  <c r="Q158" i="42"/>
  <c r="Q157" i="42"/>
  <c r="Q156" i="42"/>
  <c r="Q155" i="42"/>
  <c r="Q154" i="42"/>
  <c r="Q153" i="42"/>
  <c r="Q152" i="42"/>
  <c r="Q140" i="42"/>
  <c r="Q139" i="42"/>
  <c r="Q138" i="42"/>
  <c r="Q137" i="42"/>
  <c r="Q136" i="42"/>
  <c r="Q135" i="42"/>
  <c r="Q134" i="42"/>
  <c r="Q133" i="42"/>
  <c r="Q132" i="42"/>
  <c r="Q131" i="42"/>
  <c r="Q130" i="42"/>
  <c r="Q129" i="42"/>
  <c r="Q128" i="42"/>
  <c r="Q127" i="42"/>
  <c r="Q126" i="42"/>
  <c r="Q125" i="42"/>
  <c r="Q124" i="42"/>
  <c r="Q123" i="42"/>
  <c r="Q122" i="42"/>
  <c r="Q121" i="42"/>
  <c r="Q120" i="42"/>
  <c r="Q119" i="42"/>
  <c r="Q118" i="42"/>
  <c r="Q117" i="42"/>
  <c r="Q116" i="42"/>
  <c r="Q104" i="42"/>
  <c r="Q103" i="42"/>
  <c r="Q102" i="42"/>
  <c r="Q101" i="42"/>
  <c r="Q100" i="42"/>
  <c r="Q99" i="42"/>
  <c r="Q98" i="42"/>
  <c r="Q97" i="42"/>
  <c r="Q96" i="42"/>
  <c r="Q95" i="42"/>
  <c r="Q94" i="42"/>
  <c r="Q93" i="42"/>
  <c r="Q92" i="42"/>
  <c r="Q91" i="42"/>
  <c r="Q90" i="42"/>
  <c r="Q89" i="42"/>
  <c r="Q88" i="42"/>
  <c r="Q87" i="42"/>
  <c r="Q86" i="42"/>
  <c r="Q85" i="42"/>
  <c r="Q84" i="42"/>
  <c r="Q83" i="42"/>
  <c r="Q82" i="42"/>
  <c r="Q81" i="42"/>
  <c r="Q80" i="42"/>
  <c r="O54" i="42"/>
  <c r="Q68" i="42"/>
  <c r="Q67" i="42"/>
  <c r="Q66" i="42"/>
  <c r="Q65" i="42"/>
  <c r="Q64" i="42"/>
  <c r="Q63" i="42"/>
  <c r="Q62" i="42"/>
  <c r="Q61" i="42"/>
  <c r="Q60" i="42"/>
  <c r="Q59" i="42"/>
  <c r="Q58" i="42"/>
  <c r="Q57" i="42"/>
  <c r="Q56" i="42"/>
  <c r="Q55" i="42"/>
  <c r="Q54" i="42"/>
  <c r="Q53" i="42"/>
  <c r="Q52" i="42"/>
  <c r="Q51" i="42"/>
  <c r="Q50" i="42"/>
  <c r="Q49" i="42"/>
  <c r="Q48" i="42"/>
  <c r="Q47" i="42"/>
  <c r="Q46" i="42"/>
  <c r="Q45" i="42"/>
  <c r="Q44" i="42"/>
  <c r="Q9" i="42"/>
  <c r="Q10" i="42"/>
  <c r="Q11" i="42"/>
  <c r="Q12" i="42"/>
  <c r="Q13" i="42"/>
  <c r="Q14" i="42"/>
  <c r="Q15" i="42"/>
  <c r="Q16" i="42"/>
  <c r="Q17" i="42"/>
  <c r="Q18" i="42"/>
  <c r="Q19" i="42"/>
  <c r="Q20" i="42"/>
  <c r="Q21" i="42"/>
  <c r="Q22" i="42"/>
  <c r="Q23" i="42"/>
  <c r="Q24" i="42"/>
  <c r="Q25" i="42"/>
  <c r="Q26" i="42"/>
  <c r="Q27" i="42"/>
  <c r="Q28" i="42"/>
  <c r="Q29" i="42"/>
  <c r="Q30" i="42"/>
  <c r="Q31" i="42"/>
  <c r="Q32" i="42"/>
  <c r="Q36" i="42"/>
  <c r="Q37" i="42"/>
  <c r="Q8" i="42"/>
  <c r="O22" i="42"/>
  <c r="O23" i="42"/>
  <c r="O24" i="42"/>
  <c r="O25" i="42"/>
  <c r="O27" i="42"/>
  <c r="O29" i="42"/>
  <c r="O10" i="42" s="1"/>
  <c r="O30" i="42"/>
  <c r="O34" i="42"/>
  <c r="O178" i="42" s="1"/>
  <c r="O40" i="42"/>
  <c r="O70" i="42" s="1"/>
  <c r="O41" i="42"/>
  <c r="O58" i="42"/>
  <c r="O65" i="42" s="1"/>
  <c r="O46" i="42" s="1"/>
  <c r="O59" i="42"/>
  <c r="O60" i="42"/>
  <c r="O61" i="42"/>
  <c r="O63" i="42"/>
  <c r="O66" i="42"/>
  <c r="O76" i="42"/>
  <c r="O106" i="42" s="1"/>
  <c r="O77" i="42"/>
  <c r="O94" i="42"/>
  <c r="O95" i="42"/>
  <c r="O96" i="42"/>
  <c r="O97" i="42"/>
  <c r="O99" i="42"/>
  <c r="O101" i="42"/>
  <c r="O80" i="42" s="1"/>
  <c r="O102" i="42"/>
  <c r="O112" i="42"/>
  <c r="O142" i="42" s="1"/>
  <c r="O113" i="42"/>
  <c r="O130" i="42"/>
  <c r="O137" i="42" s="1"/>
  <c r="O118" i="42" s="1"/>
  <c r="O131" i="42"/>
  <c r="O132" i="42"/>
  <c r="O133" i="42"/>
  <c r="O135" i="42"/>
  <c r="O138" i="42"/>
  <c r="O148" i="42"/>
  <c r="O149" i="42"/>
  <c r="O166" i="42"/>
  <c r="O167" i="42"/>
  <c r="O168" i="42"/>
  <c r="O169" i="42"/>
  <c r="O171" i="42"/>
  <c r="O173" i="42"/>
  <c r="O154" i="42" s="1"/>
  <c r="O174" i="42"/>
  <c r="O4" i="42"/>
  <c r="Q20" i="43"/>
  <c r="Q19" i="43"/>
  <c r="Q18" i="43"/>
  <c r="Q17" i="43"/>
  <c r="Q16" i="43"/>
  <c r="Q8" i="43"/>
  <c r="Q9" i="43"/>
  <c r="Q10" i="43"/>
  <c r="Q11" i="43"/>
  <c r="Q12" i="43"/>
  <c r="Q13" i="43"/>
  <c r="Q7" i="43"/>
  <c r="O7" i="43"/>
  <c r="O8" i="43"/>
  <c r="O10" i="43" s="1"/>
  <c r="O9" i="43"/>
  <c r="O19" i="43"/>
  <c r="O20" i="43"/>
  <c r="O4" i="43"/>
  <c r="W16" i="50"/>
  <c r="X16" i="50"/>
  <c r="Y16" i="50"/>
  <c r="Z16" i="50"/>
  <c r="AA16" i="50"/>
  <c r="S15" i="50"/>
  <c r="U15" i="50"/>
  <c r="AA15" i="50"/>
  <c r="O553" i="54"/>
  <c r="O109" i="69" s="1"/>
  <c r="O113" i="69" s="1"/>
  <c r="N553" i="54"/>
  <c r="N109" i="69" s="1"/>
  <c r="N113" i="69" s="1"/>
  <c r="M553" i="54"/>
  <c r="M109" i="69" s="1"/>
  <c r="M113" i="69" s="1"/>
  <c r="L553" i="54"/>
  <c r="L109" i="69" s="1"/>
  <c r="L113" i="69" s="1"/>
  <c r="K553" i="54"/>
  <c r="K109" i="69" s="1"/>
  <c r="K113" i="69" s="1"/>
  <c r="J553" i="54"/>
  <c r="J109" i="69" s="1"/>
  <c r="I553" i="54"/>
  <c r="O552" i="54"/>
  <c r="O100" i="69" s="1"/>
  <c r="N552" i="54"/>
  <c r="N100" i="69" s="1"/>
  <c r="M552" i="54"/>
  <c r="M100" i="69" s="1"/>
  <c r="L552" i="54"/>
  <c r="L100" i="69" s="1"/>
  <c r="K552" i="54"/>
  <c r="K100" i="69" s="1"/>
  <c r="J552" i="54"/>
  <c r="J100" i="69" s="1"/>
  <c r="I552" i="54"/>
  <c r="O548" i="54"/>
  <c r="O555" i="54" s="1"/>
  <c r="N548" i="54"/>
  <c r="N555" i="54" s="1"/>
  <c r="M548" i="54"/>
  <c r="M555" i="54" s="1"/>
  <c r="L548" i="54"/>
  <c r="L555" i="54" s="1"/>
  <c r="K548" i="54"/>
  <c r="K555" i="54" s="1"/>
  <c r="J548" i="54"/>
  <c r="J555" i="54" s="1"/>
  <c r="I548" i="54"/>
  <c r="I555" i="54" s="1"/>
  <c r="J494" i="54"/>
  <c r="J501" i="54" s="1"/>
  <c r="K494" i="54"/>
  <c r="K501" i="54" s="1"/>
  <c r="L494" i="54"/>
  <c r="L501" i="54" s="1"/>
  <c r="M494" i="54"/>
  <c r="M501" i="54" s="1"/>
  <c r="N494" i="54"/>
  <c r="N501" i="54" s="1"/>
  <c r="O494" i="54"/>
  <c r="O501" i="54" s="1"/>
  <c r="I494" i="54"/>
  <c r="I501" i="54" s="1"/>
  <c r="J467" i="54"/>
  <c r="J499" i="54" s="1"/>
  <c r="K467" i="54"/>
  <c r="K499" i="54" s="1"/>
  <c r="L467" i="54"/>
  <c r="L499" i="54" s="1"/>
  <c r="M467" i="54"/>
  <c r="M499" i="54" s="1"/>
  <c r="N467" i="54"/>
  <c r="N499" i="54" s="1"/>
  <c r="O467" i="54"/>
  <c r="O499" i="54" s="1"/>
  <c r="I467" i="54"/>
  <c r="I499" i="54" s="1"/>
  <c r="J482" i="54"/>
  <c r="J500" i="54" s="1"/>
  <c r="K482" i="54"/>
  <c r="K500" i="54" s="1"/>
  <c r="L482" i="54"/>
  <c r="L500" i="54" s="1"/>
  <c r="M482" i="54"/>
  <c r="M500" i="54" s="1"/>
  <c r="N482" i="54"/>
  <c r="N500" i="54" s="1"/>
  <c r="O482" i="54"/>
  <c r="O500" i="54" s="1"/>
  <c r="I482" i="54"/>
  <c r="I500" i="54" s="1"/>
  <c r="J462" i="54"/>
  <c r="K462" i="54"/>
  <c r="L462" i="54"/>
  <c r="M462" i="54"/>
  <c r="N462" i="54"/>
  <c r="O462" i="54"/>
  <c r="I462" i="54"/>
  <c r="O536" i="54"/>
  <c r="O520" i="54" s="1"/>
  <c r="N536" i="54"/>
  <c r="N520" i="54" s="1"/>
  <c r="M536" i="54"/>
  <c r="M520" i="54" s="1"/>
  <c r="L536" i="54"/>
  <c r="L520" i="54" s="1"/>
  <c r="K536" i="54"/>
  <c r="K520" i="54" s="1"/>
  <c r="J536" i="54"/>
  <c r="J520" i="54" s="1"/>
  <c r="I536" i="54"/>
  <c r="I520" i="54" s="1"/>
  <c r="J390" i="54"/>
  <c r="J397" i="54" s="1"/>
  <c r="J71" i="69" s="1"/>
  <c r="K390" i="54"/>
  <c r="K397" i="54" s="1"/>
  <c r="K71" i="69" s="1"/>
  <c r="L390" i="54"/>
  <c r="L397" i="54" s="1"/>
  <c r="L71" i="69" s="1"/>
  <c r="M390" i="54"/>
  <c r="M397" i="54" s="1"/>
  <c r="M71" i="69" s="1"/>
  <c r="N390" i="54"/>
  <c r="N397" i="54" s="1"/>
  <c r="N71" i="69" s="1"/>
  <c r="O390" i="54"/>
  <c r="O397" i="54" s="1"/>
  <c r="O71" i="69" s="1"/>
  <c r="I390" i="54"/>
  <c r="J377" i="54"/>
  <c r="J396" i="54" s="1"/>
  <c r="J34" i="69" s="1"/>
  <c r="K377" i="54"/>
  <c r="K396" i="54" s="1"/>
  <c r="K34" i="69" s="1"/>
  <c r="L377" i="54"/>
  <c r="L396" i="54" s="1"/>
  <c r="L34" i="69" s="1"/>
  <c r="M377" i="54"/>
  <c r="M396" i="54" s="1"/>
  <c r="M34" i="69" s="1"/>
  <c r="N377" i="54"/>
  <c r="N396" i="54" s="1"/>
  <c r="N34" i="69" s="1"/>
  <c r="O377" i="54"/>
  <c r="O396" i="54" s="1"/>
  <c r="O34" i="69" s="1"/>
  <c r="I377" i="54"/>
  <c r="I396" i="54" s="1"/>
  <c r="J372" i="54"/>
  <c r="J395" i="54" s="1"/>
  <c r="J28" i="69" s="1"/>
  <c r="K372" i="54"/>
  <c r="K395" i="54" s="1"/>
  <c r="K28" i="69" s="1"/>
  <c r="L372" i="54"/>
  <c r="L395" i="54" s="1"/>
  <c r="L28" i="69" s="1"/>
  <c r="M372" i="54"/>
  <c r="M395" i="54" s="1"/>
  <c r="M28" i="69" s="1"/>
  <c r="N372" i="54"/>
  <c r="N395" i="54" s="1"/>
  <c r="N28" i="69" s="1"/>
  <c r="O372" i="54"/>
  <c r="O395" i="54" s="1"/>
  <c r="O28" i="69" s="1"/>
  <c r="I372" i="54"/>
  <c r="I395" i="54" s="1"/>
  <c r="J364" i="54"/>
  <c r="K364" i="54"/>
  <c r="L364" i="54"/>
  <c r="M364" i="54"/>
  <c r="N364" i="54"/>
  <c r="O364" i="54"/>
  <c r="I364" i="54"/>
  <c r="J304" i="54"/>
  <c r="J310" i="54" s="1"/>
  <c r="J69" i="69" s="1"/>
  <c r="K304" i="54"/>
  <c r="K310" i="54" s="1"/>
  <c r="K69" i="69" s="1"/>
  <c r="L304" i="54"/>
  <c r="L310" i="54" s="1"/>
  <c r="L69" i="69" s="1"/>
  <c r="M304" i="54"/>
  <c r="M310" i="54" s="1"/>
  <c r="M69" i="69" s="1"/>
  <c r="N304" i="54"/>
  <c r="N310" i="54" s="1"/>
  <c r="N69" i="69" s="1"/>
  <c r="O304" i="54"/>
  <c r="O310" i="54" s="1"/>
  <c r="O69" i="69" s="1"/>
  <c r="J297" i="54"/>
  <c r="J309" i="54" s="1"/>
  <c r="J33" i="69" s="1"/>
  <c r="K297" i="54"/>
  <c r="K309" i="54" s="1"/>
  <c r="K33" i="69" s="1"/>
  <c r="L297" i="54"/>
  <c r="L309" i="54" s="1"/>
  <c r="L33" i="69" s="1"/>
  <c r="M297" i="54"/>
  <c r="M309" i="54" s="1"/>
  <c r="M33" i="69" s="1"/>
  <c r="N297" i="54"/>
  <c r="N309" i="54" s="1"/>
  <c r="N33" i="69" s="1"/>
  <c r="O297" i="54"/>
  <c r="O309" i="54" s="1"/>
  <c r="O33" i="69" s="1"/>
  <c r="J293" i="54"/>
  <c r="J308" i="54" s="1"/>
  <c r="J26" i="69" s="1"/>
  <c r="K293" i="54"/>
  <c r="K308" i="54" s="1"/>
  <c r="K26" i="69" s="1"/>
  <c r="L293" i="54"/>
  <c r="L308" i="54" s="1"/>
  <c r="L26" i="69" s="1"/>
  <c r="M293" i="54"/>
  <c r="M308" i="54" s="1"/>
  <c r="M26" i="69" s="1"/>
  <c r="N293" i="54"/>
  <c r="N308" i="54" s="1"/>
  <c r="N26" i="69" s="1"/>
  <c r="O293" i="54"/>
  <c r="O308" i="54" s="1"/>
  <c r="O26" i="69" s="1"/>
  <c r="J288" i="54"/>
  <c r="J307" i="54" s="1"/>
  <c r="J11" i="69" s="1"/>
  <c r="K288" i="54"/>
  <c r="K307" i="54" s="1"/>
  <c r="K11" i="69" s="1"/>
  <c r="L288" i="54"/>
  <c r="L307" i="54" s="1"/>
  <c r="L11" i="69" s="1"/>
  <c r="M288" i="54"/>
  <c r="M307" i="54" s="1"/>
  <c r="M11" i="69" s="1"/>
  <c r="N288" i="54"/>
  <c r="N307" i="54" s="1"/>
  <c r="N11" i="69" s="1"/>
  <c r="O288" i="54"/>
  <c r="O307" i="54" s="1"/>
  <c r="O11" i="69" s="1"/>
  <c r="J266" i="54"/>
  <c r="J273" i="54" s="1"/>
  <c r="J68" i="69" s="1"/>
  <c r="K266" i="54"/>
  <c r="K273" i="54" s="1"/>
  <c r="K68" i="69" s="1"/>
  <c r="L266" i="54"/>
  <c r="L273" i="54" s="1"/>
  <c r="L68" i="69" s="1"/>
  <c r="M266" i="54"/>
  <c r="M273" i="54" s="1"/>
  <c r="M68" i="69" s="1"/>
  <c r="N266" i="54"/>
  <c r="N273" i="54" s="1"/>
  <c r="N68" i="69" s="1"/>
  <c r="O266" i="54"/>
  <c r="O273" i="54" s="1"/>
  <c r="O68" i="69" s="1"/>
  <c r="J248" i="54"/>
  <c r="K248" i="54"/>
  <c r="K25" i="69" s="1"/>
  <c r="L248" i="54"/>
  <c r="L25" i="69" s="1"/>
  <c r="M248" i="54"/>
  <c r="M25" i="69" s="1"/>
  <c r="N248" i="54"/>
  <c r="N25" i="69" s="1"/>
  <c r="O248" i="54"/>
  <c r="J244" i="54"/>
  <c r="J42" i="69" s="1"/>
  <c r="K244" i="54"/>
  <c r="L244" i="54"/>
  <c r="M244" i="54"/>
  <c r="M42" i="69" s="1"/>
  <c r="N244" i="54"/>
  <c r="N42" i="69" s="1"/>
  <c r="O244" i="54"/>
  <c r="O42" i="69" s="1"/>
  <c r="J238" i="54"/>
  <c r="J41" i="69" s="1"/>
  <c r="K238" i="54"/>
  <c r="K41" i="69" s="1"/>
  <c r="L238" i="54"/>
  <c r="M238" i="54"/>
  <c r="N238" i="54"/>
  <c r="O238" i="54"/>
  <c r="J229" i="54"/>
  <c r="J269" i="54" s="1"/>
  <c r="J10" i="69" s="1"/>
  <c r="K229" i="54"/>
  <c r="K269" i="54" s="1"/>
  <c r="K10" i="69" s="1"/>
  <c r="L229" i="54"/>
  <c r="L269" i="54" s="1"/>
  <c r="L10" i="69" s="1"/>
  <c r="M229" i="54"/>
  <c r="M269" i="54" s="1"/>
  <c r="M10" i="69" s="1"/>
  <c r="N229" i="54"/>
  <c r="N269" i="54" s="1"/>
  <c r="N10" i="69" s="1"/>
  <c r="O229" i="54"/>
  <c r="O269" i="54" s="1"/>
  <c r="O10" i="69" s="1"/>
  <c r="J210" i="54"/>
  <c r="J220" i="54" s="1"/>
  <c r="J67" i="69" s="1"/>
  <c r="K210" i="54"/>
  <c r="K220" i="54" s="1"/>
  <c r="K67" i="69" s="1"/>
  <c r="L210" i="54"/>
  <c r="L220" i="54" s="1"/>
  <c r="L67" i="69" s="1"/>
  <c r="M210" i="54"/>
  <c r="M220" i="54" s="1"/>
  <c r="M67" i="69" s="1"/>
  <c r="N210" i="54"/>
  <c r="N220" i="54" s="1"/>
  <c r="N67" i="69" s="1"/>
  <c r="O210" i="54"/>
  <c r="O220" i="54" s="1"/>
  <c r="O67" i="69" s="1"/>
  <c r="J178" i="54"/>
  <c r="J219" i="54" s="1"/>
  <c r="J32" i="69" s="1"/>
  <c r="K178" i="54"/>
  <c r="K219" i="54" s="1"/>
  <c r="K32" i="69" s="1"/>
  <c r="L178" i="54"/>
  <c r="L219" i="54" s="1"/>
  <c r="L32" i="69" s="1"/>
  <c r="M178" i="54"/>
  <c r="M219" i="54" s="1"/>
  <c r="M32" i="69" s="1"/>
  <c r="N178" i="54"/>
  <c r="N219" i="54" s="1"/>
  <c r="N32" i="69" s="1"/>
  <c r="O178" i="54"/>
  <c r="O219" i="54" s="1"/>
  <c r="O32" i="69" s="1"/>
  <c r="J172" i="54"/>
  <c r="J218" i="54" s="1"/>
  <c r="J24" i="69" s="1"/>
  <c r="K172" i="54"/>
  <c r="K218" i="54" s="1"/>
  <c r="K24" i="69" s="1"/>
  <c r="L172" i="54"/>
  <c r="L218" i="54" s="1"/>
  <c r="L24" i="69" s="1"/>
  <c r="M172" i="54"/>
  <c r="M218" i="54" s="1"/>
  <c r="M24" i="69" s="1"/>
  <c r="N172" i="54"/>
  <c r="N218" i="54" s="1"/>
  <c r="N24" i="69" s="1"/>
  <c r="O172" i="54"/>
  <c r="O218" i="54" s="1"/>
  <c r="O24" i="69" s="1"/>
  <c r="J105" i="54"/>
  <c r="J66" i="69" s="1"/>
  <c r="K105" i="54"/>
  <c r="K66" i="69" s="1"/>
  <c r="L105" i="54"/>
  <c r="M105" i="54"/>
  <c r="N105" i="54"/>
  <c r="O105" i="54"/>
  <c r="J69" i="54"/>
  <c r="J113" i="54" s="1"/>
  <c r="J31" i="69" s="1"/>
  <c r="K69" i="54"/>
  <c r="K113" i="54" s="1"/>
  <c r="K31" i="69" s="1"/>
  <c r="L69" i="54"/>
  <c r="L113" i="54" s="1"/>
  <c r="L31" i="69" s="1"/>
  <c r="M69" i="54"/>
  <c r="M113" i="54" s="1"/>
  <c r="M31" i="69" s="1"/>
  <c r="N69" i="54"/>
  <c r="N113" i="54" s="1"/>
  <c r="N31" i="69" s="1"/>
  <c r="O69" i="54"/>
  <c r="O113" i="54" s="1"/>
  <c r="O31" i="69" s="1"/>
  <c r="J65" i="54"/>
  <c r="J112" i="54" s="1"/>
  <c r="J23" i="69" s="1"/>
  <c r="K65" i="54"/>
  <c r="K112" i="54" s="1"/>
  <c r="K23" i="69" s="1"/>
  <c r="L65" i="54"/>
  <c r="L112" i="54" s="1"/>
  <c r="L23" i="69" s="1"/>
  <c r="M65" i="54"/>
  <c r="M112" i="54" s="1"/>
  <c r="M23" i="69" s="1"/>
  <c r="N65" i="54"/>
  <c r="N112" i="54" s="1"/>
  <c r="N23" i="69" s="1"/>
  <c r="O65" i="54"/>
  <c r="O112" i="54" s="1"/>
  <c r="O23" i="69" s="1"/>
  <c r="J45" i="54"/>
  <c r="J111" i="54" s="1"/>
  <c r="K45" i="54"/>
  <c r="K111" i="54" s="1"/>
  <c r="L45" i="54"/>
  <c r="L111" i="54" s="1"/>
  <c r="M45" i="54"/>
  <c r="M111" i="54" s="1"/>
  <c r="N45" i="54"/>
  <c r="N111" i="54" s="1"/>
  <c r="O45" i="54"/>
  <c r="O111" i="54" s="1"/>
  <c r="J20" i="54"/>
  <c r="J110" i="54" s="1"/>
  <c r="K20" i="54"/>
  <c r="K110" i="54" s="1"/>
  <c r="L20" i="54"/>
  <c r="L110" i="54" s="1"/>
  <c r="M20" i="54"/>
  <c r="M110" i="54" s="1"/>
  <c r="N20" i="54"/>
  <c r="N110" i="54" s="1"/>
  <c r="O20" i="54"/>
  <c r="O110" i="54" s="1"/>
  <c r="J12" i="54"/>
  <c r="J109" i="54" s="1"/>
  <c r="J58" i="69" s="1"/>
  <c r="J60" i="69" s="1"/>
  <c r="K12" i="54"/>
  <c r="K109" i="54" s="1"/>
  <c r="K56" i="69" s="1"/>
  <c r="K58" i="69" s="1"/>
  <c r="L12" i="54"/>
  <c r="L109" i="54" s="1"/>
  <c r="L56" i="69" s="1"/>
  <c r="L58" i="69" s="1"/>
  <c r="M12" i="54"/>
  <c r="M109" i="54" s="1"/>
  <c r="M56" i="69" s="1"/>
  <c r="M58" i="69" s="1"/>
  <c r="N12" i="54"/>
  <c r="N109" i="54" s="1"/>
  <c r="N56" i="69" s="1"/>
  <c r="N58" i="69" s="1"/>
  <c r="O12" i="54"/>
  <c r="O109" i="54" s="1"/>
  <c r="O56" i="69" s="1"/>
  <c r="O58" i="69" s="1"/>
  <c r="I344" i="54"/>
  <c r="I350" i="54" s="1"/>
  <c r="I70" i="69" s="1"/>
  <c r="I333" i="54"/>
  <c r="I349" i="54" s="1"/>
  <c r="I322" i="54"/>
  <c r="I348" i="54" s="1"/>
  <c r="I318" i="54"/>
  <c r="J344" i="54"/>
  <c r="K344" i="54"/>
  <c r="L344" i="54"/>
  <c r="M344" i="54"/>
  <c r="N344" i="54"/>
  <c r="O344" i="54"/>
  <c r="J333" i="54"/>
  <c r="J349" i="54" s="1"/>
  <c r="J44" i="69" s="1"/>
  <c r="K333" i="54"/>
  <c r="K349" i="54" s="1"/>
  <c r="K44" i="69" s="1"/>
  <c r="L333" i="54"/>
  <c r="L349" i="54" s="1"/>
  <c r="L44" i="69" s="1"/>
  <c r="M333" i="54"/>
  <c r="M349" i="54" s="1"/>
  <c r="M44" i="69" s="1"/>
  <c r="N333" i="54"/>
  <c r="N349" i="54" s="1"/>
  <c r="N44" i="69" s="1"/>
  <c r="O333" i="54"/>
  <c r="O349" i="54" s="1"/>
  <c r="O44" i="69" s="1"/>
  <c r="J322" i="54"/>
  <c r="J348" i="54" s="1"/>
  <c r="J27" i="69" s="1"/>
  <c r="K322" i="54"/>
  <c r="K348" i="54" s="1"/>
  <c r="K27" i="69" s="1"/>
  <c r="L322" i="54"/>
  <c r="L348" i="54" s="1"/>
  <c r="L27" i="69" s="1"/>
  <c r="M322" i="54"/>
  <c r="M348" i="54" s="1"/>
  <c r="M27" i="69" s="1"/>
  <c r="N322" i="54"/>
  <c r="N348" i="54" s="1"/>
  <c r="N27" i="69" s="1"/>
  <c r="O322" i="54"/>
  <c r="O348" i="54" s="1"/>
  <c r="O27" i="69" s="1"/>
  <c r="J318" i="54"/>
  <c r="K318" i="54"/>
  <c r="L318" i="54"/>
  <c r="M318" i="54"/>
  <c r="N318" i="54"/>
  <c r="O318" i="54"/>
  <c r="I288" i="54"/>
  <c r="I307" i="54" s="1"/>
  <c r="I304" i="54"/>
  <c r="I310" i="54" s="1"/>
  <c r="I69" i="69" s="1"/>
  <c r="I297" i="54"/>
  <c r="I309" i="54" s="1"/>
  <c r="I293" i="54"/>
  <c r="I308" i="54" s="1"/>
  <c r="I266" i="54"/>
  <c r="I273" i="54" s="1"/>
  <c r="I68" i="69" s="1"/>
  <c r="I248" i="54"/>
  <c r="I244" i="54"/>
  <c r="I238" i="54"/>
  <c r="I229" i="54"/>
  <c r="I172" i="54"/>
  <c r="I178" i="54"/>
  <c r="I219" i="54" s="1"/>
  <c r="I210" i="54"/>
  <c r="I220" i="54" s="1"/>
  <c r="I67" i="69" s="1"/>
  <c r="O164" i="54"/>
  <c r="O167" i="54" s="1"/>
  <c r="O217" i="54" s="1"/>
  <c r="O39" i="69" s="1"/>
  <c r="N164" i="54"/>
  <c r="N167" i="54" s="1"/>
  <c r="N217" i="54" s="1"/>
  <c r="N39" i="69" s="1"/>
  <c r="M164" i="54"/>
  <c r="M167" i="54" s="1"/>
  <c r="M217" i="54" s="1"/>
  <c r="M39" i="69" s="1"/>
  <c r="L164" i="54"/>
  <c r="L167" i="54" s="1"/>
  <c r="L217" i="54" s="1"/>
  <c r="L39" i="69" s="1"/>
  <c r="K164" i="54"/>
  <c r="K167" i="54" s="1"/>
  <c r="K217" i="54" s="1"/>
  <c r="K39" i="69" s="1"/>
  <c r="J164" i="54"/>
  <c r="J167" i="54" s="1"/>
  <c r="J217" i="54" s="1"/>
  <c r="J39" i="69" s="1"/>
  <c r="I164" i="54"/>
  <c r="I167" i="54" s="1"/>
  <c r="O153" i="54"/>
  <c r="O156" i="54" s="1"/>
  <c r="O216" i="54" s="1"/>
  <c r="O38" i="69" s="1"/>
  <c r="N153" i="54"/>
  <c r="N156" i="54" s="1"/>
  <c r="N216" i="54" s="1"/>
  <c r="N38" i="69" s="1"/>
  <c r="M153" i="54"/>
  <c r="M156" i="54" s="1"/>
  <c r="M216" i="54" s="1"/>
  <c r="M38" i="69" s="1"/>
  <c r="L153" i="54"/>
  <c r="L156" i="54" s="1"/>
  <c r="L216" i="54" s="1"/>
  <c r="L38" i="69" s="1"/>
  <c r="K153" i="54"/>
  <c r="K156" i="54" s="1"/>
  <c r="K216" i="54" s="1"/>
  <c r="K38" i="69" s="1"/>
  <c r="J153" i="54"/>
  <c r="J156" i="54" s="1"/>
  <c r="J216" i="54" s="1"/>
  <c r="J38" i="69" s="1"/>
  <c r="I153" i="54"/>
  <c r="I156" i="54" s="1"/>
  <c r="O121" i="54"/>
  <c r="O124" i="54" s="1"/>
  <c r="O213" i="54" s="1"/>
  <c r="N121" i="54"/>
  <c r="N124" i="54" s="1"/>
  <c r="N213" i="54" s="1"/>
  <c r="M121" i="54"/>
  <c r="M124" i="54" s="1"/>
  <c r="M213" i="54" s="1"/>
  <c r="L121" i="54"/>
  <c r="L124" i="54" s="1"/>
  <c r="L213" i="54" s="1"/>
  <c r="K121" i="54"/>
  <c r="K124" i="54" s="1"/>
  <c r="K213" i="54" s="1"/>
  <c r="J121" i="54"/>
  <c r="J124" i="54" s="1"/>
  <c r="J213" i="54" s="1"/>
  <c r="I121" i="54"/>
  <c r="I124" i="54" s="1"/>
  <c r="J498" i="54" l="1"/>
  <c r="O498" i="54"/>
  <c r="N498" i="54"/>
  <c r="M498" i="54"/>
  <c r="L498" i="54"/>
  <c r="K498" i="54"/>
  <c r="O8" i="69"/>
  <c r="N8" i="69"/>
  <c r="O350" i="54"/>
  <c r="O70" i="69"/>
  <c r="N394" i="54"/>
  <c r="N13" i="69" s="1"/>
  <c r="N350" i="54"/>
  <c r="N70" i="69"/>
  <c r="L350" i="54"/>
  <c r="L70" i="69"/>
  <c r="I347" i="54"/>
  <c r="I351" i="54" s="1"/>
  <c r="I352" i="54" s="1"/>
  <c r="L8" i="69"/>
  <c r="M394" i="54"/>
  <c r="M13" i="69" s="1"/>
  <c r="M350" i="54"/>
  <c r="M70" i="69"/>
  <c r="L394" i="54"/>
  <c r="L13" i="69" s="1"/>
  <c r="K60" i="69"/>
  <c r="L60" i="69" s="1"/>
  <c r="M60" i="69" s="1"/>
  <c r="N60" i="69" s="1"/>
  <c r="O60" i="69" s="1"/>
  <c r="K394" i="54"/>
  <c r="K13" i="69" s="1"/>
  <c r="O114" i="54"/>
  <c r="O115" i="54" s="1"/>
  <c r="O66" i="69"/>
  <c r="J394" i="54"/>
  <c r="J13" i="69" s="1"/>
  <c r="L271" i="54"/>
  <c r="L42" i="69"/>
  <c r="J8" i="69"/>
  <c r="M270" i="54"/>
  <c r="M41" i="69"/>
  <c r="L270" i="54"/>
  <c r="L41" i="69"/>
  <c r="J272" i="54"/>
  <c r="J25" i="69"/>
  <c r="K350" i="54"/>
  <c r="K70" i="69"/>
  <c r="J350" i="54"/>
  <c r="J70" i="69"/>
  <c r="N114" i="54"/>
  <c r="N66" i="69"/>
  <c r="M8" i="69"/>
  <c r="M114" i="54"/>
  <c r="M66" i="69"/>
  <c r="L114" i="54"/>
  <c r="L115" i="54" s="1"/>
  <c r="L66" i="69"/>
  <c r="M347" i="54"/>
  <c r="M12" i="69" s="1"/>
  <c r="K8" i="69"/>
  <c r="K271" i="54"/>
  <c r="K42" i="69"/>
  <c r="K347" i="54"/>
  <c r="K12" i="69" s="1"/>
  <c r="O270" i="54"/>
  <c r="O41" i="69"/>
  <c r="O272" i="54"/>
  <c r="O25" i="69"/>
  <c r="I394" i="54"/>
  <c r="O347" i="54"/>
  <c r="O12" i="69" s="1"/>
  <c r="N347" i="54"/>
  <c r="N12" i="69" s="1"/>
  <c r="L347" i="54"/>
  <c r="L12" i="69" s="1"/>
  <c r="I498" i="54"/>
  <c r="I502" i="54" s="1"/>
  <c r="I503" i="54" s="1"/>
  <c r="J347" i="54"/>
  <c r="J12" i="69" s="1"/>
  <c r="N270" i="54"/>
  <c r="N41" i="69"/>
  <c r="O394" i="54"/>
  <c r="O13" i="69" s="1"/>
  <c r="O52" i="26"/>
  <c r="O13" i="6"/>
  <c r="O46" i="6"/>
  <c r="O47" i="6"/>
  <c r="O42" i="6"/>
  <c r="O37" i="6"/>
  <c r="O32" i="1"/>
  <c r="O58" i="1" s="1"/>
  <c r="AF11" i="17"/>
  <c r="AF16" i="17" s="1"/>
  <c r="AE11" i="17"/>
  <c r="AE16" i="17" s="1"/>
  <c r="AD11" i="17"/>
  <c r="AD16" i="17" s="1"/>
  <c r="AC11" i="17"/>
  <c r="AC16" i="17" s="1"/>
  <c r="AF152" i="17"/>
  <c r="AD14" i="17"/>
  <c r="AC14" i="17"/>
  <c r="O10" i="27"/>
  <c r="O12" i="27" s="1"/>
  <c r="O18" i="27" s="1"/>
  <c r="O50" i="26"/>
  <c r="O54" i="26"/>
  <c r="O23" i="26"/>
  <c r="O53" i="26"/>
  <c r="O55" i="26"/>
  <c r="O56" i="26" s="1"/>
  <c r="O38" i="2"/>
  <c r="O76" i="2"/>
  <c r="O82" i="42"/>
  <c r="O86" i="42" s="1"/>
  <c r="O90" i="42"/>
  <c r="O50" i="42"/>
  <c r="O55" i="42"/>
  <c r="O122" i="42"/>
  <c r="O126" i="42"/>
  <c r="O127" i="42" s="1"/>
  <c r="O158" i="42"/>
  <c r="O162" i="42"/>
  <c r="O163" i="42" s="1"/>
  <c r="O14" i="42"/>
  <c r="O18" i="42"/>
  <c r="O19" i="42" s="1"/>
  <c r="O13" i="43"/>
  <c r="O21" i="43"/>
  <c r="N554" i="54"/>
  <c r="J554" i="54"/>
  <c r="K554" i="54"/>
  <c r="L554" i="54"/>
  <c r="M554" i="54"/>
  <c r="I554" i="54"/>
  <c r="O554" i="54"/>
  <c r="O398" i="54"/>
  <c r="O61" i="9" s="1"/>
  <c r="L398" i="54"/>
  <c r="L61" i="9" s="1"/>
  <c r="K114" i="54"/>
  <c r="K115" i="54" s="1"/>
  <c r="J114" i="54"/>
  <c r="J115" i="54" s="1"/>
  <c r="K272" i="54"/>
  <c r="K270" i="54"/>
  <c r="O271" i="54"/>
  <c r="O274" i="54" s="1"/>
  <c r="N271" i="54"/>
  <c r="M271" i="54"/>
  <c r="J270" i="54"/>
  <c r="N311" i="54"/>
  <c r="J271" i="54"/>
  <c r="M311" i="54"/>
  <c r="M115" i="54"/>
  <c r="L311" i="54"/>
  <c r="L81" i="69" s="1"/>
  <c r="K311" i="54"/>
  <c r="K81" i="69" s="1"/>
  <c r="I311" i="54"/>
  <c r="I312" i="54" s="1"/>
  <c r="O311" i="54"/>
  <c r="N272" i="54"/>
  <c r="M272" i="54"/>
  <c r="L272" i="54"/>
  <c r="N115" i="54"/>
  <c r="J311" i="54"/>
  <c r="J81" i="69" s="1"/>
  <c r="K99" i="69" l="1"/>
  <c r="K101" i="69" s="1"/>
  <c r="K502" i="54"/>
  <c r="K503" i="54" s="1"/>
  <c r="L99" i="69"/>
  <c r="L101" i="69" s="1"/>
  <c r="L502" i="54"/>
  <c r="L503" i="54" s="1"/>
  <c r="M99" i="69"/>
  <c r="M101" i="69" s="1"/>
  <c r="M502" i="54"/>
  <c r="N99" i="69"/>
  <c r="N101" i="69" s="1"/>
  <c r="N502" i="54"/>
  <c r="N503" i="54" s="1"/>
  <c r="L515" i="54"/>
  <c r="N515" i="54"/>
  <c r="O99" i="69"/>
  <c r="O101" i="69" s="1"/>
  <c r="O502" i="54"/>
  <c r="O503" i="54" s="1"/>
  <c r="K515" i="54"/>
  <c r="J99" i="69"/>
  <c r="J502" i="54"/>
  <c r="J351" i="54"/>
  <c r="N398" i="54"/>
  <c r="N61" i="9" s="1"/>
  <c r="J398" i="54"/>
  <c r="J61" i="9" s="1"/>
  <c r="O351" i="54"/>
  <c r="O54" i="9" s="1"/>
  <c r="K351" i="54"/>
  <c r="K54" i="9" s="1"/>
  <c r="K58" i="9" s="1"/>
  <c r="M351" i="54"/>
  <c r="M54" i="9" s="1"/>
  <c r="J54" i="9"/>
  <c r="J352" i="54"/>
  <c r="I81" i="69"/>
  <c r="K398" i="54"/>
  <c r="K61" i="9" s="1"/>
  <c r="K64" i="9" s="1"/>
  <c r="O80" i="69"/>
  <c r="L351" i="54"/>
  <c r="L54" i="9" s="1"/>
  <c r="L116" i="54"/>
  <c r="L7" i="9"/>
  <c r="O116" i="54"/>
  <c r="O7" i="9"/>
  <c r="K82" i="69"/>
  <c r="M398" i="54"/>
  <c r="J82" i="69"/>
  <c r="I82" i="69"/>
  <c r="M78" i="69"/>
  <c r="N116" i="54"/>
  <c r="N7" i="9"/>
  <c r="O275" i="54"/>
  <c r="O18" i="9"/>
  <c r="N399" i="54"/>
  <c r="O312" i="54"/>
  <c r="O23" i="9"/>
  <c r="N312" i="54"/>
  <c r="N23" i="9"/>
  <c r="M116" i="54"/>
  <c r="M7" i="9"/>
  <c r="N78" i="69"/>
  <c r="K312" i="54"/>
  <c r="K23" i="9"/>
  <c r="K26" i="9" s="1"/>
  <c r="L78" i="69"/>
  <c r="L274" i="54"/>
  <c r="M312" i="54"/>
  <c r="M23" i="9"/>
  <c r="O399" i="54"/>
  <c r="K78" i="69"/>
  <c r="M81" i="69"/>
  <c r="L312" i="54"/>
  <c r="L23" i="9"/>
  <c r="J112" i="69"/>
  <c r="J113" i="69" s="1"/>
  <c r="K115" i="69" s="1"/>
  <c r="L115" i="69" s="1"/>
  <c r="M115" i="69" s="1"/>
  <c r="N115" i="69" s="1"/>
  <c r="O115" i="69" s="1"/>
  <c r="O83" i="69"/>
  <c r="J78" i="69"/>
  <c r="L399" i="54"/>
  <c r="J83" i="69"/>
  <c r="I515" i="54"/>
  <c r="J312" i="54"/>
  <c r="J23" i="9"/>
  <c r="O81" i="69"/>
  <c r="N351" i="54"/>
  <c r="N82" i="69" s="1"/>
  <c r="J116" i="54"/>
  <c r="J7" i="9"/>
  <c r="K116" i="54"/>
  <c r="K7" i="9"/>
  <c r="K10" i="9" s="1"/>
  <c r="N81" i="69"/>
  <c r="O78" i="69"/>
  <c r="K352" i="54"/>
  <c r="L83" i="69"/>
  <c r="O49" i="6"/>
  <c r="O19" i="27"/>
  <c r="O21" i="27"/>
  <c r="O91" i="42"/>
  <c r="O68" i="42"/>
  <c r="O73" i="42"/>
  <c r="O104" i="42"/>
  <c r="O109" i="42"/>
  <c r="O176" i="42"/>
  <c r="O181" i="42"/>
  <c r="O32" i="42"/>
  <c r="O37" i="42"/>
  <c r="O140" i="42"/>
  <c r="O145" i="42"/>
  <c r="M274" i="54"/>
  <c r="K274" i="54"/>
  <c r="J274" i="54"/>
  <c r="J80" i="69" s="1"/>
  <c r="N274" i="54"/>
  <c r="N80" i="69" s="1"/>
  <c r="K103" i="69" l="1"/>
  <c r="L103" i="69" s="1"/>
  <c r="M103" i="69" s="1"/>
  <c r="N103" i="69" s="1"/>
  <c r="O103" i="69" s="1"/>
  <c r="M352" i="54"/>
  <c r="J503" i="54"/>
  <c r="J515" i="54"/>
  <c r="O82" i="69"/>
  <c r="M82" i="69"/>
  <c r="O352" i="54"/>
  <c r="M503" i="54"/>
  <c r="M515" i="54"/>
  <c r="J399" i="54"/>
  <c r="O515" i="54"/>
  <c r="K399" i="54"/>
  <c r="L82" i="69"/>
  <c r="N83" i="69"/>
  <c r="L352" i="54"/>
  <c r="K83" i="69"/>
  <c r="K275" i="54"/>
  <c r="K18" i="9"/>
  <c r="K21" i="9" s="1"/>
  <c r="M61" i="9"/>
  <c r="M399" i="54"/>
  <c r="L275" i="54"/>
  <c r="L18" i="9"/>
  <c r="L80" i="69"/>
  <c r="N275" i="54"/>
  <c r="N18" i="9"/>
  <c r="J275" i="54"/>
  <c r="J18" i="9"/>
  <c r="M275" i="54"/>
  <c r="M18" i="9"/>
  <c r="M80" i="69"/>
  <c r="N54" i="9"/>
  <c r="N352" i="54"/>
  <c r="M83" i="69"/>
  <c r="K80" i="69"/>
  <c r="I12" i="54"/>
  <c r="I109" i="54" s="1"/>
  <c r="J128" i="54" l="1"/>
  <c r="J130" i="54" s="1"/>
  <c r="J214" i="54" s="1"/>
  <c r="J9" i="69" s="1"/>
  <c r="K128" i="54"/>
  <c r="K130" i="54" s="1"/>
  <c r="K214" i="54" s="1"/>
  <c r="K9" i="69" s="1"/>
  <c r="L128" i="54"/>
  <c r="L130" i="54" s="1"/>
  <c r="L214" i="54" s="1"/>
  <c r="L9" i="69" s="1"/>
  <c r="M128" i="54"/>
  <c r="M130" i="54" s="1"/>
  <c r="M214" i="54" s="1"/>
  <c r="M9" i="69" s="1"/>
  <c r="N128" i="54"/>
  <c r="N130" i="54" s="1"/>
  <c r="N214" i="54" s="1"/>
  <c r="N9" i="69" s="1"/>
  <c r="O128" i="54"/>
  <c r="O130" i="54" s="1"/>
  <c r="O214" i="54" s="1"/>
  <c r="O9" i="69" s="1"/>
  <c r="I128" i="54"/>
  <c r="I130" i="54" s="1"/>
  <c r="O3" i="54"/>
  <c r="O407" i="54"/>
  <c r="O412" i="54"/>
  <c r="O445" i="54" s="1"/>
  <c r="O29" i="69" s="1"/>
  <c r="O430" i="54"/>
  <c r="O446" i="54" s="1"/>
  <c r="O46" i="69" s="1"/>
  <c r="O421" i="54"/>
  <c r="O447" i="54" s="1"/>
  <c r="O35" i="69" s="1"/>
  <c r="O441" i="54"/>
  <c r="O448" i="54" s="1"/>
  <c r="O72" i="69" s="1"/>
  <c r="O73" i="69" s="1"/>
  <c r="O444" i="54" l="1"/>
  <c r="O14" i="69" s="1"/>
  <c r="O137" i="54"/>
  <c r="O140" i="54" s="1"/>
  <c r="O215" i="54" s="1"/>
  <c r="O221" i="54" l="1"/>
  <c r="O37" i="69"/>
  <c r="O449" i="54"/>
  <c r="O16" i="69"/>
  <c r="Q35" i="48"/>
  <c r="Q34" i="48"/>
  <c r="Q33" i="48"/>
  <c r="Q32" i="48"/>
  <c r="Q31" i="48"/>
  <c r="Q28" i="48"/>
  <c r="Q27" i="48"/>
  <c r="Q26" i="48"/>
  <c r="Q25" i="48"/>
  <c r="Q23" i="48"/>
  <c r="Q22" i="48"/>
  <c r="Q21" i="48"/>
  <c r="Q20" i="48"/>
  <c r="Q19" i="48"/>
  <c r="Q18" i="48"/>
  <c r="Q17" i="48"/>
  <c r="Q16" i="48"/>
  <c r="Q15" i="48"/>
  <c r="Q12" i="48"/>
  <c r="Q11" i="48"/>
  <c r="Q10" i="48"/>
  <c r="Q6" i="48"/>
  <c r="Q7" i="48"/>
  <c r="O6" i="48"/>
  <c r="O3" i="48"/>
  <c r="O15" i="48"/>
  <c r="O17" i="48" s="1"/>
  <c r="O7" i="48"/>
  <c r="O10" i="48"/>
  <c r="O11" i="48"/>
  <c r="O12" i="48"/>
  <c r="O13" i="48"/>
  <c r="O16" i="48"/>
  <c r="O23" i="48"/>
  <c r="O34" i="48"/>
  <c r="O35" i="48"/>
  <c r="I43" i="71"/>
  <c r="D29" i="71"/>
  <c r="E29" i="71"/>
  <c r="G29" i="71"/>
  <c r="C29" i="71"/>
  <c r="F28" i="71"/>
  <c r="H28" i="71" s="1"/>
  <c r="I28" i="71"/>
  <c r="D15" i="71"/>
  <c r="E15" i="71"/>
  <c r="F15" i="71"/>
  <c r="H15" i="71"/>
  <c r="C15" i="71"/>
  <c r="G14" i="71"/>
  <c r="I14" i="71" s="1"/>
  <c r="I42" i="72"/>
  <c r="I43" i="72"/>
  <c r="D29" i="72"/>
  <c r="E29" i="72"/>
  <c r="G29" i="72"/>
  <c r="C29" i="72"/>
  <c r="F28" i="72"/>
  <c r="H28" i="72" s="1"/>
  <c r="I28" i="72"/>
  <c r="D15" i="72"/>
  <c r="E15" i="72"/>
  <c r="F15" i="72"/>
  <c r="H15" i="72"/>
  <c r="C15" i="72"/>
  <c r="G14" i="72"/>
  <c r="I14" i="72" s="1"/>
  <c r="O67" i="9" l="1"/>
  <c r="O450" i="54"/>
  <c r="O222" i="54"/>
  <c r="O13" i="9"/>
  <c r="O79" i="69"/>
  <c r="O49" i="69"/>
  <c r="O75" i="69" s="1"/>
  <c r="O84" i="69"/>
  <c r="O18" i="48"/>
  <c r="O21" i="48"/>
  <c r="O25" i="48"/>
  <c r="I27" i="72"/>
  <c r="F27" i="72"/>
  <c r="J28" i="72" s="1"/>
  <c r="G13" i="72"/>
  <c r="I13" i="72" s="1"/>
  <c r="F17" i="72"/>
  <c r="C32" i="72" s="1"/>
  <c r="B3" i="72"/>
  <c r="F17" i="71"/>
  <c r="C32" i="71" s="1"/>
  <c r="B3" i="71"/>
  <c r="G3" i="71"/>
  <c r="I42" i="71"/>
  <c r="F26" i="71"/>
  <c r="H26" i="71" s="1"/>
  <c r="I26" i="71"/>
  <c r="G12" i="71"/>
  <c r="G13" i="48"/>
  <c r="Q14" i="48"/>
  <c r="Q9" i="48"/>
  <c r="Q8" i="48"/>
  <c r="J12" i="48"/>
  <c r="C13" i="48"/>
  <c r="D13" i="48"/>
  <c r="E13" i="48"/>
  <c r="F13" i="48"/>
  <c r="H13" i="48"/>
  <c r="I13" i="48"/>
  <c r="Q22" i="53"/>
  <c r="Q7" i="53"/>
  <c r="I29" i="26"/>
  <c r="O85" i="69" l="1"/>
  <c r="J28" i="71"/>
  <c r="O28" i="48"/>
  <c r="Q13" i="48"/>
  <c r="H27" i="72"/>
  <c r="Q31" i="53" l="1"/>
  <c r="Q30" i="53"/>
  <c r="Q29" i="53"/>
  <c r="Q28" i="53"/>
  <c r="Q27" i="53"/>
  <c r="Q26" i="53"/>
  <c r="Q25" i="53"/>
  <c r="Q24" i="53"/>
  <c r="Q23" i="53"/>
  <c r="Q15" i="53"/>
  <c r="Q14" i="53"/>
  <c r="Q13" i="53"/>
  <c r="Q12" i="53"/>
  <c r="Q11" i="53"/>
  <c r="Q10" i="53"/>
  <c r="Q9" i="53"/>
  <c r="Q8" i="53"/>
  <c r="J29" i="2"/>
  <c r="K29" i="2" s="1"/>
  <c r="L29" i="2" s="1"/>
  <c r="M29" i="2" s="1"/>
  <c r="N29" i="2" s="1"/>
  <c r="J30" i="2"/>
  <c r="K30" i="2" s="1"/>
  <c r="L30" i="2" s="1"/>
  <c r="M30" i="2" s="1"/>
  <c r="N30" i="2" s="1"/>
  <c r="J31" i="2"/>
  <c r="K31" i="2" s="1"/>
  <c r="L31" i="2" s="1"/>
  <c r="M31" i="2" s="1"/>
  <c r="N31" i="2" s="1"/>
  <c r="J32" i="2"/>
  <c r="K32" i="2" s="1"/>
  <c r="L32" i="2" s="1"/>
  <c r="M32" i="2" s="1"/>
  <c r="N32" i="2" s="1"/>
  <c r="J33" i="2"/>
  <c r="K33" i="2" s="1"/>
  <c r="L33" i="2" s="1"/>
  <c r="M33" i="2" s="1"/>
  <c r="N33" i="2" s="1"/>
  <c r="J34" i="2"/>
  <c r="K34" i="2" s="1"/>
  <c r="L34" i="2" s="1"/>
  <c r="M34" i="2" s="1"/>
  <c r="N34" i="2" s="1"/>
  <c r="C149" i="42"/>
  <c r="D149" i="42"/>
  <c r="E149" i="42"/>
  <c r="F149" i="42"/>
  <c r="G149" i="42"/>
  <c r="H149" i="42"/>
  <c r="J149" i="42"/>
  <c r="K149" i="42"/>
  <c r="L149" i="42"/>
  <c r="M149" i="42"/>
  <c r="N149" i="42"/>
  <c r="I149" i="42"/>
  <c r="I93" i="9"/>
  <c r="I87" i="9"/>
  <c r="H93" i="9"/>
  <c r="H87" i="9"/>
  <c r="I70" i="9"/>
  <c r="I64" i="9"/>
  <c r="I58" i="9"/>
  <c r="I48" i="9"/>
  <c r="I43" i="9"/>
  <c r="I38" i="9"/>
  <c r="I33" i="9"/>
  <c r="I26" i="9"/>
  <c r="I21" i="9"/>
  <c r="I16" i="9"/>
  <c r="I10" i="9"/>
  <c r="H70" i="9"/>
  <c r="H64" i="9"/>
  <c r="H58" i="9"/>
  <c r="H48" i="9"/>
  <c r="H43" i="9"/>
  <c r="H38" i="9"/>
  <c r="H33" i="9"/>
  <c r="H26" i="9"/>
  <c r="H21" i="9"/>
  <c r="H16" i="9"/>
  <c r="H10" i="9"/>
  <c r="H27" i="9" l="1"/>
  <c r="H51" i="9"/>
  <c r="I27" i="9"/>
  <c r="I51" i="9"/>
  <c r="AB6" i="50"/>
  <c r="AB12" i="50" s="1"/>
  <c r="G10" i="43"/>
  <c r="H10" i="43"/>
  <c r="H13" i="43" s="1"/>
  <c r="I10" i="43"/>
  <c r="I13" i="43" s="1"/>
  <c r="F41" i="27"/>
  <c r="E41" i="27"/>
  <c r="D41" i="27"/>
  <c r="C41" i="27"/>
  <c r="F40" i="27"/>
  <c r="E40" i="27"/>
  <c r="D40" i="27"/>
  <c r="C40" i="27"/>
  <c r="N4" i="6"/>
  <c r="N9" i="6"/>
  <c r="N4" i="1"/>
  <c r="N8" i="1"/>
  <c r="N9" i="1"/>
  <c r="N10" i="1"/>
  <c r="N30" i="1"/>
  <c r="N36" i="1"/>
  <c r="N37" i="1"/>
  <c r="N39" i="1"/>
  <c r="N40" i="1"/>
  <c r="N42" i="1"/>
  <c r="N43" i="1"/>
  <c r="N45" i="1"/>
  <c r="N46" i="1"/>
  <c r="N48" i="1"/>
  <c r="N49" i="1"/>
  <c r="N61" i="1"/>
  <c r="N21" i="27"/>
  <c r="N12" i="1" s="1"/>
  <c r="N4" i="27"/>
  <c r="N70" i="27" s="1"/>
  <c r="N23" i="27"/>
  <c r="N36" i="27"/>
  <c r="N40" i="27"/>
  <c r="N41" i="27"/>
  <c r="N4" i="26"/>
  <c r="N28" i="26" s="1"/>
  <c r="N29" i="26"/>
  <c r="N4" i="2"/>
  <c r="N40" i="2" s="1"/>
  <c r="N73" i="2"/>
  <c r="N75" i="2" s="1"/>
  <c r="N5" i="53"/>
  <c r="N20" i="53" s="1"/>
  <c r="N32" i="53"/>
  <c r="N34" i="53" s="1"/>
  <c r="N4" i="8"/>
  <c r="N47" i="8" s="1"/>
  <c r="N25" i="8"/>
  <c r="N45" i="8" s="1"/>
  <c r="N43" i="8"/>
  <c r="N49" i="8"/>
  <c r="N51" i="8"/>
  <c r="N60" i="8"/>
  <c r="N4" i="9"/>
  <c r="N43" i="9"/>
  <c r="N73" i="9"/>
  <c r="N74" i="9"/>
  <c r="N75" i="9"/>
  <c r="N76" i="9"/>
  <c r="N77" i="9"/>
  <c r="N78" i="9"/>
  <c r="N109" i="9"/>
  <c r="N25" i="6" s="1"/>
  <c r="N131" i="9"/>
  <c r="N28" i="6" s="1"/>
  <c r="N169" i="42"/>
  <c r="N162" i="42"/>
  <c r="N133" i="42"/>
  <c r="N126" i="42"/>
  <c r="N97" i="42"/>
  <c r="N90" i="42"/>
  <c r="N61" i="42"/>
  <c r="N54" i="42"/>
  <c r="N4" i="42"/>
  <c r="N25" i="42"/>
  <c r="N41" i="42"/>
  <c r="N77" i="42"/>
  <c r="N113" i="42"/>
  <c r="N4" i="43"/>
  <c r="N19" i="43"/>
  <c r="N20" i="43" s="1"/>
  <c r="N3" i="54"/>
  <c r="N407" i="54"/>
  <c r="N412" i="54"/>
  <c r="N445" i="54" s="1"/>
  <c r="N29" i="69" s="1"/>
  <c r="N430" i="54"/>
  <c r="N446" i="54" s="1"/>
  <c r="N46" i="69" s="1"/>
  <c r="N421" i="54"/>
  <c r="N447" i="54" s="1"/>
  <c r="N35" i="69" s="1"/>
  <c r="N441" i="54"/>
  <c r="N448" i="54" s="1"/>
  <c r="N72" i="69" s="1"/>
  <c r="N73" i="69" s="1"/>
  <c r="N3" i="48"/>
  <c r="N34" i="48"/>
  <c r="N35" i="48" s="1"/>
  <c r="D29" i="26"/>
  <c r="E29" i="26"/>
  <c r="F29" i="26"/>
  <c r="G29" i="26"/>
  <c r="H29" i="26"/>
  <c r="J29" i="26"/>
  <c r="K29" i="26"/>
  <c r="L29" i="26"/>
  <c r="M29" i="26"/>
  <c r="C29" i="26"/>
  <c r="C62" i="6"/>
  <c r="AA6" i="50"/>
  <c r="AA12" i="50" s="1"/>
  <c r="D3" i="48"/>
  <c r="E3" i="48"/>
  <c r="F3" i="48"/>
  <c r="G3" i="48"/>
  <c r="H3" i="48"/>
  <c r="I3" i="48"/>
  <c r="J3" i="48"/>
  <c r="K3" i="48"/>
  <c r="L3" i="48"/>
  <c r="M3" i="48"/>
  <c r="C3" i="48"/>
  <c r="I3" i="54"/>
  <c r="J3" i="54"/>
  <c r="K3" i="54"/>
  <c r="L3" i="54"/>
  <c r="M3" i="54"/>
  <c r="N3" i="17"/>
  <c r="O3" i="17"/>
  <c r="P3" i="17"/>
  <c r="Q3" i="17"/>
  <c r="R3" i="17"/>
  <c r="S3" i="17"/>
  <c r="T3" i="17"/>
  <c r="U3" i="17"/>
  <c r="V3" i="17"/>
  <c r="W3" i="17"/>
  <c r="X3" i="17"/>
  <c r="Y3" i="17"/>
  <c r="Z3" i="17"/>
  <c r="AA3" i="17"/>
  <c r="AB3" i="17"/>
  <c r="D3" i="17"/>
  <c r="E3" i="17"/>
  <c r="F3" i="17"/>
  <c r="G3" i="17"/>
  <c r="H3" i="17"/>
  <c r="I3" i="17"/>
  <c r="J3" i="17"/>
  <c r="K3" i="17"/>
  <c r="L3" i="17"/>
  <c r="M3" i="17"/>
  <c r="C3" i="17"/>
  <c r="D4" i="43"/>
  <c r="E4" i="43"/>
  <c r="F4" i="43"/>
  <c r="G4" i="43"/>
  <c r="H4" i="43"/>
  <c r="I4" i="43"/>
  <c r="J4" i="43"/>
  <c r="K4" i="43"/>
  <c r="L4" i="43"/>
  <c r="M4" i="43"/>
  <c r="C4" i="43"/>
  <c r="M19" i="43"/>
  <c r="M20" i="43" s="1"/>
  <c r="D113" i="42"/>
  <c r="E113" i="42"/>
  <c r="F113" i="42"/>
  <c r="G113" i="42"/>
  <c r="H113" i="42"/>
  <c r="I113" i="42"/>
  <c r="J113" i="42"/>
  <c r="K113" i="42"/>
  <c r="L113" i="42"/>
  <c r="M113" i="42"/>
  <c r="C113" i="42"/>
  <c r="D77" i="42"/>
  <c r="E77" i="42"/>
  <c r="F77" i="42"/>
  <c r="G77" i="42"/>
  <c r="H77" i="42"/>
  <c r="I77" i="42"/>
  <c r="J77" i="42"/>
  <c r="K77" i="42"/>
  <c r="L77" i="42"/>
  <c r="M77" i="42"/>
  <c r="C77" i="42"/>
  <c r="D41" i="42"/>
  <c r="E41" i="42"/>
  <c r="F41" i="42"/>
  <c r="G41" i="42"/>
  <c r="H41" i="42"/>
  <c r="I41" i="42"/>
  <c r="J41" i="42"/>
  <c r="K41" i="42"/>
  <c r="L41" i="42"/>
  <c r="M41" i="42"/>
  <c r="C41" i="42"/>
  <c r="C35" i="42"/>
  <c r="D4" i="42"/>
  <c r="E4" i="42"/>
  <c r="F4" i="42"/>
  <c r="G4" i="42"/>
  <c r="H4" i="42"/>
  <c r="I4" i="42"/>
  <c r="J4" i="42"/>
  <c r="K4" i="42"/>
  <c r="L4" i="42"/>
  <c r="M4" i="42"/>
  <c r="C4" i="42"/>
  <c r="D4" i="9"/>
  <c r="E4" i="9"/>
  <c r="F4" i="9"/>
  <c r="G4" i="9"/>
  <c r="H4" i="9"/>
  <c r="I4" i="9"/>
  <c r="J4" i="9"/>
  <c r="K4" i="9"/>
  <c r="L4" i="9"/>
  <c r="M4" i="9"/>
  <c r="C4" i="9"/>
  <c r="C53" i="8"/>
  <c r="C48" i="8"/>
  <c r="D4" i="27"/>
  <c r="C13" i="73"/>
  <c r="D35" i="42" s="1"/>
  <c r="D179" i="42" s="1"/>
  <c r="C16" i="73"/>
  <c r="D16" i="73" s="1"/>
  <c r="E62" i="6" s="1"/>
  <c r="E4" i="8"/>
  <c r="E47" i="8" s="1"/>
  <c r="F4" i="8"/>
  <c r="F47" i="8" s="1"/>
  <c r="G4" i="8"/>
  <c r="G47" i="8" s="1"/>
  <c r="H4" i="8"/>
  <c r="H47" i="8" s="1"/>
  <c r="I4" i="8"/>
  <c r="I47" i="8" s="1"/>
  <c r="J4" i="8"/>
  <c r="J47" i="8" s="1"/>
  <c r="K4" i="8"/>
  <c r="K47" i="8" s="1"/>
  <c r="L4" i="8"/>
  <c r="L47" i="8" s="1"/>
  <c r="M4" i="8"/>
  <c r="M47" i="8" s="1"/>
  <c r="C4" i="8"/>
  <c r="C47" i="8" s="1"/>
  <c r="E5" i="53"/>
  <c r="E20" i="53" s="1"/>
  <c r="F5" i="53"/>
  <c r="F20" i="53" s="1"/>
  <c r="G5" i="53"/>
  <c r="G20" i="53" s="1"/>
  <c r="H5" i="53"/>
  <c r="H20" i="53" s="1"/>
  <c r="I5" i="53"/>
  <c r="I20" i="53" s="1"/>
  <c r="J5" i="53"/>
  <c r="J20" i="53" s="1"/>
  <c r="K5" i="53"/>
  <c r="K20" i="53" s="1"/>
  <c r="L5" i="53"/>
  <c r="L20" i="53" s="1"/>
  <c r="M5" i="53"/>
  <c r="M20" i="53" s="1"/>
  <c r="C5" i="53"/>
  <c r="C20" i="53" s="1"/>
  <c r="E4" i="2"/>
  <c r="E40" i="2" s="1"/>
  <c r="F4" i="2"/>
  <c r="F40" i="2" s="1"/>
  <c r="G4" i="2"/>
  <c r="G40" i="2" s="1"/>
  <c r="H4" i="2"/>
  <c r="H40" i="2" s="1"/>
  <c r="Q40" i="2" s="1"/>
  <c r="I4" i="2"/>
  <c r="I40" i="2" s="1"/>
  <c r="J4" i="2"/>
  <c r="J40" i="2" s="1"/>
  <c r="K4" i="2"/>
  <c r="K40" i="2" s="1"/>
  <c r="L4" i="2"/>
  <c r="L40" i="2" s="1"/>
  <c r="M4" i="2"/>
  <c r="M40" i="2" s="1"/>
  <c r="C4" i="2"/>
  <c r="C40" i="2" s="1"/>
  <c r="E4" i="26"/>
  <c r="F4" i="26"/>
  <c r="G4" i="26"/>
  <c r="H4" i="26"/>
  <c r="I4" i="26"/>
  <c r="J4" i="26"/>
  <c r="K4" i="26"/>
  <c r="L4" i="26"/>
  <c r="M4" i="26"/>
  <c r="C4" i="26"/>
  <c r="E4" i="27"/>
  <c r="F4" i="27"/>
  <c r="G4" i="27"/>
  <c r="H4" i="27"/>
  <c r="I4" i="27"/>
  <c r="J4" i="27"/>
  <c r="K4" i="27"/>
  <c r="L4" i="27"/>
  <c r="M4" i="27"/>
  <c r="C4" i="27"/>
  <c r="E4" i="1"/>
  <c r="F4" i="1"/>
  <c r="G4" i="1"/>
  <c r="H4" i="1"/>
  <c r="I4" i="1"/>
  <c r="J4" i="1"/>
  <c r="K4" i="1"/>
  <c r="L4" i="1"/>
  <c r="M4" i="1"/>
  <c r="C4" i="1"/>
  <c r="E4" i="6"/>
  <c r="F4" i="6"/>
  <c r="G4" i="6"/>
  <c r="H4" i="6"/>
  <c r="I4" i="6"/>
  <c r="J4" i="6"/>
  <c r="K4" i="6"/>
  <c r="L4" i="6"/>
  <c r="M4" i="6"/>
  <c r="C4" i="6"/>
  <c r="N444" i="54" l="1"/>
  <c r="N14" i="69" s="1"/>
  <c r="N29" i="1"/>
  <c r="N31" i="1" s="1"/>
  <c r="N11" i="6" s="1"/>
  <c r="N137" i="54"/>
  <c r="N140" i="54" s="1"/>
  <c r="N215" i="54" s="1"/>
  <c r="G13" i="43"/>
  <c r="G40" i="42"/>
  <c r="G148" i="42"/>
  <c r="F112" i="42"/>
  <c r="F148" i="42"/>
  <c r="L34" i="42"/>
  <c r="L178" i="42" s="1"/>
  <c r="L148" i="42"/>
  <c r="K76" i="42"/>
  <c r="K148" i="42"/>
  <c r="C71" i="42"/>
  <c r="C179" i="42"/>
  <c r="J76" i="42"/>
  <c r="J148" i="42"/>
  <c r="C112" i="42"/>
  <c r="C148" i="42"/>
  <c r="E34" i="42"/>
  <c r="E178" i="42" s="1"/>
  <c r="E148" i="42"/>
  <c r="N40" i="42"/>
  <c r="N70" i="42" s="1"/>
  <c r="N148" i="42"/>
  <c r="D112" i="42"/>
  <c r="D148" i="42"/>
  <c r="I76" i="42"/>
  <c r="I148" i="42"/>
  <c r="M34" i="42"/>
  <c r="M178" i="42" s="1"/>
  <c r="M148" i="42"/>
  <c r="H76" i="42"/>
  <c r="H148" i="42"/>
  <c r="N10" i="27"/>
  <c r="N71" i="27"/>
  <c r="N72" i="27"/>
  <c r="N73" i="27"/>
  <c r="N77" i="27"/>
  <c r="N78" i="27"/>
  <c r="N80" i="27" s="1"/>
  <c r="N79" i="27"/>
  <c r="N43" i="27"/>
  <c r="N80" i="9"/>
  <c r="N22" i="6" s="1"/>
  <c r="N76" i="42"/>
  <c r="N106" i="42" s="1"/>
  <c r="N52" i="26"/>
  <c r="N18" i="42"/>
  <c r="N112" i="42"/>
  <c r="N142" i="42" s="1"/>
  <c r="N34" i="42"/>
  <c r="N178" i="42" s="1"/>
  <c r="D62" i="6"/>
  <c r="E16" i="73"/>
  <c r="F62" i="6" s="1"/>
  <c r="E53" i="8"/>
  <c r="D53" i="8"/>
  <c r="F40" i="42"/>
  <c r="M112" i="42"/>
  <c r="C76" i="42"/>
  <c r="C34" i="42"/>
  <c r="C40" i="42"/>
  <c r="K34" i="42"/>
  <c r="E112" i="42"/>
  <c r="G76" i="42"/>
  <c r="J34" i="42"/>
  <c r="J178" i="42" s="1"/>
  <c r="M40" i="42"/>
  <c r="E40" i="42"/>
  <c r="F76" i="42"/>
  <c r="L112" i="42"/>
  <c r="I34" i="42"/>
  <c r="I178" i="42" s="1"/>
  <c r="L40" i="42"/>
  <c r="M76" i="42"/>
  <c r="E76" i="42"/>
  <c r="K112" i="42"/>
  <c r="H34" i="42"/>
  <c r="H178" i="42" s="1"/>
  <c r="K40" i="42"/>
  <c r="L76" i="42"/>
  <c r="J112" i="42"/>
  <c r="G34" i="42"/>
  <c r="G178" i="42" s="1"/>
  <c r="J40" i="42"/>
  <c r="I112" i="42"/>
  <c r="F34" i="42"/>
  <c r="F178" i="42" s="1"/>
  <c r="I40" i="42"/>
  <c r="H112" i="42"/>
  <c r="H40" i="42"/>
  <c r="G112" i="42"/>
  <c r="C107" i="42"/>
  <c r="D143" i="42"/>
  <c r="D107" i="42"/>
  <c r="D71" i="42"/>
  <c r="D48" i="8"/>
  <c r="C143" i="42"/>
  <c r="D13" i="73"/>
  <c r="D76" i="42"/>
  <c r="D40" i="42"/>
  <c r="D34" i="42"/>
  <c r="D178" i="42" s="1"/>
  <c r="D4" i="6"/>
  <c r="D4" i="8"/>
  <c r="D47" i="8" s="1"/>
  <c r="D4" i="26"/>
  <c r="D4" i="2"/>
  <c r="D40" i="2" s="1"/>
  <c r="D5" i="53"/>
  <c r="D20" i="53" s="1"/>
  <c r="D4" i="1"/>
  <c r="M70" i="27"/>
  <c r="N449" i="54" l="1"/>
  <c r="N450" i="54" s="1"/>
  <c r="N221" i="54"/>
  <c r="N37" i="69"/>
  <c r="N84" i="69"/>
  <c r="N16" i="69"/>
  <c r="N74" i="27"/>
  <c r="E142" i="42"/>
  <c r="E70" i="42"/>
  <c r="L142" i="42"/>
  <c r="E106" i="42"/>
  <c r="N67" i="9"/>
  <c r="M106" i="42"/>
  <c r="M142" i="42"/>
  <c r="M70" i="42"/>
  <c r="L106" i="42"/>
  <c r="L70" i="42"/>
  <c r="C106" i="42"/>
  <c r="C178" i="42"/>
  <c r="K70" i="42"/>
  <c r="K178" i="42"/>
  <c r="F16" i="73"/>
  <c r="G62" i="6" s="1"/>
  <c r="F53" i="8"/>
  <c r="K106" i="42"/>
  <c r="C70" i="42"/>
  <c r="C142" i="42"/>
  <c r="K142" i="42"/>
  <c r="G70" i="42"/>
  <c r="G106" i="42"/>
  <c r="G142" i="42"/>
  <c r="I142" i="42"/>
  <c r="I106" i="42"/>
  <c r="I70" i="42"/>
  <c r="J106" i="42"/>
  <c r="J142" i="42"/>
  <c r="J70" i="42"/>
  <c r="F70" i="42"/>
  <c r="F106" i="42"/>
  <c r="F142" i="42"/>
  <c r="H142" i="42"/>
  <c r="H70" i="42"/>
  <c r="H106" i="42"/>
  <c r="E35" i="42"/>
  <c r="E179" i="42" s="1"/>
  <c r="E48" i="8"/>
  <c r="E13" i="73"/>
  <c r="D142" i="42"/>
  <c r="D70" i="42"/>
  <c r="D106" i="42"/>
  <c r="I41" i="72"/>
  <c r="I40" i="72"/>
  <c r="I39" i="72"/>
  <c r="I38" i="72"/>
  <c r="I37" i="72"/>
  <c r="I36" i="72"/>
  <c r="I35" i="72"/>
  <c r="I34" i="72"/>
  <c r="I26" i="72"/>
  <c r="F26" i="72"/>
  <c r="I25" i="72"/>
  <c r="F25" i="72"/>
  <c r="H25" i="72" s="1"/>
  <c r="I24" i="72"/>
  <c r="F24" i="72"/>
  <c r="H24" i="72" s="1"/>
  <c r="I23" i="72"/>
  <c r="F23" i="72"/>
  <c r="I22" i="72"/>
  <c r="F22" i="72"/>
  <c r="I21" i="72"/>
  <c r="F21" i="72"/>
  <c r="I20" i="72"/>
  <c r="F20" i="72"/>
  <c r="H20" i="72" s="1"/>
  <c r="I19" i="72"/>
  <c r="F19" i="72"/>
  <c r="H19" i="72" s="1"/>
  <c r="G12" i="72"/>
  <c r="G11" i="72"/>
  <c r="I11" i="72" s="1"/>
  <c r="G10" i="72"/>
  <c r="I10" i="72" s="1"/>
  <c r="G9" i="72"/>
  <c r="G8" i="72"/>
  <c r="G7" i="72"/>
  <c r="I7" i="72" s="1"/>
  <c r="G6" i="72"/>
  <c r="I6" i="72" s="1"/>
  <c r="G5" i="72"/>
  <c r="I5" i="72" s="1"/>
  <c r="I41" i="71"/>
  <c r="I40" i="71"/>
  <c r="I39" i="71"/>
  <c r="I38" i="71"/>
  <c r="I37" i="71"/>
  <c r="I36" i="71"/>
  <c r="I35" i="71"/>
  <c r="I34" i="71"/>
  <c r="I27" i="71"/>
  <c r="F27" i="71"/>
  <c r="I25" i="71"/>
  <c r="F25" i="71"/>
  <c r="J26" i="71" s="1"/>
  <c r="I24" i="71"/>
  <c r="F24" i="71"/>
  <c r="H24" i="71" s="1"/>
  <c r="I23" i="71"/>
  <c r="F23" i="71"/>
  <c r="F29" i="71" s="1"/>
  <c r="I22" i="71"/>
  <c r="F22" i="71"/>
  <c r="H22" i="71" s="1"/>
  <c r="I21" i="71"/>
  <c r="F21" i="71"/>
  <c r="H21" i="71" s="1"/>
  <c r="I20" i="71"/>
  <c r="F20" i="71"/>
  <c r="H20" i="71" s="1"/>
  <c r="I19" i="71"/>
  <c r="F19" i="71"/>
  <c r="H19" i="71" s="1"/>
  <c r="G13" i="71"/>
  <c r="G11" i="71"/>
  <c r="I11" i="71" s="1"/>
  <c r="G10" i="71"/>
  <c r="I10" i="71" s="1"/>
  <c r="G9" i="71"/>
  <c r="G8" i="71"/>
  <c r="I8" i="71" s="1"/>
  <c r="G7" i="71"/>
  <c r="I7" i="71" s="1"/>
  <c r="G6" i="71"/>
  <c r="I6" i="71" s="1"/>
  <c r="G5" i="71"/>
  <c r="I5" i="71" s="1"/>
  <c r="C6" i="50"/>
  <c r="D6" i="50"/>
  <c r="E6" i="50"/>
  <c r="F6" i="50"/>
  <c r="G6" i="50"/>
  <c r="H6" i="50"/>
  <c r="I6" i="50"/>
  <c r="J6" i="50"/>
  <c r="K6" i="50"/>
  <c r="L6" i="50"/>
  <c r="M6" i="50"/>
  <c r="N6" i="50"/>
  <c r="O6" i="50"/>
  <c r="P6" i="50"/>
  <c r="Q6" i="50"/>
  <c r="R6" i="50"/>
  <c r="S6" i="50"/>
  <c r="T6" i="50"/>
  <c r="N79" i="69" l="1"/>
  <c r="N85" i="69" s="1"/>
  <c r="N49" i="69"/>
  <c r="N75" i="69" s="1"/>
  <c r="N222" i="54"/>
  <c r="N13" i="9"/>
  <c r="I9" i="71"/>
  <c r="I15" i="71" s="1"/>
  <c r="G15" i="71"/>
  <c r="I9" i="72"/>
  <c r="I15" i="72" s="1"/>
  <c r="G15" i="72"/>
  <c r="H23" i="72"/>
  <c r="F29" i="72"/>
  <c r="J20" i="72"/>
  <c r="J6" i="72"/>
  <c r="I8" i="72"/>
  <c r="J10" i="72" s="1"/>
  <c r="H22" i="72"/>
  <c r="H26" i="72"/>
  <c r="J27" i="72"/>
  <c r="J26" i="72"/>
  <c r="J22" i="72"/>
  <c r="J5" i="72"/>
  <c r="I12" i="72"/>
  <c r="J12" i="72" s="1"/>
  <c r="J7" i="72"/>
  <c r="J24" i="72"/>
  <c r="H21" i="72"/>
  <c r="I13" i="71"/>
  <c r="J13" i="71" s="1"/>
  <c r="H27" i="71"/>
  <c r="J24" i="71"/>
  <c r="J10" i="71"/>
  <c r="H23" i="71"/>
  <c r="J20" i="71"/>
  <c r="J25" i="71"/>
  <c r="J21" i="71"/>
  <c r="J7" i="71"/>
  <c r="J19" i="71"/>
  <c r="J5" i="71"/>
  <c r="J22" i="71"/>
  <c r="H25" i="71"/>
  <c r="J23" i="71"/>
  <c r="G16" i="73"/>
  <c r="H62" i="6" s="1"/>
  <c r="G53" i="8"/>
  <c r="E71" i="42"/>
  <c r="E143" i="42"/>
  <c r="E107" i="42"/>
  <c r="F13" i="73"/>
  <c r="F48" i="8"/>
  <c r="F35" i="42"/>
  <c r="F179" i="42" s="1"/>
  <c r="J11" i="72"/>
  <c r="J19" i="72"/>
  <c r="J21" i="72"/>
  <c r="J23" i="72"/>
  <c r="J25" i="72"/>
  <c r="J6" i="71"/>
  <c r="J8" i="71"/>
  <c r="J9" i="71"/>
  <c r="J11" i="71"/>
  <c r="J27" i="71"/>
  <c r="J9" i="72" l="1"/>
  <c r="J8" i="72"/>
  <c r="H16" i="73"/>
  <c r="I62" i="6" s="1"/>
  <c r="H53" i="8"/>
  <c r="F71" i="42"/>
  <c r="F143" i="42"/>
  <c r="F107" i="42"/>
  <c r="G13" i="73"/>
  <c r="G48" i="8"/>
  <c r="G35" i="42"/>
  <c r="G179" i="42" s="1"/>
  <c r="M34" i="48"/>
  <c r="M35" i="48" s="1"/>
  <c r="H34" i="48"/>
  <c r="H16" i="48"/>
  <c r="H15" i="48"/>
  <c r="G34" i="48"/>
  <c r="G16" i="48"/>
  <c r="G15" i="48"/>
  <c r="F34" i="48"/>
  <c r="F16" i="48"/>
  <c r="F15" i="48"/>
  <c r="E34" i="48"/>
  <c r="E16" i="48"/>
  <c r="E15" i="48"/>
  <c r="D34" i="48"/>
  <c r="D16" i="48"/>
  <c r="D15" i="48"/>
  <c r="C34" i="48"/>
  <c r="C16" i="48"/>
  <c r="C15" i="48"/>
  <c r="I16" i="73" l="1"/>
  <c r="J62" i="6" s="1"/>
  <c r="I53" i="8"/>
  <c r="G107" i="42"/>
  <c r="G71" i="42"/>
  <c r="G143" i="42"/>
  <c r="H13" i="73"/>
  <c r="H48" i="8"/>
  <c r="H35" i="42"/>
  <c r="H179" i="42" s="1"/>
  <c r="D17" i="48"/>
  <c r="F17" i="48"/>
  <c r="H17" i="48"/>
  <c r="C17" i="48"/>
  <c r="C18" i="48" s="1"/>
  <c r="E17" i="48"/>
  <c r="G17" i="48"/>
  <c r="J16" i="73" l="1"/>
  <c r="K62" i="6" s="1"/>
  <c r="J53" i="8"/>
  <c r="H107" i="42"/>
  <c r="H71" i="42"/>
  <c r="H143" i="42"/>
  <c r="I13" i="73"/>
  <c r="I48" i="8"/>
  <c r="I35" i="42"/>
  <c r="I179" i="42" s="1"/>
  <c r="M407" i="54"/>
  <c r="M412" i="54"/>
  <c r="M445" i="54" s="1"/>
  <c r="M29" i="69" s="1"/>
  <c r="M430" i="54"/>
  <c r="M446" i="54" s="1"/>
  <c r="M46" i="69" s="1"/>
  <c r="M421" i="54"/>
  <c r="M447" i="54" s="1"/>
  <c r="M35" i="69" s="1"/>
  <c r="M441" i="54"/>
  <c r="M448" i="54" s="1"/>
  <c r="M72" i="69" s="1"/>
  <c r="M73" i="69" s="1"/>
  <c r="C36" i="1"/>
  <c r="D36" i="1"/>
  <c r="E36" i="1"/>
  <c r="F36" i="1"/>
  <c r="G36" i="1"/>
  <c r="H36" i="1"/>
  <c r="I36" i="1"/>
  <c r="J36" i="1"/>
  <c r="K36" i="1"/>
  <c r="L36" i="1"/>
  <c r="M36" i="1"/>
  <c r="C37" i="1"/>
  <c r="D37" i="1"/>
  <c r="E37" i="1"/>
  <c r="F37" i="1"/>
  <c r="G37" i="1"/>
  <c r="H37" i="1"/>
  <c r="I37" i="1"/>
  <c r="J37" i="1"/>
  <c r="K37" i="1"/>
  <c r="L37" i="1"/>
  <c r="M37" i="1"/>
  <c r="C39" i="1"/>
  <c r="D39" i="1"/>
  <c r="E39" i="1"/>
  <c r="F39" i="1"/>
  <c r="G39" i="1"/>
  <c r="H39" i="1"/>
  <c r="I39" i="1"/>
  <c r="J39" i="1"/>
  <c r="K39" i="1"/>
  <c r="L39" i="1"/>
  <c r="M39" i="1"/>
  <c r="C40" i="1"/>
  <c r="D40" i="1"/>
  <c r="E40" i="1"/>
  <c r="F40" i="1"/>
  <c r="G40" i="1"/>
  <c r="H40" i="1"/>
  <c r="I40" i="1"/>
  <c r="J40" i="1"/>
  <c r="K40" i="1"/>
  <c r="L40" i="1"/>
  <c r="M40" i="1"/>
  <c r="C42" i="1"/>
  <c r="D42" i="1"/>
  <c r="E42" i="1"/>
  <c r="F42" i="1"/>
  <c r="G42" i="1"/>
  <c r="H42" i="1"/>
  <c r="I42" i="1"/>
  <c r="J42" i="1"/>
  <c r="K42" i="1"/>
  <c r="L42" i="1"/>
  <c r="M42" i="1"/>
  <c r="C43" i="1"/>
  <c r="D43" i="1"/>
  <c r="E43" i="1"/>
  <c r="F43" i="1"/>
  <c r="G43" i="1"/>
  <c r="H43" i="1"/>
  <c r="I43" i="1"/>
  <c r="J43" i="1"/>
  <c r="K43" i="1"/>
  <c r="L43" i="1"/>
  <c r="M43" i="1"/>
  <c r="C45" i="1"/>
  <c r="D45" i="1"/>
  <c r="E45" i="1"/>
  <c r="F45" i="1"/>
  <c r="G45" i="1"/>
  <c r="H45" i="1"/>
  <c r="I45" i="1"/>
  <c r="J45" i="1"/>
  <c r="K45" i="1"/>
  <c r="L45" i="1"/>
  <c r="M45" i="1"/>
  <c r="C46" i="1"/>
  <c r="D46" i="1"/>
  <c r="E46" i="1"/>
  <c r="F46" i="1"/>
  <c r="G46" i="1"/>
  <c r="H46" i="1"/>
  <c r="I46" i="1"/>
  <c r="J46" i="1"/>
  <c r="K46" i="1"/>
  <c r="L46" i="1"/>
  <c r="M46" i="1"/>
  <c r="C48" i="1"/>
  <c r="D48" i="1"/>
  <c r="E48" i="1"/>
  <c r="F48" i="1"/>
  <c r="G48" i="1"/>
  <c r="H48" i="1"/>
  <c r="I48" i="1"/>
  <c r="J48" i="1"/>
  <c r="K48" i="1"/>
  <c r="L48" i="1"/>
  <c r="M48" i="1"/>
  <c r="C49" i="1"/>
  <c r="D49" i="1"/>
  <c r="E49" i="1"/>
  <c r="F49" i="1"/>
  <c r="G49" i="1"/>
  <c r="H49" i="1"/>
  <c r="I49" i="1"/>
  <c r="J49" i="1"/>
  <c r="K49" i="1"/>
  <c r="L49" i="1"/>
  <c r="M49" i="1"/>
  <c r="H174" i="42"/>
  <c r="G173" i="42"/>
  <c r="F173" i="42"/>
  <c r="E173" i="42"/>
  <c r="D173" i="42"/>
  <c r="C173" i="42"/>
  <c r="H171" i="42"/>
  <c r="H170" i="42"/>
  <c r="H168" i="42"/>
  <c r="H167" i="42"/>
  <c r="H166" i="42"/>
  <c r="M444" i="54" l="1"/>
  <c r="M14" i="69" s="1"/>
  <c r="M137" i="54"/>
  <c r="M140" i="54" s="1"/>
  <c r="M215" i="54" s="1"/>
  <c r="I168" i="42"/>
  <c r="J168" i="42" s="1"/>
  <c r="K168" i="42" s="1"/>
  <c r="L168" i="42" s="1"/>
  <c r="M168" i="42" s="1"/>
  <c r="N168" i="42" s="1"/>
  <c r="I171" i="42"/>
  <c r="J171" i="42" s="1"/>
  <c r="K171" i="42" s="1"/>
  <c r="L171" i="42" s="1"/>
  <c r="M171" i="42" s="1"/>
  <c r="N171" i="42" s="1"/>
  <c r="I174" i="42"/>
  <c r="J174" i="42" s="1"/>
  <c r="K174" i="42" s="1"/>
  <c r="L174" i="42" s="1"/>
  <c r="M174" i="42" s="1"/>
  <c r="N174" i="42" s="1"/>
  <c r="I170" i="42"/>
  <c r="J170" i="42" s="1"/>
  <c r="K170" i="42" s="1"/>
  <c r="L170" i="42" s="1"/>
  <c r="M170" i="42" s="1"/>
  <c r="I167" i="42"/>
  <c r="J167" i="42" s="1"/>
  <c r="K167" i="42" s="1"/>
  <c r="L167" i="42" s="1"/>
  <c r="M167" i="42" s="1"/>
  <c r="N167" i="42" s="1"/>
  <c r="K16" i="73"/>
  <c r="L62" i="6" s="1"/>
  <c r="K53" i="8"/>
  <c r="I143" i="42"/>
  <c r="I107" i="42"/>
  <c r="I71" i="42"/>
  <c r="J13" i="73"/>
  <c r="J48" i="8"/>
  <c r="J35" i="42"/>
  <c r="J179" i="42" s="1"/>
  <c r="H173" i="42"/>
  <c r="M449" i="54"/>
  <c r="M450" i="54" s="1"/>
  <c r="I166" i="42"/>
  <c r="M9" i="6"/>
  <c r="M9" i="1"/>
  <c r="M10" i="1"/>
  <c r="M61" i="1"/>
  <c r="M23" i="27"/>
  <c r="M36" i="27"/>
  <c r="N37" i="27" s="1"/>
  <c r="M28" i="26"/>
  <c r="M52" i="26"/>
  <c r="M73" i="2"/>
  <c r="M75" i="2" s="1"/>
  <c r="M32" i="53"/>
  <c r="M34" i="53" s="1"/>
  <c r="M25" i="8"/>
  <c r="M29" i="1" s="1"/>
  <c r="M43" i="8"/>
  <c r="M30" i="1" s="1"/>
  <c r="M49" i="8"/>
  <c r="M60" i="8" s="1"/>
  <c r="M43" i="9"/>
  <c r="M109" i="9"/>
  <c r="M25" i="6" s="1"/>
  <c r="C17" i="1"/>
  <c r="D17" i="1"/>
  <c r="E17" i="1"/>
  <c r="M221" i="54" l="1"/>
  <c r="M37" i="69"/>
  <c r="M84" i="69"/>
  <c r="M16" i="69"/>
  <c r="M67" i="9"/>
  <c r="L16" i="73"/>
  <c r="M16" i="73" s="1"/>
  <c r="L53" i="8"/>
  <c r="J143" i="42"/>
  <c r="J107" i="42"/>
  <c r="J71" i="42"/>
  <c r="K13" i="73"/>
  <c r="K48" i="8"/>
  <c r="K35" i="42"/>
  <c r="K179" i="42" s="1"/>
  <c r="M10" i="27"/>
  <c r="M72" i="27"/>
  <c r="M73" i="27"/>
  <c r="M71" i="27"/>
  <c r="M77" i="27"/>
  <c r="M78" i="27"/>
  <c r="M79" i="27"/>
  <c r="M51" i="8"/>
  <c r="M31" i="1"/>
  <c r="M11" i="6" s="1"/>
  <c r="M45" i="8"/>
  <c r="M131" i="9"/>
  <c r="M28" i="6" s="1"/>
  <c r="I173" i="42"/>
  <c r="J166" i="42"/>
  <c r="M18" i="42"/>
  <c r="L18" i="42"/>
  <c r="C38" i="9"/>
  <c r="D38" i="9"/>
  <c r="E38" i="9"/>
  <c r="F38" i="9"/>
  <c r="G38" i="9"/>
  <c r="J73" i="9"/>
  <c r="H74" i="9"/>
  <c r="F75" i="9"/>
  <c r="D76" i="9"/>
  <c r="L76" i="9"/>
  <c r="J77" i="9"/>
  <c r="H78" i="9"/>
  <c r="F13" i="17"/>
  <c r="N13" i="17"/>
  <c r="V13" i="17"/>
  <c r="D14" i="17"/>
  <c r="L14" i="17"/>
  <c r="T14" i="17"/>
  <c r="AB14" i="17"/>
  <c r="J15" i="17"/>
  <c r="R15" i="17"/>
  <c r="Z15" i="17"/>
  <c r="H152" i="17"/>
  <c r="P152" i="17"/>
  <c r="X152" i="17"/>
  <c r="C151" i="17"/>
  <c r="C15" i="17" s="1"/>
  <c r="D151" i="17"/>
  <c r="D15" i="17" s="1"/>
  <c r="E151" i="17"/>
  <c r="E15" i="17" s="1"/>
  <c r="F151" i="17"/>
  <c r="F15" i="17" s="1"/>
  <c r="G151" i="17"/>
  <c r="G15" i="17" s="1"/>
  <c r="H151" i="17"/>
  <c r="H15" i="17" s="1"/>
  <c r="I151" i="17"/>
  <c r="I15" i="17" s="1"/>
  <c r="J151" i="17"/>
  <c r="K151" i="17"/>
  <c r="K15" i="17" s="1"/>
  <c r="L151" i="17"/>
  <c r="L15" i="17" s="1"/>
  <c r="M151" i="17"/>
  <c r="M15" i="17" s="1"/>
  <c r="N151" i="17"/>
  <c r="N15" i="17" s="1"/>
  <c r="O151" i="17"/>
  <c r="O15" i="17" s="1"/>
  <c r="P151" i="17"/>
  <c r="P15" i="17" s="1"/>
  <c r="Q151" i="17"/>
  <c r="Q15" i="17" s="1"/>
  <c r="R151" i="17"/>
  <c r="S151" i="17"/>
  <c r="S15" i="17" s="1"/>
  <c r="T151" i="17"/>
  <c r="T15" i="17" s="1"/>
  <c r="U151" i="17"/>
  <c r="U15" i="17" s="1"/>
  <c r="V151" i="17"/>
  <c r="V15" i="17" s="1"/>
  <c r="W151" i="17"/>
  <c r="W15" i="17" s="1"/>
  <c r="X151" i="17"/>
  <c r="X15" i="17" s="1"/>
  <c r="Y151" i="17"/>
  <c r="Y15" i="17" s="1"/>
  <c r="Z151" i="17"/>
  <c r="AA151" i="17"/>
  <c r="AA15" i="17" s="1"/>
  <c r="AB151" i="17"/>
  <c r="AB15" i="17" s="1"/>
  <c r="C139" i="17"/>
  <c r="C78" i="9" s="1"/>
  <c r="D139" i="17"/>
  <c r="D78" i="9" s="1"/>
  <c r="E139" i="17"/>
  <c r="E14" i="17" s="1"/>
  <c r="F139" i="17"/>
  <c r="F14" i="17" s="1"/>
  <c r="G139" i="17"/>
  <c r="G14" i="17" s="1"/>
  <c r="H139" i="17"/>
  <c r="H14" i="17" s="1"/>
  <c r="I139" i="17"/>
  <c r="I78" i="9" s="1"/>
  <c r="J139" i="17"/>
  <c r="J78" i="9" s="1"/>
  <c r="K139" i="17"/>
  <c r="L139" i="17"/>
  <c r="L78" i="9" s="1"/>
  <c r="M139" i="17"/>
  <c r="M152" i="17" s="1"/>
  <c r="N139" i="17"/>
  <c r="N14" i="17" s="1"/>
  <c r="O139" i="17"/>
  <c r="O14" i="17" s="1"/>
  <c r="C145" i="17"/>
  <c r="C77" i="9" s="1"/>
  <c r="D145" i="17"/>
  <c r="D77" i="9" s="1"/>
  <c r="E145" i="17"/>
  <c r="E77" i="9" s="1"/>
  <c r="F145" i="17"/>
  <c r="F77" i="9" s="1"/>
  <c r="G145" i="17"/>
  <c r="G77" i="9" s="1"/>
  <c r="H145" i="17"/>
  <c r="H77" i="9" s="1"/>
  <c r="I145" i="17"/>
  <c r="I77" i="9" s="1"/>
  <c r="J145" i="17"/>
  <c r="K145" i="17"/>
  <c r="L145" i="17"/>
  <c r="L77" i="9" s="1"/>
  <c r="M145" i="17"/>
  <c r="M77" i="9" s="1"/>
  <c r="N145" i="17"/>
  <c r="O145" i="17"/>
  <c r="C126" i="17"/>
  <c r="C12" i="17" s="1"/>
  <c r="D126" i="17"/>
  <c r="D12" i="17" s="1"/>
  <c r="E126" i="17"/>
  <c r="E12" i="17" s="1"/>
  <c r="F126" i="17"/>
  <c r="F12" i="17" s="1"/>
  <c r="G126" i="17"/>
  <c r="G12" i="17" s="1"/>
  <c r="H126" i="17"/>
  <c r="H12" i="17" s="1"/>
  <c r="I126" i="17"/>
  <c r="I12" i="17" s="1"/>
  <c r="J126" i="17"/>
  <c r="J12" i="17" s="1"/>
  <c r="K126" i="17"/>
  <c r="K12" i="17" s="1"/>
  <c r="L126" i="17"/>
  <c r="L12" i="17" s="1"/>
  <c r="M126" i="17"/>
  <c r="M12" i="17" s="1"/>
  <c r="N126" i="17"/>
  <c r="N12" i="17" s="1"/>
  <c r="O126" i="17"/>
  <c r="O12" i="17" s="1"/>
  <c r="P126" i="17"/>
  <c r="P12" i="17" s="1"/>
  <c r="Q126" i="17"/>
  <c r="Q12" i="17" s="1"/>
  <c r="R126" i="17"/>
  <c r="R12" i="17" s="1"/>
  <c r="S126" i="17"/>
  <c r="S12" i="17" s="1"/>
  <c r="T126" i="17"/>
  <c r="T12" i="17" s="1"/>
  <c r="U126" i="17"/>
  <c r="U12" i="17" s="1"/>
  <c r="V126" i="17"/>
  <c r="V12" i="17" s="1"/>
  <c r="W126" i="17"/>
  <c r="W12" i="17" s="1"/>
  <c r="X126" i="17"/>
  <c r="X12" i="17" s="1"/>
  <c r="Y126" i="17"/>
  <c r="Y12" i="17" s="1"/>
  <c r="Z126" i="17"/>
  <c r="Z12" i="17" s="1"/>
  <c r="AA126" i="17"/>
  <c r="AA12" i="17" s="1"/>
  <c r="AB126" i="17"/>
  <c r="AB12" i="17" s="1"/>
  <c r="C132" i="17"/>
  <c r="C13" i="17" s="1"/>
  <c r="D132" i="17"/>
  <c r="D13" i="17" s="1"/>
  <c r="E132" i="17"/>
  <c r="E13" i="17" s="1"/>
  <c r="F132" i="17"/>
  <c r="G132" i="17"/>
  <c r="G13" i="17" s="1"/>
  <c r="G41" i="27" s="1"/>
  <c r="H132" i="17"/>
  <c r="H13" i="17" s="1"/>
  <c r="H41" i="27" s="1"/>
  <c r="I132" i="17"/>
  <c r="I13" i="17" s="1"/>
  <c r="I41" i="27" s="1"/>
  <c r="J132" i="17"/>
  <c r="J13" i="17" s="1"/>
  <c r="J41" i="27" s="1"/>
  <c r="K132" i="17"/>
  <c r="K13" i="17" s="1"/>
  <c r="K41" i="27" s="1"/>
  <c r="L132" i="17"/>
  <c r="L13" i="17" s="1"/>
  <c r="L41" i="27" s="1"/>
  <c r="M132" i="17"/>
  <c r="M13" i="17" s="1"/>
  <c r="M41" i="27" s="1"/>
  <c r="N132" i="17"/>
  <c r="O132" i="17"/>
  <c r="O13" i="17" s="1"/>
  <c r="P132" i="17"/>
  <c r="P13" i="17" s="1"/>
  <c r="Q132" i="17"/>
  <c r="Q13" i="17" s="1"/>
  <c r="R132" i="17"/>
  <c r="R13" i="17" s="1"/>
  <c r="S132" i="17"/>
  <c r="S13" i="17" s="1"/>
  <c r="T132" i="17"/>
  <c r="T13" i="17" s="1"/>
  <c r="U132" i="17"/>
  <c r="U13" i="17" s="1"/>
  <c r="V132" i="17"/>
  <c r="W132" i="17"/>
  <c r="W13" i="17" s="1"/>
  <c r="X132" i="17"/>
  <c r="X13" i="17" s="1"/>
  <c r="Y132" i="17"/>
  <c r="Y13" i="17" s="1"/>
  <c r="Z132" i="17"/>
  <c r="Z13" i="17" s="1"/>
  <c r="AA132" i="17"/>
  <c r="AA13" i="17" s="1"/>
  <c r="AB132" i="17"/>
  <c r="AB13" i="17" s="1"/>
  <c r="P139" i="17"/>
  <c r="P14" i="17" s="1"/>
  <c r="Q139" i="17"/>
  <c r="Q152" i="17" s="1"/>
  <c r="R139" i="17"/>
  <c r="R152" i="17" s="1"/>
  <c r="S139" i="17"/>
  <c r="S152" i="17" s="1"/>
  <c r="T139" i="17"/>
  <c r="T152" i="17" s="1"/>
  <c r="U139" i="17"/>
  <c r="U14" i="17" s="1"/>
  <c r="V139" i="17"/>
  <c r="V14" i="17" s="1"/>
  <c r="W139" i="17"/>
  <c r="W14" i="17" s="1"/>
  <c r="X139" i="17"/>
  <c r="X14" i="17" s="1"/>
  <c r="Y139" i="17"/>
  <c r="Y152" i="17" s="1"/>
  <c r="Z139" i="17"/>
  <c r="Z152" i="17" s="1"/>
  <c r="AA139" i="17"/>
  <c r="AA152" i="17" s="1"/>
  <c r="AB139" i="17"/>
  <c r="AB152" i="17" s="1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C114" i="17"/>
  <c r="D114" i="17"/>
  <c r="E114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C119" i="17"/>
  <c r="D119" i="17"/>
  <c r="E119" i="17"/>
  <c r="F119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C97" i="17"/>
  <c r="D97" i="17"/>
  <c r="E97" i="17"/>
  <c r="F97" i="17"/>
  <c r="G97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W97" i="17"/>
  <c r="X97" i="17"/>
  <c r="Y97" i="17"/>
  <c r="Z97" i="17"/>
  <c r="AA97" i="17"/>
  <c r="AB97" i="17"/>
  <c r="C107" i="17"/>
  <c r="D107" i="17"/>
  <c r="E107" i="17"/>
  <c r="F107" i="17"/>
  <c r="G10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B106" i="17"/>
  <c r="B105" i="17"/>
  <c r="B104" i="17"/>
  <c r="B103" i="17"/>
  <c r="B102" i="17"/>
  <c r="B101" i="17"/>
  <c r="B100" i="17"/>
  <c r="B99" i="17"/>
  <c r="C75" i="17"/>
  <c r="D75" i="17"/>
  <c r="E75" i="17"/>
  <c r="F75" i="17"/>
  <c r="G75" i="17"/>
  <c r="H75" i="17"/>
  <c r="I75" i="17"/>
  <c r="J75" i="17"/>
  <c r="K75" i="17"/>
  <c r="L75" i="17"/>
  <c r="M75" i="17"/>
  <c r="N75" i="17"/>
  <c r="O75" i="17"/>
  <c r="P75" i="17"/>
  <c r="Q75" i="17"/>
  <c r="R75" i="17"/>
  <c r="S75" i="17"/>
  <c r="T75" i="17"/>
  <c r="U75" i="17"/>
  <c r="V75" i="17"/>
  <c r="W75" i="17"/>
  <c r="X75" i="17"/>
  <c r="Y75" i="17"/>
  <c r="Z75" i="17"/>
  <c r="AA75" i="17"/>
  <c r="AB75" i="17"/>
  <c r="C85" i="17"/>
  <c r="D85" i="17"/>
  <c r="E85" i="17"/>
  <c r="F85" i="17"/>
  <c r="G85" i="17"/>
  <c r="H85" i="17"/>
  <c r="I85" i="17"/>
  <c r="J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C53" i="17"/>
  <c r="C73" i="9" s="1"/>
  <c r="D53" i="17"/>
  <c r="D73" i="9" s="1"/>
  <c r="E53" i="17"/>
  <c r="E73" i="9" s="1"/>
  <c r="F53" i="17"/>
  <c r="F73" i="9" s="1"/>
  <c r="G53" i="17"/>
  <c r="G73" i="9" s="1"/>
  <c r="H53" i="17"/>
  <c r="H73" i="9" s="1"/>
  <c r="I53" i="17"/>
  <c r="I73" i="9" s="1"/>
  <c r="J53" i="17"/>
  <c r="K53" i="17"/>
  <c r="L53" i="17"/>
  <c r="L73" i="9" s="1"/>
  <c r="M53" i="17"/>
  <c r="M73" i="9" s="1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C63" i="17"/>
  <c r="C74" i="9" s="1"/>
  <c r="D63" i="17"/>
  <c r="D74" i="9" s="1"/>
  <c r="E63" i="17"/>
  <c r="E74" i="9" s="1"/>
  <c r="F63" i="17"/>
  <c r="F74" i="9" s="1"/>
  <c r="G63" i="17"/>
  <c r="G74" i="9" s="1"/>
  <c r="H63" i="17"/>
  <c r="I63" i="17"/>
  <c r="I74" i="9" s="1"/>
  <c r="J63" i="17"/>
  <c r="J74" i="9" s="1"/>
  <c r="K63" i="17"/>
  <c r="L63" i="17"/>
  <c r="L74" i="9" s="1"/>
  <c r="M63" i="17"/>
  <c r="M74" i="9" s="1"/>
  <c r="N63" i="17"/>
  <c r="O63" i="17"/>
  <c r="P63" i="17"/>
  <c r="Q63" i="17"/>
  <c r="R63" i="17"/>
  <c r="S63" i="17"/>
  <c r="T63" i="17"/>
  <c r="U63" i="17"/>
  <c r="V63" i="17"/>
  <c r="W63" i="17"/>
  <c r="X63" i="17"/>
  <c r="Y63" i="17"/>
  <c r="Z63" i="17"/>
  <c r="AA63" i="17"/>
  <c r="AB63" i="17"/>
  <c r="C41" i="17"/>
  <c r="C76" i="9" s="1"/>
  <c r="D41" i="17"/>
  <c r="E41" i="17"/>
  <c r="E76" i="9" s="1"/>
  <c r="F41" i="17"/>
  <c r="F76" i="9" s="1"/>
  <c r="G41" i="17"/>
  <c r="G76" i="9" s="1"/>
  <c r="H41" i="17"/>
  <c r="H76" i="9" s="1"/>
  <c r="I41" i="17"/>
  <c r="I76" i="9" s="1"/>
  <c r="J41" i="17"/>
  <c r="J76" i="9" s="1"/>
  <c r="K41" i="17"/>
  <c r="L41" i="17"/>
  <c r="M41" i="17"/>
  <c r="M76" i="9" s="1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C29" i="17"/>
  <c r="C75" i="9" s="1"/>
  <c r="D29" i="17"/>
  <c r="D75" i="9" s="1"/>
  <c r="E29" i="17"/>
  <c r="E75" i="9" s="1"/>
  <c r="F29" i="17"/>
  <c r="G29" i="17"/>
  <c r="G75" i="9" s="1"/>
  <c r="H29" i="17"/>
  <c r="H75" i="9" s="1"/>
  <c r="I29" i="17"/>
  <c r="I75" i="9" s="1"/>
  <c r="J29" i="17"/>
  <c r="J75" i="9" s="1"/>
  <c r="K29" i="17"/>
  <c r="L29" i="17"/>
  <c r="L75" i="9" s="1"/>
  <c r="M29" i="17"/>
  <c r="M75" i="9" s="1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H138" i="42"/>
  <c r="G137" i="42"/>
  <c r="F137" i="42"/>
  <c r="E137" i="42"/>
  <c r="D137" i="42"/>
  <c r="C137" i="42"/>
  <c r="H135" i="42"/>
  <c r="H134" i="42"/>
  <c r="H132" i="42"/>
  <c r="H131" i="42"/>
  <c r="H130" i="42"/>
  <c r="H102" i="42"/>
  <c r="G101" i="42"/>
  <c r="F101" i="42"/>
  <c r="E101" i="42"/>
  <c r="D101" i="42"/>
  <c r="C101" i="42"/>
  <c r="H99" i="42"/>
  <c r="H98" i="42"/>
  <c r="H96" i="42"/>
  <c r="H95" i="42"/>
  <c r="H94" i="42"/>
  <c r="C46" i="42"/>
  <c r="D46" i="42"/>
  <c r="E46" i="42"/>
  <c r="F46" i="42"/>
  <c r="G46" i="42"/>
  <c r="C10" i="42"/>
  <c r="D10" i="42"/>
  <c r="E10" i="42"/>
  <c r="F10" i="42"/>
  <c r="G10" i="42"/>
  <c r="C109" i="9"/>
  <c r="D109" i="9"/>
  <c r="E109" i="9"/>
  <c r="F109" i="9"/>
  <c r="G109" i="9"/>
  <c r="H109" i="9"/>
  <c r="I109" i="9"/>
  <c r="J109" i="9"/>
  <c r="L109" i="9"/>
  <c r="J84" i="9"/>
  <c r="L84" i="9" s="1"/>
  <c r="M84" i="9" s="1"/>
  <c r="N84" i="9" s="1"/>
  <c r="O84" i="9" s="1"/>
  <c r="C33" i="9"/>
  <c r="D33" i="9"/>
  <c r="E33" i="9"/>
  <c r="F33" i="9"/>
  <c r="G33" i="9"/>
  <c r="C43" i="9"/>
  <c r="D43" i="9"/>
  <c r="E43" i="9"/>
  <c r="F43" i="9"/>
  <c r="G43" i="9"/>
  <c r="C48" i="9"/>
  <c r="D48" i="9"/>
  <c r="E48" i="9"/>
  <c r="F48" i="9"/>
  <c r="G48" i="9"/>
  <c r="J50" i="9"/>
  <c r="L50" i="9" s="1"/>
  <c r="M50" i="9" s="1"/>
  <c r="N50" i="9" s="1"/>
  <c r="O50" i="9" s="1"/>
  <c r="J46" i="9"/>
  <c r="L46" i="9" s="1"/>
  <c r="M46" i="9" s="1"/>
  <c r="N46" i="9" s="1"/>
  <c r="O46" i="9" s="1"/>
  <c r="J32" i="9"/>
  <c r="L32" i="9" s="1"/>
  <c r="M32" i="9" s="1"/>
  <c r="N32" i="9" s="1"/>
  <c r="O32" i="9" s="1"/>
  <c r="J31" i="9"/>
  <c r="L31" i="9" s="1"/>
  <c r="M31" i="9" s="1"/>
  <c r="N31" i="9" s="1"/>
  <c r="O31" i="9" s="1"/>
  <c r="M79" i="69" l="1"/>
  <c r="M85" i="69" s="1"/>
  <c r="M49" i="69"/>
  <c r="M75" i="69" s="1"/>
  <c r="M222" i="54"/>
  <c r="M13" i="9"/>
  <c r="N62" i="6"/>
  <c r="N53" i="8"/>
  <c r="M53" i="8"/>
  <c r="M62" i="6"/>
  <c r="K143" i="42"/>
  <c r="K107" i="42"/>
  <c r="K71" i="42"/>
  <c r="L13" i="73"/>
  <c r="M13" i="73" s="1"/>
  <c r="L35" i="42"/>
  <c r="L179" i="42" s="1"/>
  <c r="L48" i="8"/>
  <c r="I131" i="42"/>
  <c r="J131" i="42" s="1"/>
  <c r="K131" i="42" s="1"/>
  <c r="L131" i="42" s="1"/>
  <c r="M131" i="42" s="1"/>
  <c r="N131" i="42" s="1"/>
  <c r="I134" i="42"/>
  <c r="J134" i="42" s="1"/>
  <c r="K134" i="42" s="1"/>
  <c r="L134" i="42" s="1"/>
  <c r="M134" i="42" s="1"/>
  <c r="I99" i="42"/>
  <c r="J99" i="42" s="1"/>
  <c r="K99" i="42" s="1"/>
  <c r="L99" i="42" s="1"/>
  <c r="M99" i="42" s="1"/>
  <c r="N99" i="42" s="1"/>
  <c r="I135" i="42"/>
  <c r="J135" i="42" s="1"/>
  <c r="K135" i="42" s="1"/>
  <c r="L135" i="42" s="1"/>
  <c r="M135" i="42" s="1"/>
  <c r="N135" i="42" s="1"/>
  <c r="I95" i="42"/>
  <c r="J95" i="42" s="1"/>
  <c r="K95" i="42" s="1"/>
  <c r="L95" i="42" s="1"/>
  <c r="M95" i="42" s="1"/>
  <c r="N95" i="42" s="1"/>
  <c r="I94" i="42"/>
  <c r="J94" i="42" s="1"/>
  <c r="K94" i="42" s="1"/>
  <c r="L94" i="42" s="1"/>
  <c r="M94" i="42" s="1"/>
  <c r="N94" i="42" s="1"/>
  <c r="I96" i="42"/>
  <c r="J96" i="42" s="1"/>
  <c r="K96" i="42" s="1"/>
  <c r="L96" i="42" s="1"/>
  <c r="M96" i="42" s="1"/>
  <c r="N96" i="42" s="1"/>
  <c r="I102" i="42"/>
  <c r="J102" i="42" s="1"/>
  <c r="K102" i="42" s="1"/>
  <c r="L102" i="42" s="1"/>
  <c r="M102" i="42" s="1"/>
  <c r="N102" i="42" s="1"/>
  <c r="I98" i="42"/>
  <c r="J98" i="42" s="1"/>
  <c r="K98" i="42" s="1"/>
  <c r="L98" i="42" s="1"/>
  <c r="M98" i="42" s="1"/>
  <c r="I130" i="42"/>
  <c r="J130" i="42" s="1"/>
  <c r="I132" i="42"/>
  <c r="J132" i="42" s="1"/>
  <c r="K132" i="42" s="1"/>
  <c r="L132" i="42" s="1"/>
  <c r="M132" i="42" s="1"/>
  <c r="N132" i="42" s="1"/>
  <c r="I138" i="42"/>
  <c r="J138" i="42" s="1"/>
  <c r="K138" i="42" s="1"/>
  <c r="L138" i="42" s="1"/>
  <c r="M138" i="42" s="1"/>
  <c r="N138" i="42" s="1"/>
  <c r="M80" i="27"/>
  <c r="M74" i="27"/>
  <c r="W152" i="17"/>
  <c r="O152" i="17"/>
  <c r="G152" i="17"/>
  <c r="AA14" i="17"/>
  <c r="S14" i="17"/>
  <c r="K14" i="17"/>
  <c r="C14" i="17"/>
  <c r="G78" i="9"/>
  <c r="V152" i="17"/>
  <c r="N152" i="17"/>
  <c r="F152" i="17"/>
  <c r="Z14" i="17"/>
  <c r="R14" i="17"/>
  <c r="J14" i="17"/>
  <c r="F78" i="9"/>
  <c r="U152" i="17"/>
  <c r="E152" i="17"/>
  <c r="Y14" i="17"/>
  <c r="Q14" i="17"/>
  <c r="I14" i="17"/>
  <c r="E78" i="9"/>
  <c r="L152" i="17"/>
  <c r="D152" i="17"/>
  <c r="K152" i="17"/>
  <c r="C152" i="17"/>
  <c r="M78" i="9"/>
  <c r="M80" i="9" s="1"/>
  <c r="M22" i="6" s="1"/>
  <c r="J152" i="17"/>
  <c r="I152" i="17"/>
  <c r="M14" i="17"/>
  <c r="C14" i="42"/>
  <c r="C35" i="1"/>
  <c r="G50" i="42"/>
  <c r="G38" i="1"/>
  <c r="F50" i="42"/>
  <c r="F38" i="1"/>
  <c r="D14" i="42"/>
  <c r="D35" i="1"/>
  <c r="G14" i="42"/>
  <c r="G35" i="1"/>
  <c r="D50" i="42"/>
  <c r="D38" i="1"/>
  <c r="F14" i="42"/>
  <c r="F35" i="1"/>
  <c r="C50" i="42"/>
  <c r="C38" i="1"/>
  <c r="E50" i="42"/>
  <c r="E38" i="1"/>
  <c r="E14" i="42"/>
  <c r="E35" i="1"/>
  <c r="K166" i="42"/>
  <c r="J173" i="42"/>
  <c r="M21" i="27"/>
  <c r="M12" i="1" s="1"/>
  <c r="J108" i="17"/>
  <c r="J9" i="17" s="1"/>
  <c r="J61" i="42" s="1"/>
  <c r="Z108" i="17"/>
  <c r="Z9" i="17" s="1"/>
  <c r="Y108" i="17"/>
  <c r="Y9" i="17" s="1"/>
  <c r="Q108" i="17"/>
  <c r="Q9" i="17" s="1"/>
  <c r="I108" i="17"/>
  <c r="I9" i="17" s="1"/>
  <c r="I61" i="42" s="1"/>
  <c r="V108" i="17"/>
  <c r="V9" i="17" s="1"/>
  <c r="W108" i="17"/>
  <c r="W9" i="17" s="1"/>
  <c r="O108" i="17"/>
  <c r="O9" i="17" s="1"/>
  <c r="G108" i="17"/>
  <c r="G9" i="17" s="1"/>
  <c r="M86" i="17"/>
  <c r="M8" i="17" s="1"/>
  <c r="M25" i="42" s="1"/>
  <c r="M108" i="17"/>
  <c r="M9" i="17" s="1"/>
  <c r="M61" i="42" s="1"/>
  <c r="X108" i="17"/>
  <c r="X9" i="17" s="1"/>
  <c r="N108" i="17"/>
  <c r="N9" i="17" s="1"/>
  <c r="F108" i="17"/>
  <c r="F9" i="17" s="1"/>
  <c r="W86" i="17"/>
  <c r="W8" i="17" s="1"/>
  <c r="O86" i="17"/>
  <c r="O8" i="17" s="1"/>
  <c r="G86" i="17"/>
  <c r="G8" i="17" s="1"/>
  <c r="T108" i="17"/>
  <c r="T9" i="17" s="1"/>
  <c r="AA108" i="17"/>
  <c r="AA9" i="17" s="1"/>
  <c r="S108" i="17"/>
  <c r="S9" i="17" s="1"/>
  <c r="K108" i="17"/>
  <c r="K9" i="17" s="1"/>
  <c r="K61" i="42" s="1"/>
  <c r="C108" i="17"/>
  <c r="C9" i="17" s="1"/>
  <c r="U108" i="17"/>
  <c r="U9" i="17" s="1"/>
  <c r="U86" i="17"/>
  <c r="U8" i="17" s="1"/>
  <c r="E86" i="17"/>
  <c r="E8" i="17" s="1"/>
  <c r="AB108" i="17"/>
  <c r="AB9" i="17" s="1"/>
  <c r="L108" i="17"/>
  <c r="L9" i="17" s="1"/>
  <c r="L61" i="42" s="1"/>
  <c r="D108" i="17"/>
  <c r="D9" i="17" s="1"/>
  <c r="R108" i="17"/>
  <c r="R9" i="17" s="1"/>
  <c r="R86" i="17"/>
  <c r="R8" i="17" s="1"/>
  <c r="P108" i="17"/>
  <c r="P9" i="17" s="1"/>
  <c r="H108" i="17"/>
  <c r="H9" i="17" s="1"/>
  <c r="H61" i="42" s="1"/>
  <c r="E108" i="17"/>
  <c r="E9" i="17" s="1"/>
  <c r="X64" i="17"/>
  <c r="X7" i="17" s="1"/>
  <c r="P64" i="17"/>
  <c r="P7" i="17" s="1"/>
  <c r="V64" i="17"/>
  <c r="V7" i="17" s="1"/>
  <c r="N64" i="17"/>
  <c r="N7" i="17" s="1"/>
  <c r="F64" i="17"/>
  <c r="F7" i="17" s="1"/>
  <c r="J64" i="17"/>
  <c r="J7" i="17" s="1"/>
  <c r="J40" i="27" s="1"/>
  <c r="AA86" i="17"/>
  <c r="AA8" i="17" s="1"/>
  <c r="H64" i="17"/>
  <c r="H7" i="17" s="1"/>
  <c r="H40" i="27" s="1"/>
  <c r="X86" i="17"/>
  <c r="X8" i="17" s="1"/>
  <c r="P86" i="17"/>
  <c r="P8" i="17" s="1"/>
  <c r="H86" i="17"/>
  <c r="H8" i="17" s="1"/>
  <c r="H25" i="42" s="1"/>
  <c r="Z64" i="17"/>
  <c r="Z7" i="17" s="1"/>
  <c r="Z86" i="17"/>
  <c r="Z8" i="17" s="1"/>
  <c r="J86" i="17"/>
  <c r="J8" i="17" s="1"/>
  <c r="J25" i="42" s="1"/>
  <c r="Y86" i="17"/>
  <c r="Y8" i="17" s="1"/>
  <c r="Q86" i="17"/>
  <c r="Q8" i="17" s="1"/>
  <c r="I86" i="17"/>
  <c r="I8" i="17" s="1"/>
  <c r="I25" i="42" s="1"/>
  <c r="AB64" i="17"/>
  <c r="AB7" i="17" s="1"/>
  <c r="T64" i="17"/>
  <c r="T7" i="17" s="1"/>
  <c r="R64" i="17"/>
  <c r="R7" i="17" s="1"/>
  <c r="S86" i="17"/>
  <c r="S8" i="17" s="1"/>
  <c r="K86" i="17"/>
  <c r="K8" i="17" s="1"/>
  <c r="K25" i="42" s="1"/>
  <c r="C86" i="17"/>
  <c r="C8" i="17" s="1"/>
  <c r="V86" i="17"/>
  <c r="V8" i="17" s="1"/>
  <c r="N86" i="17"/>
  <c r="N8" i="17" s="1"/>
  <c r="F86" i="17"/>
  <c r="F8" i="17" s="1"/>
  <c r="AB86" i="17"/>
  <c r="AB8" i="17" s="1"/>
  <c r="T86" i="17"/>
  <c r="T8" i="17" s="1"/>
  <c r="L86" i="17"/>
  <c r="L8" i="17" s="1"/>
  <c r="L25" i="42" s="1"/>
  <c r="D86" i="17"/>
  <c r="D8" i="17" s="1"/>
  <c r="U64" i="17"/>
  <c r="U7" i="17" s="1"/>
  <c r="M64" i="17"/>
  <c r="M7" i="17" s="1"/>
  <c r="M40" i="27" s="1"/>
  <c r="M43" i="27" s="1"/>
  <c r="M13" i="27" s="1"/>
  <c r="M8" i="1" s="1"/>
  <c r="E64" i="17"/>
  <c r="E7" i="17" s="1"/>
  <c r="AA64" i="17"/>
  <c r="AA7" i="17" s="1"/>
  <c r="K64" i="17"/>
  <c r="K7" i="17" s="1"/>
  <c r="K40" i="27" s="1"/>
  <c r="C64" i="17"/>
  <c r="C7" i="17" s="1"/>
  <c r="L64" i="17"/>
  <c r="L7" i="17" s="1"/>
  <c r="L40" i="27" s="1"/>
  <c r="S64" i="17"/>
  <c r="S7" i="17" s="1"/>
  <c r="Y64" i="17"/>
  <c r="Y7" i="17" s="1"/>
  <c r="Q64" i="17"/>
  <c r="Q7" i="17" s="1"/>
  <c r="I64" i="17"/>
  <c r="I7" i="17" s="1"/>
  <c r="I40" i="27" s="1"/>
  <c r="D64" i="17"/>
  <c r="D7" i="17" s="1"/>
  <c r="W64" i="17"/>
  <c r="W7" i="17" s="1"/>
  <c r="O64" i="17"/>
  <c r="O7" i="17" s="1"/>
  <c r="G64" i="17"/>
  <c r="G7" i="17" s="1"/>
  <c r="G40" i="27" s="1"/>
  <c r="H137" i="42"/>
  <c r="H101" i="42"/>
  <c r="C51" i="9"/>
  <c r="C18" i="6" s="1"/>
  <c r="J45" i="9"/>
  <c r="D51" i="9"/>
  <c r="G51" i="9"/>
  <c r="G18" i="6" s="1"/>
  <c r="F51" i="9"/>
  <c r="E51" i="9"/>
  <c r="E18" i="6" s="1"/>
  <c r="J35" i="9"/>
  <c r="J36" i="9"/>
  <c r="L36" i="9" s="1"/>
  <c r="M36" i="9" s="1"/>
  <c r="N36" i="9" s="1"/>
  <c r="O36" i="9" s="1"/>
  <c r="F18" i="6" l="1"/>
  <c r="N101" i="42"/>
  <c r="N80" i="42" s="1"/>
  <c r="N82" i="42" s="1"/>
  <c r="D18" i="6"/>
  <c r="N48" i="8"/>
  <c r="N35" i="42"/>
  <c r="N179" i="42" s="1"/>
  <c r="J137" i="42"/>
  <c r="M101" i="42"/>
  <c r="M80" i="42" s="1"/>
  <c r="M82" i="42" s="1"/>
  <c r="M41" i="1" s="1"/>
  <c r="I137" i="42"/>
  <c r="K130" i="42"/>
  <c r="L130" i="42" s="1"/>
  <c r="M130" i="42" s="1"/>
  <c r="I101" i="42"/>
  <c r="L143" i="42"/>
  <c r="L107" i="42"/>
  <c r="L71" i="42"/>
  <c r="M35" i="42"/>
  <c r="M179" i="42" s="1"/>
  <c r="M48" i="8"/>
  <c r="J101" i="42"/>
  <c r="J38" i="9"/>
  <c r="L166" i="42"/>
  <c r="K173" i="42"/>
  <c r="M90" i="42"/>
  <c r="L101" i="42"/>
  <c r="L80" i="42" s="1"/>
  <c r="L82" i="42" s="1"/>
  <c r="L41" i="1" s="1"/>
  <c r="K101" i="42"/>
  <c r="H18" i="6"/>
  <c r="J30" i="9"/>
  <c r="J48" i="9"/>
  <c r="M91" i="42" l="1"/>
  <c r="M86" i="42"/>
  <c r="M104" i="42" s="1"/>
  <c r="M137" i="42"/>
  <c r="M116" i="42" s="1"/>
  <c r="M118" i="42" s="1"/>
  <c r="M44" i="1" s="1"/>
  <c r="N130" i="42"/>
  <c r="N137" i="42" s="1"/>
  <c r="N116" i="42" s="1"/>
  <c r="N118" i="42" s="1"/>
  <c r="N86" i="42"/>
  <c r="N41" i="1"/>
  <c r="N91" i="42"/>
  <c r="N143" i="42"/>
  <c r="N107" i="42"/>
  <c r="N71" i="42"/>
  <c r="M109" i="42"/>
  <c r="L137" i="42"/>
  <c r="L116" i="42" s="1"/>
  <c r="L118" i="42" s="1"/>
  <c r="L44" i="1" s="1"/>
  <c r="K137" i="42"/>
  <c r="M71" i="42"/>
  <c r="M143" i="42"/>
  <c r="M107" i="42"/>
  <c r="M166" i="42"/>
  <c r="L173" i="42"/>
  <c r="L126" i="42"/>
  <c r="M145" i="42"/>
  <c r="M122" i="42"/>
  <c r="M140" i="42" s="1"/>
  <c r="M126" i="42"/>
  <c r="L90" i="42"/>
  <c r="L91" i="42" s="1"/>
  <c r="L109" i="42"/>
  <c r="L86" i="42"/>
  <c r="L104" i="42" s="1"/>
  <c r="L162" i="42"/>
  <c r="I18" i="6"/>
  <c r="J33" i="9"/>
  <c r="L45" i="9"/>
  <c r="J43" i="9"/>
  <c r="L35" i="9"/>
  <c r="L122" i="42" l="1"/>
  <c r="L140" i="42" s="1"/>
  <c r="L145" i="42"/>
  <c r="M127" i="42"/>
  <c r="N109" i="42"/>
  <c r="N104" i="42"/>
  <c r="M173" i="42"/>
  <c r="M152" i="42" s="1"/>
  <c r="M154" i="42" s="1"/>
  <c r="M47" i="1" s="1"/>
  <c r="N166" i="42"/>
  <c r="N173" i="42" s="1"/>
  <c r="N152" i="42" s="1"/>
  <c r="N154" i="42" s="1"/>
  <c r="N44" i="1"/>
  <c r="N122" i="42"/>
  <c r="N127" i="42"/>
  <c r="L127" i="42"/>
  <c r="L152" i="42"/>
  <c r="L154" i="42" s="1"/>
  <c r="L181" i="42" s="1"/>
  <c r="L48" i="9"/>
  <c r="M45" i="9"/>
  <c r="L38" i="9"/>
  <c r="M35" i="9"/>
  <c r="L163" i="42"/>
  <c r="M162" i="42"/>
  <c r="J51" i="9"/>
  <c r="J18" i="6" s="1"/>
  <c r="L43" i="9"/>
  <c r="L30" i="9"/>
  <c r="L158" i="42" l="1"/>
  <c r="L176" i="42" s="1"/>
  <c r="L47" i="1"/>
  <c r="N145" i="42"/>
  <c r="N140" i="42"/>
  <c r="N158" i="42"/>
  <c r="N47" i="1"/>
  <c r="N163" i="42"/>
  <c r="M163" i="42"/>
  <c r="M38" i="9"/>
  <c r="N35" i="9"/>
  <c r="M48" i="9"/>
  <c r="N45" i="9"/>
  <c r="M181" i="42"/>
  <c r="M158" i="42"/>
  <c r="M176" i="42" s="1"/>
  <c r="L33" i="9"/>
  <c r="L51" i="9" s="1"/>
  <c r="L18" i="6" s="1"/>
  <c r="M30" i="9"/>
  <c r="K18" i="6"/>
  <c r="N38" i="9" l="1"/>
  <c r="O35" i="9"/>
  <c r="O38" i="9" s="1"/>
  <c r="N48" i="9"/>
  <c r="O45" i="9"/>
  <c r="O48" i="9" s="1"/>
  <c r="N181" i="42"/>
  <c r="N176" i="42"/>
  <c r="M33" i="9"/>
  <c r="M51" i="9" s="1"/>
  <c r="M18" i="6" s="1"/>
  <c r="N30" i="9"/>
  <c r="C16" i="9"/>
  <c r="D16" i="9"/>
  <c r="E16" i="9"/>
  <c r="F16" i="9"/>
  <c r="G16" i="9"/>
  <c r="C21" i="9"/>
  <c r="D21" i="9"/>
  <c r="E21" i="9"/>
  <c r="F21" i="9"/>
  <c r="G21" i="9"/>
  <c r="D26" i="9"/>
  <c r="C26" i="9"/>
  <c r="E26" i="9"/>
  <c r="F26" i="9"/>
  <c r="G26" i="9"/>
  <c r="D16" i="1"/>
  <c r="N33" i="9" l="1"/>
  <c r="N51" i="9" s="1"/>
  <c r="N18" i="6" s="1"/>
  <c r="O30" i="9"/>
  <c r="O33" i="9" s="1"/>
  <c r="O51" i="9" s="1"/>
  <c r="O18" i="6" s="1"/>
  <c r="G27" i="9"/>
  <c r="F27" i="9"/>
  <c r="E27" i="9"/>
  <c r="C27" i="9"/>
  <c r="D27" i="9"/>
  <c r="H62" i="42"/>
  <c r="H63" i="42"/>
  <c r="H26" i="42"/>
  <c r="H24" i="42"/>
  <c r="I62" i="42" l="1"/>
  <c r="J62" i="42" s="1"/>
  <c r="K62" i="42" s="1"/>
  <c r="L62" i="42" s="1"/>
  <c r="M62" i="42" s="1"/>
  <c r="I63" i="42"/>
  <c r="J63" i="42" s="1"/>
  <c r="K63" i="42" s="1"/>
  <c r="L63" i="42" s="1"/>
  <c r="M63" i="42" s="1"/>
  <c r="N63" i="42" s="1"/>
  <c r="I24" i="42"/>
  <c r="J24" i="42" s="1"/>
  <c r="K24" i="42" s="1"/>
  <c r="L24" i="42" s="1"/>
  <c r="M24" i="42" s="1"/>
  <c r="N24" i="42" s="1"/>
  <c r="E65" i="42"/>
  <c r="G65" i="42"/>
  <c r="F65" i="42"/>
  <c r="C65" i="42"/>
  <c r="D65" i="42"/>
  <c r="H60" i="42"/>
  <c r="H27" i="42"/>
  <c r="I60" i="42" l="1"/>
  <c r="J60" i="42" s="1"/>
  <c r="K60" i="42" s="1"/>
  <c r="L60" i="42" s="1"/>
  <c r="M60" i="42" s="1"/>
  <c r="N60" i="42" s="1"/>
  <c r="I27" i="42"/>
  <c r="J27" i="42" s="1"/>
  <c r="K27" i="42" s="1"/>
  <c r="L27" i="42" s="1"/>
  <c r="M27" i="42" s="1"/>
  <c r="N27" i="42" s="1"/>
  <c r="J85" i="9"/>
  <c r="L85" i="9" s="1"/>
  <c r="M85" i="9" s="1"/>
  <c r="N85" i="9" s="1"/>
  <c r="O85" i="9" s="1"/>
  <c r="I65" i="54" l="1"/>
  <c r="I112" i="54" s="1"/>
  <c r="I45" i="54"/>
  <c r="I111" i="54" s="1"/>
  <c r="J137" i="54" l="1"/>
  <c r="J140" i="54" s="1"/>
  <c r="J215" i="54" s="1"/>
  <c r="L137" i="54"/>
  <c r="L140" i="54" s="1"/>
  <c r="L215" i="54" s="1"/>
  <c r="K137" i="54"/>
  <c r="K140" i="54" s="1"/>
  <c r="K215" i="54" s="1"/>
  <c r="I137" i="54"/>
  <c r="I140" i="54" s="1"/>
  <c r="A1" i="54"/>
  <c r="K221" i="54" l="1"/>
  <c r="K37" i="69"/>
  <c r="L221" i="54"/>
  <c r="L37" i="69"/>
  <c r="L79" i="69" s="1"/>
  <c r="J221" i="54"/>
  <c r="J37" i="69"/>
  <c r="L421" i="54"/>
  <c r="L447" i="54" s="1"/>
  <c r="L35" i="69" s="1"/>
  <c r="J421" i="54"/>
  <c r="J447" i="54" s="1"/>
  <c r="J35" i="69" s="1"/>
  <c r="K421" i="54"/>
  <c r="K447" i="54" s="1"/>
  <c r="K35" i="69" s="1"/>
  <c r="I421" i="54"/>
  <c r="I447" i="54" s="1"/>
  <c r="I397" i="54"/>
  <c r="I71" i="69" s="1"/>
  <c r="J79" i="69" l="1"/>
  <c r="K79" i="69"/>
  <c r="J222" i="54"/>
  <c r="J13" i="9"/>
  <c r="L222" i="54"/>
  <c r="L13" i="9"/>
  <c r="K222" i="54"/>
  <c r="K13" i="9"/>
  <c r="K16" i="9" s="1"/>
  <c r="K27" i="9" s="1"/>
  <c r="I398" i="54"/>
  <c r="I399" i="54" s="1"/>
  <c r="I83" i="69" l="1"/>
  <c r="L412" i="54"/>
  <c r="L445" i="54" s="1"/>
  <c r="L29" i="69" s="1"/>
  <c r="K412" i="54"/>
  <c r="K445" i="54" s="1"/>
  <c r="K29" i="69" s="1"/>
  <c r="J412" i="54"/>
  <c r="J445" i="54" s="1"/>
  <c r="J29" i="69" s="1"/>
  <c r="I412" i="54"/>
  <c r="I445" i="54" s="1"/>
  <c r="I407" i="54" l="1"/>
  <c r="L407" i="54"/>
  <c r="K407" i="54"/>
  <c r="J407" i="54"/>
  <c r="I430" i="54"/>
  <c r="I446" i="54" s="1"/>
  <c r="J430" i="54"/>
  <c r="J446" i="54" s="1"/>
  <c r="J46" i="69" s="1"/>
  <c r="J49" i="69" s="1"/>
  <c r="J51" i="69" s="1"/>
  <c r="K430" i="54"/>
  <c r="K446" i="54" s="1"/>
  <c r="K46" i="69" s="1"/>
  <c r="K49" i="69" s="1"/>
  <c r="K51" i="69" l="1"/>
  <c r="J444" i="54"/>
  <c r="J14" i="69" s="1"/>
  <c r="J16" i="69" s="1"/>
  <c r="J18" i="69" s="1"/>
  <c r="J62" i="69" s="1"/>
  <c r="K444" i="54"/>
  <c r="K14" i="69" s="1"/>
  <c r="L444" i="54"/>
  <c r="L14" i="69" s="1"/>
  <c r="I444" i="54"/>
  <c r="Q54" i="9"/>
  <c r="Q61" i="9"/>
  <c r="I69" i="54"/>
  <c r="I113" i="54" s="1"/>
  <c r="L16" i="69" l="1"/>
  <c r="K16" i="69"/>
  <c r="I105" i="54"/>
  <c r="I66" i="69" s="1"/>
  <c r="I20" i="54"/>
  <c r="I114" i="54" l="1"/>
  <c r="I110" i="54"/>
  <c r="I441" i="54"/>
  <c r="I448" i="54" l="1"/>
  <c r="I72" i="69" s="1"/>
  <c r="K18" i="69"/>
  <c r="I115" i="54"/>
  <c r="I449" i="54"/>
  <c r="I450" i="54" s="1"/>
  <c r="J441" i="54"/>
  <c r="L430" i="54"/>
  <c r="L446" i="54" l="1"/>
  <c r="L46" i="69" s="1"/>
  <c r="J448" i="54"/>
  <c r="J72" i="69" s="1"/>
  <c r="J73" i="69" s="1"/>
  <c r="K62" i="69"/>
  <c r="L18" i="69"/>
  <c r="I116" i="54"/>
  <c r="I78" i="69"/>
  <c r="I84" i="69"/>
  <c r="I73" i="69"/>
  <c r="I75" i="69" s="1"/>
  <c r="Q23" i="9"/>
  <c r="Q7" i="9"/>
  <c r="L441" i="54"/>
  <c r="L448" i="54" s="1"/>
  <c r="L72" i="69" s="1"/>
  <c r="L73" i="69" s="1"/>
  <c r="K441" i="54"/>
  <c r="M18" i="69" l="1"/>
  <c r="K448" i="54"/>
  <c r="K72" i="69" s="1"/>
  <c r="J75" i="69"/>
  <c r="J449" i="54"/>
  <c r="J450" i="54" s="1"/>
  <c r="L49" i="69"/>
  <c r="J67" i="9"/>
  <c r="Q67" i="9" s="1"/>
  <c r="I214" i="54"/>
  <c r="I213" i="54"/>
  <c r="L449" i="54"/>
  <c r="L84" i="69" s="1"/>
  <c r="L85" i="69" s="1"/>
  <c r="L450" i="54" l="1"/>
  <c r="J84" i="69"/>
  <c r="J85" i="69" s="1"/>
  <c r="K73" i="69"/>
  <c r="K75" i="69" s="1"/>
  <c r="N18" i="69"/>
  <c r="L51" i="69"/>
  <c r="L75" i="69"/>
  <c r="K449" i="54"/>
  <c r="L67" i="9"/>
  <c r="I216" i="54"/>
  <c r="I215" i="54"/>
  <c r="M51" i="69" l="1"/>
  <c r="L62" i="69"/>
  <c r="K67" i="9"/>
  <c r="K70" i="9" s="1"/>
  <c r="K450" i="54"/>
  <c r="O18" i="69"/>
  <c r="K84" i="69"/>
  <c r="K85" i="69" s="1"/>
  <c r="I217" i="54"/>
  <c r="N51" i="69" l="1"/>
  <c r="M62" i="69"/>
  <c r="I218" i="54"/>
  <c r="C243" i="42"/>
  <c r="D243" i="42"/>
  <c r="E243" i="42"/>
  <c r="C1592" i="17"/>
  <c r="C1596" i="17" s="1"/>
  <c r="D1592" i="17"/>
  <c r="D1596" i="17" s="1"/>
  <c r="E1592" i="17"/>
  <c r="E1596" i="17" s="1"/>
  <c r="F1592" i="17"/>
  <c r="F1596" i="17" s="1"/>
  <c r="G1592" i="17"/>
  <c r="G1596" i="17" s="1"/>
  <c r="H1592" i="17"/>
  <c r="H1596" i="17" s="1"/>
  <c r="I1592" i="17"/>
  <c r="I1596" i="17" s="1"/>
  <c r="J1592" i="17"/>
  <c r="J1596" i="17" s="1"/>
  <c r="K1592" i="17"/>
  <c r="K1596" i="17" s="1"/>
  <c r="O51" i="69" l="1"/>
  <c r="O62" i="69" s="1"/>
  <c r="O58" i="6" s="1"/>
  <c r="N62" i="69"/>
  <c r="I221" i="54"/>
  <c r="I79" i="69" s="1"/>
  <c r="I222" i="54" l="1"/>
  <c r="I269" i="54" l="1"/>
  <c r="F73" i="2"/>
  <c r="G73" i="2"/>
  <c r="G37" i="2"/>
  <c r="J86" i="9"/>
  <c r="L86" i="9" s="1"/>
  <c r="M86" i="9" s="1"/>
  <c r="N86" i="9" s="1"/>
  <c r="O86" i="9" s="1"/>
  <c r="I270" i="54" l="1"/>
  <c r="Q13" i="9"/>
  <c r="G93" i="9"/>
  <c r="G87" i="9"/>
  <c r="G23" i="6" s="1"/>
  <c r="G38" i="2"/>
  <c r="G58" i="9"/>
  <c r="G19" i="6" s="1"/>
  <c r="F58" i="9"/>
  <c r="I271" i="54" l="1"/>
  <c r="I272" i="54"/>
  <c r="G24" i="6"/>
  <c r="G17" i="6"/>
  <c r="G64" i="9"/>
  <c r="G20" i="6" s="1"/>
  <c r="G70" i="9"/>
  <c r="G21" i="6" s="1"/>
  <c r="G10" i="9"/>
  <c r="F10" i="9"/>
  <c r="F70" i="9"/>
  <c r="F64" i="9"/>
  <c r="I274" i="54" l="1"/>
  <c r="I80" i="69" s="1"/>
  <c r="I85" i="69" s="1"/>
  <c r="G16" i="6"/>
  <c r="I275" i="54" l="1"/>
  <c r="J23" i="48"/>
  <c r="K23" i="48" s="1"/>
  <c r="L23" i="48" s="1"/>
  <c r="M23" i="48" s="1"/>
  <c r="N23" i="48" s="1"/>
  <c r="I73" i="8" l="1"/>
  <c r="J73" i="8" s="1"/>
  <c r="K73" i="8" s="1"/>
  <c r="L73" i="8" s="1"/>
  <c r="M73" i="8" s="1"/>
  <c r="Q18" i="9" l="1"/>
  <c r="M71" i="6"/>
  <c r="N73" i="8"/>
  <c r="N71" i="6" s="1"/>
  <c r="B62" i="17"/>
  <c r="B61" i="17"/>
  <c r="B60" i="17"/>
  <c r="B59" i="17"/>
  <c r="B58" i="17"/>
  <c r="B57" i="17"/>
  <c r="B56" i="17"/>
  <c r="B55" i="17"/>
  <c r="J58" i="6" l="1"/>
  <c r="X42" i="17"/>
  <c r="X6" i="17" s="1"/>
  <c r="P42" i="17"/>
  <c r="P6" i="17" s="1"/>
  <c r="Z42" i="17"/>
  <c r="Z6" i="17" s="1"/>
  <c r="X120" i="17"/>
  <c r="X10" i="17" s="1"/>
  <c r="P120" i="17"/>
  <c r="P10" i="17" s="1"/>
  <c r="T42" i="17"/>
  <c r="T6" i="17" s="1"/>
  <c r="T11" i="17" s="1"/>
  <c r="T16" i="17" s="1"/>
  <c r="M120" i="17"/>
  <c r="M10" i="17" s="1"/>
  <c r="S42" i="17"/>
  <c r="S6" i="17" s="1"/>
  <c r="AA120" i="17"/>
  <c r="AA10" i="17" s="1"/>
  <c r="S120" i="17"/>
  <c r="S10" i="17" s="1"/>
  <c r="Z120" i="17"/>
  <c r="Z10" i="17" s="1"/>
  <c r="W42" i="17"/>
  <c r="W6" i="17" s="1"/>
  <c r="W11" i="17" s="1"/>
  <c r="W16" i="17" s="1"/>
  <c r="O42" i="17"/>
  <c r="O6" i="17" s="1"/>
  <c r="V42" i="17"/>
  <c r="V6" i="17" s="1"/>
  <c r="N42" i="17"/>
  <c r="N6" i="17" s="1"/>
  <c r="R120" i="17"/>
  <c r="R10" i="17" s="1"/>
  <c r="W120" i="17"/>
  <c r="W10" i="17" s="1"/>
  <c r="O120" i="17"/>
  <c r="O10" i="17" s="1"/>
  <c r="AB42" i="17"/>
  <c r="AB6" i="17" s="1"/>
  <c r="Y120" i="17"/>
  <c r="Y10" i="17" s="1"/>
  <c r="Q120" i="17"/>
  <c r="Q10" i="17" s="1"/>
  <c r="V120" i="17"/>
  <c r="V10" i="17" s="1"/>
  <c r="N120" i="17"/>
  <c r="N10" i="17" s="1"/>
  <c r="U120" i="17"/>
  <c r="U10" i="17" s="1"/>
  <c r="AB120" i="17"/>
  <c r="AB10" i="17" s="1"/>
  <c r="T120" i="17"/>
  <c r="T10" i="17" s="1"/>
  <c r="AA42" i="17"/>
  <c r="AA6" i="17" s="1"/>
  <c r="R42" i="17"/>
  <c r="R6" i="17" s="1"/>
  <c r="Y42" i="17"/>
  <c r="Y6" i="17" s="1"/>
  <c r="Y11" i="17" s="1"/>
  <c r="Y16" i="17" s="1"/>
  <c r="Q42" i="17"/>
  <c r="Q6" i="17" s="1"/>
  <c r="Q11" i="17" s="1"/>
  <c r="Q16" i="17" s="1"/>
  <c r="U42" i="17"/>
  <c r="U6" i="17" s="1"/>
  <c r="M42" i="17"/>
  <c r="M6" i="17" s="1"/>
  <c r="M11" i="17" s="1"/>
  <c r="M16" i="17" s="1"/>
  <c r="K58" i="6" l="1"/>
  <c r="U11" i="17"/>
  <c r="U16" i="17" s="1"/>
  <c r="O11" i="17"/>
  <c r="O16" i="17" s="1"/>
  <c r="AB11" i="17"/>
  <c r="AB16" i="17" s="1"/>
  <c r="R11" i="17"/>
  <c r="R16" i="17" s="1"/>
  <c r="X11" i="17"/>
  <c r="X16" i="17" s="1"/>
  <c r="N11" i="17"/>
  <c r="N16" i="17" s="1"/>
  <c r="Z11" i="17"/>
  <c r="Z16" i="17" s="1"/>
  <c r="S11" i="17"/>
  <c r="S16" i="17" s="1"/>
  <c r="AA11" i="17"/>
  <c r="AA16" i="17" s="1"/>
  <c r="V11" i="17"/>
  <c r="V16" i="17" s="1"/>
  <c r="P11" i="17"/>
  <c r="P16" i="17" s="1"/>
  <c r="L58" i="6" l="1"/>
  <c r="B83" i="17"/>
  <c r="B84" i="17"/>
  <c r="B82" i="17"/>
  <c r="B79" i="17"/>
  <c r="B80" i="17"/>
  <c r="B81" i="17"/>
  <c r="B117" i="17"/>
  <c r="B118" i="17"/>
  <c r="B39" i="17"/>
  <c r="B40" i="17"/>
  <c r="B32" i="17"/>
  <c r="B33" i="17"/>
  <c r="B34" i="17"/>
  <c r="B35" i="17"/>
  <c r="B36" i="17"/>
  <c r="B37" i="17"/>
  <c r="B38" i="17"/>
  <c r="B31" i="17"/>
  <c r="M58" i="6" l="1"/>
  <c r="F93" i="9"/>
  <c r="F87" i="9"/>
  <c r="N58" i="6" l="1"/>
  <c r="J25" i="9"/>
  <c r="L25" i="9" s="1"/>
  <c r="M25" i="9" s="1"/>
  <c r="N25" i="9" s="1"/>
  <c r="O25" i="9" s="1"/>
  <c r="E93" i="9" l="1"/>
  <c r="D93" i="9"/>
  <c r="C93" i="9"/>
  <c r="C87" i="9"/>
  <c r="E87" i="9"/>
  <c r="C58" i="9"/>
  <c r="E58" i="9"/>
  <c r="D87" i="9" l="1"/>
  <c r="J24" i="9"/>
  <c r="D58" i="9" l="1"/>
  <c r="J26" i="9"/>
  <c r="Q26" i="9" s="1"/>
  <c r="E18" i="1"/>
  <c r="F18" i="1"/>
  <c r="C18" i="1"/>
  <c r="D18" i="1"/>
  <c r="D22" i="26"/>
  <c r="L24" i="9" l="1"/>
  <c r="C25" i="8"/>
  <c r="C29" i="1" s="1"/>
  <c r="F36" i="27"/>
  <c r="G36" i="27"/>
  <c r="H36" i="27"/>
  <c r="H79" i="27" s="1"/>
  <c r="I36" i="27"/>
  <c r="I72" i="27" s="1"/>
  <c r="J36" i="27"/>
  <c r="J72" i="27" s="1"/>
  <c r="K36" i="27"/>
  <c r="K73" i="27" s="1"/>
  <c r="D27" i="27"/>
  <c r="E27" i="27"/>
  <c r="F27" i="27"/>
  <c r="H46" i="27"/>
  <c r="H30" i="42"/>
  <c r="H66" i="42"/>
  <c r="H22" i="42"/>
  <c r="H58" i="42"/>
  <c r="H59" i="42"/>
  <c r="L21" i="27"/>
  <c r="L12" i="1" s="1"/>
  <c r="L9" i="6"/>
  <c r="K21" i="27"/>
  <c r="K12" i="1" s="1"/>
  <c r="L9" i="1"/>
  <c r="L10" i="1"/>
  <c r="L61" i="1"/>
  <c r="K70" i="27"/>
  <c r="L70" i="27"/>
  <c r="L36" i="27"/>
  <c r="L23" i="27"/>
  <c r="L28" i="26"/>
  <c r="L52" i="26"/>
  <c r="L73" i="2"/>
  <c r="L75" i="2" s="1"/>
  <c r="L32" i="53"/>
  <c r="L34" i="53" s="1"/>
  <c r="L25" i="8"/>
  <c r="L29" i="1" s="1"/>
  <c r="L43" i="8"/>
  <c r="L30" i="1" s="1"/>
  <c r="C49" i="26"/>
  <c r="C112" i="9" s="1"/>
  <c r="D49" i="26"/>
  <c r="D112" i="9" s="1"/>
  <c r="E49" i="26"/>
  <c r="E112" i="9" s="1"/>
  <c r="L19" i="43"/>
  <c r="L20" i="43" s="1"/>
  <c r="E16" i="53"/>
  <c r="C27" i="27"/>
  <c r="C36" i="27"/>
  <c r="D36" i="27"/>
  <c r="E36" i="27"/>
  <c r="E71" i="27" s="1"/>
  <c r="K9" i="1"/>
  <c r="K10" i="1"/>
  <c r="Z6" i="50"/>
  <c r="Z12" i="50" s="1"/>
  <c r="Z15" i="50"/>
  <c r="L34" i="48"/>
  <c r="L35" i="48" s="1"/>
  <c r="V15" i="50"/>
  <c r="W15" i="50"/>
  <c r="X15" i="50"/>
  <c r="Y15" i="50"/>
  <c r="U6" i="50"/>
  <c r="U12" i="50" s="1"/>
  <c r="V6" i="50"/>
  <c r="V12" i="50" s="1"/>
  <c r="W6" i="50"/>
  <c r="W12" i="50" s="1"/>
  <c r="X6" i="50"/>
  <c r="X12" i="50" s="1"/>
  <c r="Y6" i="50"/>
  <c r="Y12" i="50" s="1"/>
  <c r="C10" i="43"/>
  <c r="D10" i="43"/>
  <c r="E10" i="43"/>
  <c r="C19" i="43"/>
  <c r="C20" i="43" s="1"/>
  <c r="D19" i="43"/>
  <c r="D20" i="43" s="1"/>
  <c r="E19" i="43"/>
  <c r="E20" i="43" s="1"/>
  <c r="E162" i="42"/>
  <c r="C162" i="42"/>
  <c r="D162" i="42"/>
  <c r="E154" i="42"/>
  <c r="C154" i="42"/>
  <c r="D154" i="42"/>
  <c r="E118" i="42"/>
  <c r="C118" i="42"/>
  <c r="D118" i="42"/>
  <c r="D44" i="1" s="1"/>
  <c r="E90" i="42"/>
  <c r="C90" i="42"/>
  <c r="D90" i="42"/>
  <c r="E82" i="42"/>
  <c r="C82" i="42"/>
  <c r="C41" i="1" s="1"/>
  <c r="D82" i="42"/>
  <c r="D41" i="1" s="1"/>
  <c r="E73" i="42"/>
  <c r="C73" i="42"/>
  <c r="C37" i="42"/>
  <c r="C131" i="9"/>
  <c r="C10" i="9"/>
  <c r="C64" i="9"/>
  <c r="C20" i="6" s="1"/>
  <c r="C70" i="9"/>
  <c r="C21" i="6" s="1"/>
  <c r="C24" i="6"/>
  <c r="C116" i="9"/>
  <c r="C47" i="27"/>
  <c r="C117" i="9" s="1"/>
  <c r="D10" i="9"/>
  <c r="D19" i="6"/>
  <c r="D64" i="9"/>
  <c r="D70" i="9"/>
  <c r="D24" i="6"/>
  <c r="D116" i="9"/>
  <c r="D47" i="27"/>
  <c r="D117" i="9" s="1"/>
  <c r="E131" i="9"/>
  <c r="E10" i="9"/>
  <c r="E116" i="9"/>
  <c r="E47" i="27"/>
  <c r="E117" i="9" s="1"/>
  <c r="C32" i="53"/>
  <c r="C34" i="53" s="1"/>
  <c r="D32" i="53"/>
  <c r="E32" i="53"/>
  <c r="C17" i="53"/>
  <c r="D17" i="53"/>
  <c r="C73" i="2"/>
  <c r="D73" i="2"/>
  <c r="E73" i="2"/>
  <c r="C37" i="2"/>
  <c r="D37" i="2"/>
  <c r="C22" i="26"/>
  <c r="E22" i="26"/>
  <c r="C9" i="1"/>
  <c r="C10" i="1"/>
  <c r="C43" i="8"/>
  <c r="C30" i="1" s="1"/>
  <c r="C16" i="1"/>
  <c r="C21" i="1"/>
  <c r="C9" i="6" s="1"/>
  <c r="C53" i="1"/>
  <c r="C54" i="1"/>
  <c r="C55" i="1"/>
  <c r="D9" i="1"/>
  <c r="D10" i="1"/>
  <c r="D25" i="8"/>
  <c r="D29" i="1" s="1"/>
  <c r="D43" i="8"/>
  <c r="D30" i="1" s="1"/>
  <c r="D21" i="1"/>
  <c r="D9" i="6" s="1"/>
  <c r="D53" i="1"/>
  <c r="D54" i="1"/>
  <c r="D55" i="1"/>
  <c r="E9" i="1"/>
  <c r="E10" i="1"/>
  <c r="E25" i="8"/>
  <c r="E29" i="1" s="1"/>
  <c r="E43" i="8"/>
  <c r="E30" i="1" s="1"/>
  <c r="E16" i="1"/>
  <c r="E21" i="1"/>
  <c r="E9" i="6" s="1"/>
  <c r="E53" i="1"/>
  <c r="E54" i="1"/>
  <c r="E55" i="1"/>
  <c r="F82" i="42"/>
  <c r="F118" i="42"/>
  <c r="F154" i="42"/>
  <c r="F9" i="1"/>
  <c r="F10" i="1"/>
  <c r="F25" i="8"/>
  <c r="F29" i="1" s="1"/>
  <c r="F43" i="8"/>
  <c r="F30" i="1" s="1"/>
  <c r="F21" i="1"/>
  <c r="F9" i="6" s="1"/>
  <c r="F53" i="1"/>
  <c r="F54" i="1"/>
  <c r="F55" i="1"/>
  <c r="G9" i="1"/>
  <c r="G10" i="1"/>
  <c r="G25" i="8"/>
  <c r="G29" i="1" s="1"/>
  <c r="G43" i="8"/>
  <c r="G30" i="1" s="1"/>
  <c r="G21" i="1"/>
  <c r="G9" i="6" s="1"/>
  <c r="H9" i="1"/>
  <c r="H10" i="1"/>
  <c r="H21" i="27"/>
  <c r="H12" i="1" s="1"/>
  <c r="H25" i="8"/>
  <c r="H29" i="1" s="1"/>
  <c r="H43" i="8"/>
  <c r="H30" i="1" s="1"/>
  <c r="K9" i="6"/>
  <c r="K25" i="8"/>
  <c r="K29" i="1" s="1"/>
  <c r="K43" i="8"/>
  <c r="K30" i="1" s="1"/>
  <c r="J9" i="9"/>
  <c r="L9" i="9" s="1"/>
  <c r="M9" i="9" s="1"/>
  <c r="N9" i="9" s="1"/>
  <c r="O9" i="9" s="1"/>
  <c r="J19" i="9"/>
  <c r="J57" i="9"/>
  <c r="L57" i="9" s="1"/>
  <c r="M57" i="9" s="1"/>
  <c r="N57" i="9" s="1"/>
  <c r="O57" i="9" s="1"/>
  <c r="J56" i="9"/>
  <c r="L56" i="9" s="1"/>
  <c r="M56" i="9" s="1"/>
  <c r="N56" i="9" s="1"/>
  <c r="O56" i="9" s="1"/>
  <c r="J91" i="9"/>
  <c r="L91" i="9" s="1"/>
  <c r="M91" i="9" s="1"/>
  <c r="N91" i="9" s="1"/>
  <c r="O91" i="9" s="1"/>
  <c r="J92" i="9"/>
  <c r="L92" i="9" s="1"/>
  <c r="M92" i="9" s="1"/>
  <c r="N92" i="9" s="1"/>
  <c r="O92" i="9" s="1"/>
  <c r="K61" i="1"/>
  <c r="K23" i="27"/>
  <c r="K28" i="26"/>
  <c r="K52" i="26"/>
  <c r="K73" i="2"/>
  <c r="K75" i="2" s="1"/>
  <c r="J32" i="53"/>
  <c r="J34" i="53" s="1"/>
  <c r="K32" i="53"/>
  <c r="K34" i="53" s="1"/>
  <c r="K54" i="42"/>
  <c r="K90" i="42"/>
  <c r="K126" i="42"/>
  <c r="K162" i="42"/>
  <c r="K19" i="43"/>
  <c r="K20" i="43" s="1"/>
  <c r="T12" i="50"/>
  <c r="T15" i="50"/>
  <c r="J11" i="48"/>
  <c r="K11" i="48" s="1"/>
  <c r="L11" i="48" s="1"/>
  <c r="M11" i="48" s="1"/>
  <c r="N11" i="48" s="1"/>
  <c r="K12" i="48"/>
  <c r="L12" i="48" s="1"/>
  <c r="M12" i="48" s="1"/>
  <c r="N12" i="48" s="1"/>
  <c r="K34" i="48"/>
  <c r="K35" i="48" s="1"/>
  <c r="J9" i="6"/>
  <c r="J9" i="1"/>
  <c r="J10" i="1"/>
  <c r="J25" i="8"/>
  <c r="J29" i="1" s="1"/>
  <c r="J61" i="1"/>
  <c r="J70" i="27"/>
  <c r="J23" i="27"/>
  <c r="J28" i="26"/>
  <c r="J52" i="26"/>
  <c r="J73" i="2"/>
  <c r="J75" i="2" s="1"/>
  <c r="J43" i="8"/>
  <c r="J30" i="1" s="1"/>
  <c r="J90" i="42"/>
  <c r="J126" i="42"/>
  <c r="J162" i="42"/>
  <c r="J19" i="43"/>
  <c r="J20" i="43" s="1"/>
  <c r="S12" i="50"/>
  <c r="J34" i="48"/>
  <c r="J35" i="48" s="1"/>
  <c r="K18" i="42"/>
  <c r="J18" i="42"/>
  <c r="J54" i="42"/>
  <c r="G131" i="9"/>
  <c r="G28" i="6" s="1"/>
  <c r="J21" i="27"/>
  <c r="J12" i="1" s="1"/>
  <c r="I162" i="42"/>
  <c r="H162" i="42"/>
  <c r="G162" i="42"/>
  <c r="F162" i="42"/>
  <c r="I126" i="42"/>
  <c r="H126" i="42"/>
  <c r="G126" i="42"/>
  <c r="F126" i="42"/>
  <c r="E126" i="42"/>
  <c r="D126" i="42"/>
  <c r="C126" i="42"/>
  <c r="I90" i="42"/>
  <c r="H90" i="42"/>
  <c r="G90" i="42"/>
  <c r="F90" i="42"/>
  <c r="I54" i="42"/>
  <c r="H54" i="42"/>
  <c r="G54" i="42"/>
  <c r="I18" i="42"/>
  <c r="H18" i="42"/>
  <c r="G18" i="42"/>
  <c r="B102" i="9"/>
  <c r="B103" i="9"/>
  <c r="B104" i="9"/>
  <c r="B105" i="9"/>
  <c r="B106" i="9"/>
  <c r="B101" i="9"/>
  <c r="I9" i="6"/>
  <c r="I9" i="1"/>
  <c r="I10" i="1"/>
  <c r="I61" i="1"/>
  <c r="I70" i="27"/>
  <c r="I23" i="27"/>
  <c r="I28" i="26"/>
  <c r="I73" i="2"/>
  <c r="I75" i="2" s="1"/>
  <c r="I32" i="53"/>
  <c r="I34" i="53" s="1"/>
  <c r="I25" i="8"/>
  <c r="I29" i="1" s="1"/>
  <c r="I43" i="8"/>
  <c r="I30" i="1" s="1"/>
  <c r="I19" i="43"/>
  <c r="I20" i="43" s="1"/>
  <c r="R12" i="50"/>
  <c r="I34" i="48"/>
  <c r="I52" i="26"/>
  <c r="I21" i="27"/>
  <c r="I12" i="1" s="1"/>
  <c r="H35" i="48"/>
  <c r="G35" i="48"/>
  <c r="H61" i="1"/>
  <c r="F116" i="9"/>
  <c r="B1" i="48"/>
  <c r="C71" i="6"/>
  <c r="C69" i="6"/>
  <c r="C68" i="6"/>
  <c r="C67" i="6"/>
  <c r="C66" i="6"/>
  <c r="C65" i="6"/>
  <c r="C63" i="6"/>
  <c r="B1" i="53"/>
  <c r="F32" i="53"/>
  <c r="G32" i="53"/>
  <c r="G34" i="53" s="1"/>
  <c r="H32" i="53"/>
  <c r="H34" i="53" s="1"/>
  <c r="B30" i="8"/>
  <c r="B55" i="8" s="1"/>
  <c r="B67" i="8" s="1"/>
  <c r="B65" i="6" s="1"/>
  <c r="B31" i="8"/>
  <c r="B56" i="8" s="1"/>
  <c r="B68" i="8" s="1"/>
  <c r="B66" i="6" s="1"/>
  <c r="B32" i="8"/>
  <c r="B57" i="8" s="1"/>
  <c r="B69" i="8" s="1"/>
  <c r="B67" i="6" s="1"/>
  <c r="B33" i="8"/>
  <c r="B58" i="8" s="1"/>
  <c r="B70" i="8" s="1"/>
  <c r="B68" i="6" s="1"/>
  <c r="B34" i="8"/>
  <c r="B59" i="8" s="1"/>
  <c r="B71" i="8" s="1"/>
  <c r="B69" i="6" s="1"/>
  <c r="B29" i="8"/>
  <c r="B54" i="8" s="1"/>
  <c r="B66" i="8" s="1"/>
  <c r="D69" i="6"/>
  <c r="D63" i="6"/>
  <c r="D65" i="6"/>
  <c r="E67" i="6"/>
  <c r="D67" i="6"/>
  <c r="E68" i="6"/>
  <c r="D68" i="6"/>
  <c r="C23" i="27"/>
  <c r="D23" i="27"/>
  <c r="E23" i="27"/>
  <c r="F23" i="27"/>
  <c r="G23" i="27"/>
  <c r="H23" i="27"/>
  <c r="D71" i="6"/>
  <c r="D66" i="6"/>
  <c r="B78" i="17"/>
  <c r="H9" i="6"/>
  <c r="H70" i="27"/>
  <c r="H28" i="26"/>
  <c r="H73" i="2"/>
  <c r="H75" i="2" s="1"/>
  <c r="H19" i="43"/>
  <c r="H20" i="43" s="1"/>
  <c r="Q12" i="50"/>
  <c r="H52" i="26"/>
  <c r="G47" i="27"/>
  <c r="G117" i="9" s="1"/>
  <c r="F47" i="27"/>
  <c r="F117" i="9" s="1"/>
  <c r="C12" i="50"/>
  <c r="D12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B6" i="50"/>
  <c r="B12" i="50" s="1"/>
  <c r="F15" i="50"/>
  <c r="K16" i="50"/>
  <c r="G15" i="50"/>
  <c r="H15" i="50"/>
  <c r="I15" i="50"/>
  <c r="M16" i="50"/>
  <c r="L16" i="50"/>
  <c r="G19" i="43"/>
  <c r="G20" i="43" s="1"/>
  <c r="F19" i="43"/>
  <c r="F20" i="43" s="1"/>
  <c r="B1" i="43"/>
  <c r="B1" i="42"/>
  <c r="G75" i="2"/>
  <c r="F10" i="43"/>
  <c r="G28" i="26"/>
  <c r="E28" i="26"/>
  <c r="F52" i="26"/>
  <c r="F28" i="26"/>
  <c r="F70" i="27"/>
  <c r="B116" i="17"/>
  <c r="B77" i="17"/>
  <c r="B1" i="17"/>
  <c r="B1" i="27"/>
  <c r="C70" i="27"/>
  <c r="D70" i="27"/>
  <c r="E70" i="27"/>
  <c r="G70" i="27"/>
  <c r="D28" i="26"/>
  <c r="C28" i="26"/>
  <c r="B1" i="9"/>
  <c r="B1" i="8"/>
  <c r="B1" i="2"/>
  <c r="B1" i="26"/>
  <c r="B1" i="1"/>
  <c r="C52" i="26"/>
  <c r="D52" i="26"/>
  <c r="G52" i="26"/>
  <c r="E52" i="26"/>
  <c r="C19" i="6"/>
  <c r="C23" i="6"/>
  <c r="F16" i="6"/>
  <c r="D23" i="6"/>
  <c r="Q52" i="26" l="1"/>
  <c r="Q28" i="26"/>
  <c r="I35" i="48"/>
  <c r="F13" i="43"/>
  <c r="E21" i="43"/>
  <c r="D145" i="42"/>
  <c r="F34" i="53"/>
  <c r="Q32" i="53"/>
  <c r="G27" i="27"/>
  <c r="F71" i="27"/>
  <c r="H73" i="27"/>
  <c r="H71" i="27"/>
  <c r="D21" i="43"/>
  <c r="H55" i="1"/>
  <c r="G54" i="1"/>
  <c r="G53" i="1"/>
  <c r="E13" i="43"/>
  <c r="F44" i="1"/>
  <c r="F41" i="1"/>
  <c r="I59" i="42"/>
  <c r="J59" i="42" s="1"/>
  <c r="K59" i="42" s="1"/>
  <c r="L59" i="42" s="1"/>
  <c r="M59" i="42" s="1"/>
  <c r="N59" i="42" s="1"/>
  <c r="I66" i="42"/>
  <c r="J66" i="42" s="1"/>
  <c r="K66" i="42" s="1"/>
  <c r="L66" i="42" s="1"/>
  <c r="M66" i="42" s="1"/>
  <c r="N66" i="42" s="1"/>
  <c r="E34" i="53"/>
  <c r="J14" i="53"/>
  <c r="K14" i="53" s="1"/>
  <c r="L14" i="53" s="1"/>
  <c r="M14" i="53" s="1"/>
  <c r="N14" i="53" s="1"/>
  <c r="J18" i="2"/>
  <c r="K18" i="2" s="1"/>
  <c r="L18" i="2" s="1"/>
  <c r="M18" i="2" s="1"/>
  <c r="N18" i="2" s="1"/>
  <c r="J8" i="2"/>
  <c r="K8" i="2" s="1"/>
  <c r="L8" i="2" s="1"/>
  <c r="M8" i="2" s="1"/>
  <c r="N8" i="2" s="1"/>
  <c r="D24" i="1"/>
  <c r="J7" i="2"/>
  <c r="K7" i="2" s="1"/>
  <c r="L7" i="2" s="1"/>
  <c r="M7" i="2" s="1"/>
  <c r="N7" i="2" s="1"/>
  <c r="J36" i="2"/>
  <c r="K36" i="2" s="1"/>
  <c r="L36" i="2" s="1"/>
  <c r="M36" i="2" s="1"/>
  <c r="N36" i="2" s="1"/>
  <c r="J35" i="2"/>
  <c r="K35" i="2" s="1"/>
  <c r="L35" i="2" s="1"/>
  <c r="M35" i="2" s="1"/>
  <c r="N35" i="2" s="1"/>
  <c r="J27" i="2"/>
  <c r="K27" i="2" s="1"/>
  <c r="L27" i="2" s="1"/>
  <c r="M27" i="2" s="1"/>
  <c r="N27" i="2" s="1"/>
  <c r="G21" i="43"/>
  <c r="D13" i="43"/>
  <c r="C13" i="43"/>
  <c r="G55" i="1"/>
  <c r="C122" i="42"/>
  <c r="C140" i="42" s="1"/>
  <c r="C44" i="1"/>
  <c r="E122" i="42"/>
  <c r="E140" i="42" s="1"/>
  <c r="E44" i="1"/>
  <c r="I22" i="42"/>
  <c r="J22" i="42" s="1"/>
  <c r="K22" i="42" s="1"/>
  <c r="L22" i="42" s="1"/>
  <c r="M22" i="42" s="1"/>
  <c r="N22" i="42" s="1"/>
  <c r="E86" i="42"/>
  <c r="E104" i="42" s="1"/>
  <c r="E41" i="1"/>
  <c r="E158" i="42"/>
  <c r="E176" i="42" s="1"/>
  <c r="E47" i="1"/>
  <c r="E181" i="42"/>
  <c r="D47" i="1"/>
  <c r="D181" i="42"/>
  <c r="C158" i="42"/>
  <c r="C176" i="42" s="1"/>
  <c r="C47" i="1"/>
  <c r="C181" i="42"/>
  <c r="F181" i="42"/>
  <c r="F47" i="1"/>
  <c r="L26" i="9"/>
  <c r="M24" i="9"/>
  <c r="L72" i="27"/>
  <c r="M37" i="27"/>
  <c r="D158" i="42"/>
  <c r="D176" i="42" s="1"/>
  <c r="D86" i="42"/>
  <c r="D104" i="42" s="1"/>
  <c r="F17" i="1"/>
  <c r="C18" i="53"/>
  <c r="F16" i="53"/>
  <c r="D34" i="53"/>
  <c r="D35" i="53" s="1"/>
  <c r="C35" i="53"/>
  <c r="D18" i="53"/>
  <c r="C25" i="1"/>
  <c r="C21" i="43"/>
  <c r="H53" i="1"/>
  <c r="F21" i="43"/>
  <c r="D25" i="1"/>
  <c r="H65" i="42"/>
  <c r="D163" i="42"/>
  <c r="D10" i="27"/>
  <c r="C10" i="27"/>
  <c r="G10" i="27"/>
  <c r="G71" i="27"/>
  <c r="E10" i="27"/>
  <c r="D56" i="1"/>
  <c r="D40" i="6" s="1"/>
  <c r="J73" i="27"/>
  <c r="J77" i="27"/>
  <c r="J71" i="27"/>
  <c r="J10" i="27"/>
  <c r="J78" i="27"/>
  <c r="J79" i="27"/>
  <c r="D109" i="42"/>
  <c r="D20" i="6"/>
  <c r="D21" i="6"/>
  <c r="D131" i="9"/>
  <c r="C24" i="1"/>
  <c r="E26" i="6"/>
  <c r="C26" i="6"/>
  <c r="J10" i="26"/>
  <c r="K10" i="26" s="1"/>
  <c r="L10" i="26" s="1"/>
  <c r="M10" i="26" s="1"/>
  <c r="N10" i="26" s="1"/>
  <c r="J48" i="26"/>
  <c r="K48" i="26" s="1"/>
  <c r="L48" i="26" s="1"/>
  <c r="M48" i="26" s="1"/>
  <c r="N48" i="26" s="1"/>
  <c r="J37" i="26"/>
  <c r="K37" i="26" s="1"/>
  <c r="L37" i="26" s="1"/>
  <c r="M37" i="26" s="1"/>
  <c r="N37" i="26" s="1"/>
  <c r="J46" i="26"/>
  <c r="K46" i="26" s="1"/>
  <c r="L46" i="26" s="1"/>
  <c r="M46" i="26" s="1"/>
  <c r="N46" i="26" s="1"/>
  <c r="J36" i="26"/>
  <c r="K36" i="26" s="1"/>
  <c r="L36" i="26" s="1"/>
  <c r="M36" i="26" s="1"/>
  <c r="N36" i="26" s="1"/>
  <c r="J19" i="26"/>
  <c r="K19" i="26" s="1"/>
  <c r="L19" i="26" s="1"/>
  <c r="M19" i="26" s="1"/>
  <c r="N19" i="26" s="1"/>
  <c r="J45" i="26"/>
  <c r="K45" i="26" s="1"/>
  <c r="L45" i="26" s="1"/>
  <c r="M45" i="26" s="1"/>
  <c r="N45" i="26" s="1"/>
  <c r="J18" i="26"/>
  <c r="K18" i="26" s="1"/>
  <c r="L18" i="26" s="1"/>
  <c r="M18" i="26" s="1"/>
  <c r="N18" i="26" s="1"/>
  <c r="J44" i="26"/>
  <c r="K44" i="26" s="1"/>
  <c r="L44" i="26" s="1"/>
  <c r="M44" i="26" s="1"/>
  <c r="N44" i="26" s="1"/>
  <c r="D54" i="26"/>
  <c r="J38" i="26"/>
  <c r="K38" i="26" s="1"/>
  <c r="L38" i="26" s="1"/>
  <c r="M38" i="26" s="1"/>
  <c r="N38" i="26" s="1"/>
  <c r="J42" i="26"/>
  <c r="K42" i="26" s="1"/>
  <c r="L42" i="26" s="1"/>
  <c r="M42" i="26" s="1"/>
  <c r="N42" i="26" s="1"/>
  <c r="J40" i="26"/>
  <c r="K40" i="26" s="1"/>
  <c r="L40" i="26" s="1"/>
  <c r="M40" i="26" s="1"/>
  <c r="N40" i="26" s="1"/>
  <c r="J34" i="26"/>
  <c r="K34" i="26" s="1"/>
  <c r="L34" i="26" s="1"/>
  <c r="M34" i="26" s="1"/>
  <c r="N34" i="26" s="1"/>
  <c r="J32" i="26"/>
  <c r="K32" i="26" s="1"/>
  <c r="L32" i="26" s="1"/>
  <c r="M32" i="26" s="1"/>
  <c r="N32" i="26" s="1"/>
  <c r="J20" i="26"/>
  <c r="K20" i="26" s="1"/>
  <c r="L20" i="26" s="1"/>
  <c r="M20" i="26" s="1"/>
  <c r="N20" i="26" s="1"/>
  <c r="I78" i="27"/>
  <c r="I73" i="27"/>
  <c r="I79" i="27"/>
  <c r="I71" i="27"/>
  <c r="I10" i="27"/>
  <c r="I37" i="27"/>
  <c r="J37" i="27"/>
  <c r="I77" i="27"/>
  <c r="E16" i="6"/>
  <c r="D16" i="6"/>
  <c r="C16" i="6"/>
  <c r="E109" i="42"/>
  <c r="D122" i="42"/>
  <c r="D127" i="42"/>
  <c r="F122" i="42"/>
  <c r="F127" i="42"/>
  <c r="E18" i="42"/>
  <c r="E19" i="42" s="1"/>
  <c r="F163" i="42"/>
  <c r="E127" i="42"/>
  <c r="E145" i="42"/>
  <c r="F54" i="42"/>
  <c r="E91" i="42"/>
  <c r="E163" i="42"/>
  <c r="F145" i="42"/>
  <c r="D91" i="42"/>
  <c r="F86" i="42"/>
  <c r="F18" i="42"/>
  <c r="C18" i="42"/>
  <c r="C19" i="42" s="1"/>
  <c r="F109" i="42"/>
  <c r="F91" i="42"/>
  <c r="F37" i="42"/>
  <c r="D54" i="42"/>
  <c r="D55" i="42" s="1"/>
  <c r="C54" i="42"/>
  <c r="C55" i="42" s="1"/>
  <c r="D18" i="42"/>
  <c r="D19" i="42" s="1"/>
  <c r="E54" i="42"/>
  <c r="E55" i="42" s="1"/>
  <c r="E56" i="1"/>
  <c r="E40" i="6" s="1"/>
  <c r="E41" i="6" s="1"/>
  <c r="F37" i="27"/>
  <c r="D37" i="27"/>
  <c r="I30" i="42"/>
  <c r="G77" i="27"/>
  <c r="G78" i="27"/>
  <c r="G73" i="27"/>
  <c r="G79" i="27"/>
  <c r="G72" i="27"/>
  <c r="F10" i="27"/>
  <c r="E42" i="17"/>
  <c r="E6" i="17" s="1"/>
  <c r="J120" i="17"/>
  <c r="D42" i="17"/>
  <c r="D6" i="17" s="1"/>
  <c r="C42" i="17"/>
  <c r="K120" i="17"/>
  <c r="G120" i="17"/>
  <c r="G10" i="17" s="1"/>
  <c r="I120" i="17"/>
  <c r="C120" i="17"/>
  <c r="I42" i="17"/>
  <c r="I6" i="17" s="1"/>
  <c r="J42" i="17"/>
  <c r="J6" i="17" s="1"/>
  <c r="H120" i="17"/>
  <c r="H80" i="42"/>
  <c r="H82" i="42" s="1"/>
  <c r="F120" i="17"/>
  <c r="E120" i="17"/>
  <c r="G42" i="17"/>
  <c r="G6" i="17" s="1"/>
  <c r="H42" i="17"/>
  <c r="H6" i="17" s="1"/>
  <c r="K42" i="17"/>
  <c r="F42" i="17"/>
  <c r="L42" i="17"/>
  <c r="L6" i="17" s="1"/>
  <c r="J63" i="9"/>
  <c r="L63" i="9" s="1"/>
  <c r="M63" i="9" s="1"/>
  <c r="N63" i="9" s="1"/>
  <c r="O63" i="9" s="1"/>
  <c r="F20" i="6"/>
  <c r="C17" i="6"/>
  <c r="F22" i="26"/>
  <c r="G18" i="1"/>
  <c r="F16" i="1"/>
  <c r="E66" i="6"/>
  <c r="E63" i="6"/>
  <c r="F24" i="6"/>
  <c r="J20" i="9"/>
  <c r="L20" i="9" s="1"/>
  <c r="M20" i="9" s="1"/>
  <c r="N20" i="9" s="1"/>
  <c r="O20" i="9" s="1"/>
  <c r="E64" i="9"/>
  <c r="E17" i="6"/>
  <c r="C55" i="26"/>
  <c r="F119" i="9"/>
  <c r="J45" i="8"/>
  <c r="L45" i="8"/>
  <c r="E69" i="6"/>
  <c r="I45" i="8"/>
  <c r="F73" i="42"/>
  <c r="F158" i="42"/>
  <c r="C145" i="42"/>
  <c r="C163" i="42"/>
  <c r="C127" i="42"/>
  <c r="E65" i="6"/>
  <c r="L31" i="1"/>
  <c r="L11" i="6" s="1"/>
  <c r="F71" i="6"/>
  <c r="H31" i="1"/>
  <c r="H11" i="6" s="1"/>
  <c r="C45" i="8"/>
  <c r="F45" i="8"/>
  <c r="I31" i="1"/>
  <c r="I11" i="6" s="1"/>
  <c r="D45" i="8"/>
  <c r="H45" i="8"/>
  <c r="K45" i="8"/>
  <c r="F31" i="1"/>
  <c r="F11" i="6" s="1"/>
  <c r="E71" i="6"/>
  <c r="D38" i="2"/>
  <c r="C38" i="2"/>
  <c r="D75" i="2"/>
  <c r="D76" i="2" s="1"/>
  <c r="C75" i="2"/>
  <c r="F48" i="27"/>
  <c r="E37" i="27"/>
  <c r="E73" i="27"/>
  <c r="E72" i="27"/>
  <c r="L79" i="27"/>
  <c r="F72" i="27"/>
  <c r="C48" i="27"/>
  <c r="L78" i="27"/>
  <c r="F73" i="27"/>
  <c r="G37" i="27"/>
  <c r="C54" i="26"/>
  <c r="C50" i="26"/>
  <c r="D26" i="6"/>
  <c r="D50" i="26"/>
  <c r="D55" i="26"/>
  <c r="E55" i="26"/>
  <c r="E50" i="26"/>
  <c r="E54" i="26"/>
  <c r="D23" i="26"/>
  <c r="E23" i="26"/>
  <c r="E19" i="1"/>
  <c r="C19" i="1"/>
  <c r="E53" i="26"/>
  <c r="C53" i="26"/>
  <c r="C23" i="26"/>
  <c r="K79" i="27"/>
  <c r="L37" i="27"/>
  <c r="C37" i="27"/>
  <c r="L131" i="9"/>
  <c r="L28" i="6" s="1"/>
  <c r="K131" i="9"/>
  <c r="K28" i="6" s="1"/>
  <c r="G80" i="42"/>
  <c r="C68" i="42"/>
  <c r="G55" i="42"/>
  <c r="E68" i="42"/>
  <c r="G116" i="42"/>
  <c r="D120" i="17"/>
  <c r="L120" i="17"/>
  <c r="C56" i="1"/>
  <c r="C40" i="6" s="1"/>
  <c r="F56" i="1"/>
  <c r="F40" i="6" s="1"/>
  <c r="F41" i="6" s="1"/>
  <c r="C31" i="1"/>
  <c r="C11" i="6" s="1"/>
  <c r="D31" i="1"/>
  <c r="D11" i="6" s="1"/>
  <c r="D19" i="1"/>
  <c r="H47" i="27"/>
  <c r="I46" i="27"/>
  <c r="K72" i="27"/>
  <c r="H37" i="27"/>
  <c r="H78" i="27"/>
  <c r="L10" i="27"/>
  <c r="L71" i="27"/>
  <c r="K78" i="27"/>
  <c r="H77" i="27"/>
  <c r="L77" i="27"/>
  <c r="H72" i="27"/>
  <c r="K77" i="27"/>
  <c r="D48" i="27"/>
  <c r="G48" i="27"/>
  <c r="K71" i="27"/>
  <c r="E48" i="27"/>
  <c r="C119" i="9"/>
  <c r="C27" i="6" s="1"/>
  <c r="H10" i="27"/>
  <c r="L73" i="27"/>
  <c r="K37" i="27"/>
  <c r="K10" i="27"/>
  <c r="J35" i="26"/>
  <c r="K35" i="26" s="1"/>
  <c r="L35" i="26" s="1"/>
  <c r="M35" i="26" s="1"/>
  <c r="N35" i="26" s="1"/>
  <c r="D53" i="26"/>
  <c r="D119" i="9"/>
  <c r="F49" i="26"/>
  <c r="J41" i="26"/>
  <c r="K41" i="26" s="1"/>
  <c r="L41" i="26" s="1"/>
  <c r="M41" i="26" s="1"/>
  <c r="N41" i="26" s="1"/>
  <c r="J33" i="26"/>
  <c r="K33" i="26" s="1"/>
  <c r="L33" i="26" s="1"/>
  <c r="M33" i="26" s="1"/>
  <c r="N33" i="26" s="1"/>
  <c r="E37" i="2"/>
  <c r="E17" i="53"/>
  <c r="F66" i="6"/>
  <c r="J31" i="1"/>
  <c r="F65" i="6"/>
  <c r="K31" i="1"/>
  <c r="F63" i="6"/>
  <c r="G31" i="1"/>
  <c r="E31" i="1"/>
  <c r="F67" i="6"/>
  <c r="F69" i="6"/>
  <c r="F68" i="6"/>
  <c r="E45" i="8"/>
  <c r="G45" i="8"/>
  <c r="E23" i="6"/>
  <c r="J15" i="9"/>
  <c r="L15" i="9" s="1"/>
  <c r="M15" i="9" s="1"/>
  <c r="N15" i="9" s="1"/>
  <c r="O15" i="9" s="1"/>
  <c r="E119" i="9"/>
  <c r="J69" i="9"/>
  <c r="L69" i="9" s="1"/>
  <c r="M69" i="9" s="1"/>
  <c r="N69" i="9" s="1"/>
  <c r="O69" i="9" s="1"/>
  <c r="E70" i="9"/>
  <c r="C109" i="42"/>
  <c r="C91" i="42"/>
  <c r="H116" i="42"/>
  <c r="H118" i="42" s="1"/>
  <c r="H44" i="1" s="1"/>
  <c r="C86" i="42"/>
  <c r="I58" i="42"/>
  <c r="I80" i="42"/>
  <c r="I82" i="42" s="1"/>
  <c r="I41" i="1" s="1"/>
  <c r="H117" i="9" l="1"/>
  <c r="H27" i="27"/>
  <c r="I27" i="27" s="1"/>
  <c r="H74" i="27"/>
  <c r="C48" i="6"/>
  <c r="C53" i="6" s="1"/>
  <c r="C41" i="6"/>
  <c r="D48" i="6"/>
  <c r="D53" i="6" s="1"/>
  <c r="D41" i="6"/>
  <c r="F27" i="6"/>
  <c r="F176" i="42"/>
  <c r="Q34" i="53"/>
  <c r="D26" i="1"/>
  <c r="D10" i="6" s="1"/>
  <c r="E20" i="6"/>
  <c r="E27" i="6"/>
  <c r="M26" i="9"/>
  <c r="N24" i="9"/>
  <c r="J11" i="26"/>
  <c r="K11" i="26" s="1"/>
  <c r="L11" i="26" s="1"/>
  <c r="M11" i="26" s="1"/>
  <c r="N11" i="26" s="1"/>
  <c r="J16" i="26"/>
  <c r="K16" i="26" s="1"/>
  <c r="L16" i="26" s="1"/>
  <c r="M16" i="26" s="1"/>
  <c r="N16" i="26" s="1"/>
  <c r="F50" i="1"/>
  <c r="F34" i="6" s="1"/>
  <c r="G56" i="1"/>
  <c r="G40" i="6" s="1"/>
  <c r="I53" i="1"/>
  <c r="H21" i="43"/>
  <c r="F140" i="42"/>
  <c r="G118" i="42"/>
  <c r="G145" i="42" s="1"/>
  <c r="F55" i="42"/>
  <c r="G82" i="42"/>
  <c r="F19" i="42"/>
  <c r="H44" i="42"/>
  <c r="J9" i="53"/>
  <c r="K9" i="53" s="1"/>
  <c r="L9" i="53" s="1"/>
  <c r="M9" i="53" s="1"/>
  <c r="N9" i="53" s="1"/>
  <c r="G16" i="53"/>
  <c r="J8" i="53"/>
  <c r="K8" i="53" s="1"/>
  <c r="L8" i="53" s="1"/>
  <c r="M8" i="53" s="1"/>
  <c r="N8" i="53" s="1"/>
  <c r="J13" i="53"/>
  <c r="K13" i="53" s="1"/>
  <c r="L13" i="53" s="1"/>
  <c r="M13" i="53" s="1"/>
  <c r="N13" i="53" s="1"/>
  <c r="J10" i="53"/>
  <c r="K10" i="53" s="1"/>
  <c r="L10" i="53" s="1"/>
  <c r="M10" i="53" s="1"/>
  <c r="N10" i="53" s="1"/>
  <c r="J11" i="53"/>
  <c r="K11" i="53" s="1"/>
  <c r="L11" i="53" s="1"/>
  <c r="M11" i="53" s="1"/>
  <c r="N11" i="53" s="1"/>
  <c r="J15" i="53"/>
  <c r="K15" i="53" s="1"/>
  <c r="L15" i="53" s="1"/>
  <c r="M15" i="53" s="1"/>
  <c r="N15" i="53" s="1"/>
  <c r="J12" i="53"/>
  <c r="K12" i="53" s="1"/>
  <c r="L12" i="53" s="1"/>
  <c r="M12" i="53" s="1"/>
  <c r="N12" i="53" s="1"/>
  <c r="F112" i="9"/>
  <c r="J23" i="2"/>
  <c r="K23" i="2" s="1"/>
  <c r="L23" i="2" s="1"/>
  <c r="M23" i="2" s="1"/>
  <c r="N23" i="2" s="1"/>
  <c r="J10" i="2"/>
  <c r="K10" i="2" s="1"/>
  <c r="L10" i="2" s="1"/>
  <c r="M10" i="2" s="1"/>
  <c r="N10" i="2" s="1"/>
  <c r="J16" i="2"/>
  <c r="K16" i="2" s="1"/>
  <c r="L16" i="2" s="1"/>
  <c r="M16" i="2" s="1"/>
  <c r="N16" i="2" s="1"/>
  <c r="J20" i="2"/>
  <c r="K20" i="2" s="1"/>
  <c r="L20" i="2" s="1"/>
  <c r="M20" i="2" s="1"/>
  <c r="N20" i="2" s="1"/>
  <c r="J17" i="2"/>
  <c r="K17" i="2" s="1"/>
  <c r="L17" i="2" s="1"/>
  <c r="M17" i="2" s="1"/>
  <c r="N17" i="2" s="1"/>
  <c r="J28" i="2"/>
  <c r="K28" i="2" s="1"/>
  <c r="L28" i="2" s="1"/>
  <c r="M28" i="2" s="1"/>
  <c r="N28" i="2" s="1"/>
  <c r="J9" i="2"/>
  <c r="K9" i="2" s="1"/>
  <c r="L9" i="2" s="1"/>
  <c r="M9" i="2" s="1"/>
  <c r="N9" i="2" s="1"/>
  <c r="C76" i="2"/>
  <c r="J25" i="2"/>
  <c r="K25" i="2" s="1"/>
  <c r="L25" i="2" s="1"/>
  <c r="M25" i="2" s="1"/>
  <c r="N25" i="2" s="1"/>
  <c r="J24" i="2"/>
  <c r="K24" i="2" s="1"/>
  <c r="L24" i="2" s="1"/>
  <c r="M24" i="2" s="1"/>
  <c r="N24" i="2" s="1"/>
  <c r="J11" i="2"/>
  <c r="K11" i="2" s="1"/>
  <c r="L11" i="2" s="1"/>
  <c r="M11" i="2" s="1"/>
  <c r="N11" i="2" s="1"/>
  <c r="J19" i="2"/>
  <c r="K19" i="2" s="1"/>
  <c r="L19" i="2" s="1"/>
  <c r="M19" i="2" s="1"/>
  <c r="N19" i="2" s="1"/>
  <c r="J26" i="2"/>
  <c r="K26" i="2" s="1"/>
  <c r="L26" i="2" s="1"/>
  <c r="M26" i="2" s="1"/>
  <c r="N26" i="2" s="1"/>
  <c r="J15" i="2"/>
  <c r="K15" i="2" s="1"/>
  <c r="L15" i="2" s="1"/>
  <c r="M15" i="2" s="1"/>
  <c r="N15" i="2" s="1"/>
  <c r="J21" i="2"/>
  <c r="K21" i="2" s="1"/>
  <c r="L21" i="2" s="1"/>
  <c r="M21" i="2" s="1"/>
  <c r="N21" i="2" s="1"/>
  <c r="J12" i="2"/>
  <c r="K12" i="2" s="1"/>
  <c r="L12" i="2" s="1"/>
  <c r="M12" i="2" s="1"/>
  <c r="N12" i="2" s="1"/>
  <c r="H86" i="42"/>
  <c r="H104" i="42" s="1"/>
  <c r="H41" i="1"/>
  <c r="C26" i="1"/>
  <c r="C10" i="6" s="1"/>
  <c r="G17" i="1"/>
  <c r="E35" i="53"/>
  <c r="J17" i="26"/>
  <c r="K17" i="26" s="1"/>
  <c r="L17" i="26" s="1"/>
  <c r="M17" i="26" s="1"/>
  <c r="N17" i="26" s="1"/>
  <c r="G11" i="17"/>
  <c r="G16" i="17" s="1"/>
  <c r="K6" i="17"/>
  <c r="I10" i="17"/>
  <c r="I11" i="17" s="1"/>
  <c r="I16" i="17" s="1"/>
  <c r="C6" i="17"/>
  <c r="L10" i="17"/>
  <c r="L11" i="17" s="1"/>
  <c r="L16" i="17" s="1"/>
  <c r="H10" i="17"/>
  <c r="H11" i="17" s="1"/>
  <c r="H16" i="17" s="1"/>
  <c r="F10" i="17"/>
  <c r="F6" i="17"/>
  <c r="K10" i="17"/>
  <c r="J10" i="17"/>
  <c r="J11" i="17" s="1"/>
  <c r="J16" i="17" s="1"/>
  <c r="D10" i="17"/>
  <c r="D11" i="17" s="1"/>
  <c r="D16" i="17" s="1"/>
  <c r="G80" i="9"/>
  <c r="G22" i="6" s="1"/>
  <c r="E10" i="17"/>
  <c r="E11" i="17" s="1"/>
  <c r="E16" i="17" s="1"/>
  <c r="C10" i="17"/>
  <c r="E43" i="6"/>
  <c r="D140" i="42"/>
  <c r="J74" i="27"/>
  <c r="F43" i="6"/>
  <c r="E48" i="6"/>
  <c r="E53" i="6" s="1"/>
  <c r="I65" i="42"/>
  <c r="I44" i="42" s="1"/>
  <c r="I46" i="42" s="1"/>
  <c r="I38" i="1" s="1"/>
  <c r="J80" i="27"/>
  <c r="F104" i="42"/>
  <c r="D37" i="42"/>
  <c r="D73" i="42"/>
  <c r="E21" i="6"/>
  <c r="G25" i="6"/>
  <c r="D27" i="6"/>
  <c r="D17" i="6"/>
  <c r="D68" i="42"/>
  <c r="E75" i="2"/>
  <c r="J47" i="26"/>
  <c r="K47" i="26" s="1"/>
  <c r="L47" i="26" s="1"/>
  <c r="M47" i="26" s="1"/>
  <c r="N47" i="26" s="1"/>
  <c r="F53" i="26"/>
  <c r="J39" i="26"/>
  <c r="K39" i="26" s="1"/>
  <c r="L39" i="26" s="1"/>
  <c r="M39" i="26" s="1"/>
  <c r="N39" i="26" s="1"/>
  <c r="J43" i="26"/>
  <c r="K43" i="26" s="1"/>
  <c r="L43" i="26" s="1"/>
  <c r="M43" i="26" s="1"/>
  <c r="N43" i="26" s="1"/>
  <c r="J21" i="26"/>
  <c r="K21" i="26" s="1"/>
  <c r="L21" i="26" s="1"/>
  <c r="M21" i="26" s="1"/>
  <c r="N21" i="26" s="1"/>
  <c r="J13" i="26"/>
  <c r="I74" i="27"/>
  <c r="I80" i="27"/>
  <c r="E74" i="27"/>
  <c r="E28" i="6"/>
  <c r="H131" i="9"/>
  <c r="H28" i="6" s="1"/>
  <c r="E50" i="1"/>
  <c r="E34" i="6" s="1"/>
  <c r="C28" i="6"/>
  <c r="I131" i="9"/>
  <c r="I28" i="6" s="1"/>
  <c r="J131" i="9"/>
  <c r="J28" i="6" s="1"/>
  <c r="C50" i="1"/>
  <c r="C34" i="6" s="1"/>
  <c r="D50" i="1"/>
  <c r="D34" i="6" s="1"/>
  <c r="F43" i="27"/>
  <c r="F13" i="27" s="1"/>
  <c r="F8" i="1" s="1"/>
  <c r="E43" i="27"/>
  <c r="E13" i="27" s="1"/>
  <c r="D43" i="27"/>
  <c r="D13" i="27" s="1"/>
  <c r="C43" i="27"/>
  <c r="C13" i="27" s="1"/>
  <c r="E37" i="42"/>
  <c r="K22" i="6"/>
  <c r="F23" i="26"/>
  <c r="C8" i="6"/>
  <c r="D8" i="6"/>
  <c r="E8" i="6"/>
  <c r="F74" i="27"/>
  <c r="L80" i="27"/>
  <c r="G80" i="27"/>
  <c r="L80" i="9"/>
  <c r="L22" i="6" s="1"/>
  <c r="J30" i="42"/>
  <c r="G74" i="27"/>
  <c r="H91" i="42"/>
  <c r="J80" i="9"/>
  <c r="J22" i="6" s="1"/>
  <c r="H109" i="42"/>
  <c r="J83" i="9"/>
  <c r="L83" i="9" s="1"/>
  <c r="M83" i="9" s="1"/>
  <c r="I80" i="9"/>
  <c r="I22" i="6" s="1"/>
  <c r="H80" i="9"/>
  <c r="H22" i="6" s="1"/>
  <c r="F25" i="6"/>
  <c r="J21" i="9"/>
  <c r="Q21" i="9" s="1"/>
  <c r="F55" i="26"/>
  <c r="C56" i="26"/>
  <c r="H18" i="1"/>
  <c r="H116" i="9" s="1"/>
  <c r="H20" i="6"/>
  <c r="F23" i="6"/>
  <c r="E24" i="6"/>
  <c r="H24" i="6"/>
  <c r="F19" i="1"/>
  <c r="D56" i="26"/>
  <c r="F68" i="42"/>
  <c r="G71" i="6"/>
  <c r="G16" i="1"/>
  <c r="E56" i="26"/>
  <c r="K80" i="27"/>
  <c r="H80" i="27"/>
  <c r="C104" i="42"/>
  <c r="D28" i="6"/>
  <c r="G19" i="42"/>
  <c r="C43" i="6"/>
  <c r="D43" i="6"/>
  <c r="F48" i="6"/>
  <c r="F53" i="6" s="1"/>
  <c r="I47" i="27"/>
  <c r="I117" i="9" s="1"/>
  <c r="J46" i="27"/>
  <c r="Q46" i="27" s="1"/>
  <c r="K74" i="27"/>
  <c r="L74" i="27"/>
  <c r="J27" i="27"/>
  <c r="F50" i="26"/>
  <c r="F54" i="26"/>
  <c r="G22" i="26"/>
  <c r="G49" i="26"/>
  <c r="E38" i="2"/>
  <c r="E24" i="1"/>
  <c r="F37" i="2"/>
  <c r="E25" i="1"/>
  <c r="E18" i="53"/>
  <c r="F17" i="53"/>
  <c r="K11" i="6"/>
  <c r="G65" i="6"/>
  <c r="J11" i="6"/>
  <c r="G63" i="6"/>
  <c r="E11" i="6"/>
  <c r="G11" i="6"/>
  <c r="H71" i="6"/>
  <c r="G68" i="6"/>
  <c r="G66" i="6"/>
  <c r="G69" i="6"/>
  <c r="G67" i="6"/>
  <c r="F19" i="6"/>
  <c r="F21" i="6"/>
  <c r="E19" i="6"/>
  <c r="L19" i="9"/>
  <c r="H54" i="1"/>
  <c r="H56" i="1" s="1"/>
  <c r="H40" i="6" s="1"/>
  <c r="H41" i="6" s="1"/>
  <c r="I55" i="1"/>
  <c r="J9" i="43"/>
  <c r="J80" i="42"/>
  <c r="J82" i="42" s="1"/>
  <c r="J41" i="1" s="1"/>
  <c r="H145" i="42"/>
  <c r="H122" i="42"/>
  <c r="H140" i="42" s="1"/>
  <c r="H127" i="42"/>
  <c r="I86" i="42"/>
  <c r="I104" i="42" s="1"/>
  <c r="I109" i="42"/>
  <c r="I91" i="42"/>
  <c r="I116" i="42"/>
  <c r="I118" i="42" s="1"/>
  <c r="I44" i="1" s="1"/>
  <c r="J58" i="42"/>
  <c r="J65" i="42" s="1"/>
  <c r="N26" i="9" l="1"/>
  <c r="O24" i="9"/>
  <c r="O26" i="9" s="1"/>
  <c r="H119" i="9"/>
  <c r="G48" i="6"/>
  <c r="G53" i="6" s="1"/>
  <c r="G41" i="6"/>
  <c r="G109" i="42"/>
  <c r="G127" i="42"/>
  <c r="G122" i="42"/>
  <c r="G44" i="1"/>
  <c r="H16" i="53"/>
  <c r="I16" i="53" s="1"/>
  <c r="J16" i="53" s="1"/>
  <c r="K16" i="53" s="1"/>
  <c r="L16" i="53" s="1"/>
  <c r="M16" i="53" s="1"/>
  <c r="N16" i="53" s="1"/>
  <c r="M87" i="9"/>
  <c r="M23" i="6" s="1"/>
  <c r="N83" i="9"/>
  <c r="G43" i="6"/>
  <c r="F26" i="6"/>
  <c r="J7" i="43"/>
  <c r="J53" i="1" s="1"/>
  <c r="G41" i="1"/>
  <c r="G91" i="42"/>
  <c r="H46" i="42"/>
  <c r="G86" i="42"/>
  <c r="J9" i="26"/>
  <c r="K9" i="26" s="1"/>
  <c r="L9" i="26" s="1"/>
  <c r="M9" i="26" s="1"/>
  <c r="N9" i="26" s="1"/>
  <c r="F56" i="26"/>
  <c r="E76" i="2"/>
  <c r="F75" i="2"/>
  <c r="L21" i="9"/>
  <c r="M19" i="9"/>
  <c r="J15" i="26"/>
  <c r="K15" i="26" s="1"/>
  <c r="L15" i="26" s="1"/>
  <c r="M15" i="26" s="1"/>
  <c r="N15" i="26" s="1"/>
  <c r="H17" i="1"/>
  <c r="F11" i="17"/>
  <c r="F16" i="17" s="1"/>
  <c r="K11" i="17"/>
  <c r="K16" i="17" s="1"/>
  <c r="C11" i="17"/>
  <c r="C16" i="17" s="1"/>
  <c r="H16" i="1"/>
  <c r="H25" i="6"/>
  <c r="I18" i="1"/>
  <c r="I116" i="9" s="1"/>
  <c r="I119" i="9" s="1"/>
  <c r="I27" i="6" s="1"/>
  <c r="J18" i="1"/>
  <c r="J116" i="9" s="1"/>
  <c r="C8" i="1"/>
  <c r="E8" i="1"/>
  <c r="D8" i="1"/>
  <c r="F131" i="9"/>
  <c r="I43" i="27"/>
  <c r="I13" i="27" s="1"/>
  <c r="I8" i="1" s="1"/>
  <c r="F8" i="6"/>
  <c r="G68" i="42"/>
  <c r="G73" i="42"/>
  <c r="K30" i="42"/>
  <c r="L30" i="42" s="1"/>
  <c r="M30" i="42" s="1"/>
  <c r="N30" i="42" s="1"/>
  <c r="G37" i="42"/>
  <c r="L43" i="27"/>
  <c r="L13" i="27" s="1"/>
  <c r="L8" i="1" s="1"/>
  <c r="J43" i="27"/>
  <c r="J13" i="27" s="1"/>
  <c r="J8" i="1" s="1"/>
  <c r="G43" i="27"/>
  <c r="G13" i="27" s="1"/>
  <c r="G8" i="1" s="1"/>
  <c r="H43" i="27"/>
  <c r="H13" i="27" s="1"/>
  <c r="H8" i="1" s="1"/>
  <c r="K43" i="27"/>
  <c r="K13" i="27" s="1"/>
  <c r="K8" i="1" s="1"/>
  <c r="E42" i="6"/>
  <c r="F42" i="6"/>
  <c r="J62" i="9"/>
  <c r="I20" i="6"/>
  <c r="I24" i="6"/>
  <c r="J90" i="9"/>
  <c r="J93" i="9" s="1"/>
  <c r="G116" i="9"/>
  <c r="G19" i="1"/>
  <c r="E26" i="1"/>
  <c r="H22" i="26"/>
  <c r="H53" i="26" s="1"/>
  <c r="J10" i="48"/>
  <c r="J13" i="48" s="1"/>
  <c r="I16" i="48"/>
  <c r="J7" i="48"/>
  <c r="I15" i="48"/>
  <c r="J6" i="48"/>
  <c r="J47" i="27"/>
  <c r="J117" i="9" s="1"/>
  <c r="Q117" i="9" s="1"/>
  <c r="K46" i="27"/>
  <c r="K27" i="27"/>
  <c r="H49" i="26"/>
  <c r="J14" i="26"/>
  <c r="K13" i="26"/>
  <c r="K18" i="1" s="1"/>
  <c r="G55" i="26"/>
  <c r="G23" i="26"/>
  <c r="G53" i="26"/>
  <c r="I22" i="26"/>
  <c r="I16" i="1"/>
  <c r="J8" i="26"/>
  <c r="G50" i="26"/>
  <c r="G112" i="9"/>
  <c r="G54" i="26"/>
  <c r="G24" i="1"/>
  <c r="G76" i="2"/>
  <c r="H37" i="2"/>
  <c r="F24" i="1"/>
  <c r="F38" i="2"/>
  <c r="G17" i="53"/>
  <c r="F25" i="1"/>
  <c r="F35" i="53"/>
  <c r="F18" i="53"/>
  <c r="H66" i="6"/>
  <c r="I68" i="8"/>
  <c r="H68" i="6"/>
  <c r="I70" i="8"/>
  <c r="H65" i="6"/>
  <c r="I67" i="8"/>
  <c r="H63" i="6"/>
  <c r="I66" i="8"/>
  <c r="H67" i="6"/>
  <c r="I69" i="8"/>
  <c r="I71" i="6"/>
  <c r="H69" i="6"/>
  <c r="I71" i="8"/>
  <c r="F17" i="6"/>
  <c r="J8" i="9"/>
  <c r="H16" i="6"/>
  <c r="I21" i="43"/>
  <c r="I54" i="1"/>
  <c r="I56" i="1" s="1"/>
  <c r="I40" i="6" s="1"/>
  <c r="I41" i="6" s="1"/>
  <c r="J8" i="43"/>
  <c r="H43" i="6"/>
  <c r="H48" i="6"/>
  <c r="H53" i="6" s="1"/>
  <c r="K9" i="43"/>
  <c r="J55" i="1"/>
  <c r="I55" i="42"/>
  <c r="I50" i="42"/>
  <c r="K58" i="42"/>
  <c r="J44" i="42"/>
  <c r="J46" i="42" s="1"/>
  <c r="J38" i="1" s="1"/>
  <c r="C47" i="6"/>
  <c r="F37" i="6"/>
  <c r="F47" i="6"/>
  <c r="J109" i="42"/>
  <c r="J91" i="42"/>
  <c r="J86" i="42"/>
  <c r="J104" i="42" s="1"/>
  <c r="C37" i="6"/>
  <c r="I127" i="42"/>
  <c r="I145" i="42"/>
  <c r="I122" i="42"/>
  <c r="I140" i="42" s="1"/>
  <c r="E47" i="6"/>
  <c r="E37" i="6"/>
  <c r="K80" i="42"/>
  <c r="K82" i="42" s="1"/>
  <c r="K41" i="1" s="1"/>
  <c r="J116" i="42"/>
  <c r="J118" i="42" s="1"/>
  <c r="J44" i="1" s="1"/>
  <c r="D47" i="6"/>
  <c r="D37" i="6"/>
  <c r="N87" i="9" l="1"/>
  <c r="N23" i="6" s="1"/>
  <c r="O83" i="9"/>
  <c r="O87" i="9" s="1"/>
  <c r="O23" i="6" s="1"/>
  <c r="Q116" i="9"/>
  <c r="Q47" i="27"/>
  <c r="H27" i="6"/>
  <c r="K7" i="43"/>
  <c r="K53" i="1" s="1"/>
  <c r="J10" i="43"/>
  <c r="G140" i="42"/>
  <c r="Q16" i="53"/>
  <c r="M21" i="9"/>
  <c r="N19" i="9"/>
  <c r="H38" i="1"/>
  <c r="H55" i="42"/>
  <c r="H50" i="42"/>
  <c r="G104" i="42"/>
  <c r="F76" i="2"/>
  <c r="J17" i="1"/>
  <c r="H19" i="1"/>
  <c r="H8" i="6" s="1"/>
  <c r="I17" i="1"/>
  <c r="I19" i="1" s="1"/>
  <c r="K65" i="42"/>
  <c r="L58" i="42"/>
  <c r="G26" i="6"/>
  <c r="H23" i="6"/>
  <c r="I25" i="6"/>
  <c r="G119" i="9"/>
  <c r="F28" i="6"/>
  <c r="C42" i="6"/>
  <c r="E10" i="6"/>
  <c r="I68" i="42"/>
  <c r="I73" i="42"/>
  <c r="H23" i="26"/>
  <c r="G8" i="6"/>
  <c r="D42" i="6"/>
  <c r="J64" i="9"/>
  <c r="J119" i="9"/>
  <c r="J27" i="6" s="1"/>
  <c r="J24" i="6"/>
  <c r="F26" i="1"/>
  <c r="H55" i="26"/>
  <c r="H56" i="26" s="1"/>
  <c r="K10" i="48"/>
  <c r="K13" i="48" s="1"/>
  <c r="J15" i="48"/>
  <c r="K6" i="48"/>
  <c r="I17" i="48"/>
  <c r="J16" i="48"/>
  <c r="K7" i="48"/>
  <c r="L27" i="27"/>
  <c r="M27" i="27" s="1"/>
  <c r="L46" i="27"/>
  <c r="K47" i="27"/>
  <c r="K117" i="9" s="1"/>
  <c r="K14" i="26"/>
  <c r="K17" i="1" s="1"/>
  <c r="J31" i="26"/>
  <c r="I49" i="26"/>
  <c r="G56" i="26"/>
  <c r="I23" i="26"/>
  <c r="I53" i="26"/>
  <c r="K8" i="26"/>
  <c r="J16" i="1"/>
  <c r="J22" i="26"/>
  <c r="L13" i="26"/>
  <c r="H112" i="9"/>
  <c r="H54" i="26"/>
  <c r="H50" i="26"/>
  <c r="H38" i="2"/>
  <c r="H76" i="2"/>
  <c r="H24" i="1"/>
  <c r="I37" i="2"/>
  <c r="J6" i="2"/>
  <c r="G25" i="1"/>
  <c r="G26" i="1" s="1"/>
  <c r="G18" i="53"/>
  <c r="G35" i="53"/>
  <c r="H17" i="53"/>
  <c r="J70" i="8"/>
  <c r="I68" i="6"/>
  <c r="J71" i="6"/>
  <c r="J67" i="8"/>
  <c r="I65" i="6"/>
  <c r="J71" i="8"/>
  <c r="I69" i="6"/>
  <c r="I67" i="6"/>
  <c r="J69" i="8"/>
  <c r="J68" i="8"/>
  <c r="I66" i="6"/>
  <c r="J66" i="8"/>
  <c r="I63" i="6"/>
  <c r="H21" i="6"/>
  <c r="H19" i="6"/>
  <c r="I16" i="6"/>
  <c r="J10" i="9"/>
  <c r="Q10" i="9" s="1"/>
  <c r="J13" i="43"/>
  <c r="J21" i="43"/>
  <c r="I48" i="6"/>
  <c r="I53" i="6" s="1"/>
  <c r="I43" i="6"/>
  <c r="K8" i="43"/>
  <c r="J54" i="1"/>
  <c r="J56" i="1" s="1"/>
  <c r="J40" i="6" s="1"/>
  <c r="J41" i="6" s="1"/>
  <c r="L9" i="43"/>
  <c r="K55" i="1"/>
  <c r="J50" i="42"/>
  <c r="J55" i="42"/>
  <c r="J145" i="42"/>
  <c r="J122" i="42"/>
  <c r="J140" i="42" s="1"/>
  <c r="J127" i="42"/>
  <c r="K116" i="42"/>
  <c r="K118" i="42" s="1"/>
  <c r="K44" i="1" s="1"/>
  <c r="K109" i="42"/>
  <c r="K86" i="42"/>
  <c r="K104" i="42" s="1"/>
  <c r="K91" i="42"/>
  <c r="N21" i="9" l="1"/>
  <c r="O19" i="9"/>
  <c r="O21" i="9" s="1"/>
  <c r="J20" i="6"/>
  <c r="Q64" i="9"/>
  <c r="Q119" i="9"/>
  <c r="H26" i="6"/>
  <c r="K10" i="43"/>
  <c r="L7" i="43"/>
  <c r="M7" i="43" s="1"/>
  <c r="M28" i="27"/>
  <c r="M29" i="27" s="1"/>
  <c r="N27" i="27"/>
  <c r="G133" i="9"/>
  <c r="M53" i="1"/>
  <c r="N7" i="43"/>
  <c r="L55" i="1"/>
  <c r="M9" i="43"/>
  <c r="H73" i="42"/>
  <c r="H68" i="42"/>
  <c r="H133" i="9"/>
  <c r="L18" i="1"/>
  <c r="L116" i="9" s="1"/>
  <c r="M13" i="26"/>
  <c r="L47" i="27"/>
  <c r="L117" i="9" s="1"/>
  <c r="M46" i="27"/>
  <c r="L65" i="42"/>
  <c r="L44" i="42" s="1"/>
  <c r="L46" i="42" s="1"/>
  <c r="L38" i="1" s="1"/>
  <c r="M58" i="42"/>
  <c r="I23" i="6"/>
  <c r="G27" i="6"/>
  <c r="G42" i="6"/>
  <c r="F10" i="6"/>
  <c r="J68" i="42"/>
  <c r="J73" i="42"/>
  <c r="I8" i="6"/>
  <c r="J87" i="9"/>
  <c r="L90" i="9"/>
  <c r="M90" i="9" s="1"/>
  <c r="K24" i="6"/>
  <c r="L62" i="9"/>
  <c r="K20" i="6"/>
  <c r="J19" i="1"/>
  <c r="J17" i="48"/>
  <c r="L7" i="48"/>
  <c r="M7" i="48" s="1"/>
  <c r="N7" i="48" s="1"/>
  <c r="K16" i="48"/>
  <c r="L10" i="48"/>
  <c r="L13" i="48" s="1"/>
  <c r="L6" i="48"/>
  <c r="M6" i="48" s="1"/>
  <c r="N6" i="48" s="1"/>
  <c r="K15" i="48"/>
  <c r="K119" i="9"/>
  <c r="K27" i="6" s="1"/>
  <c r="K31" i="26"/>
  <c r="J49" i="26"/>
  <c r="J55" i="26" s="1"/>
  <c r="I112" i="9"/>
  <c r="I26" i="6" s="1"/>
  <c r="I50" i="26"/>
  <c r="I54" i="26"/>
  <c r="L8" i="26"/>
  <c r="M8" i="26" s="1"/>
  <c r="N8" i="26" s="1"/>
  <c r="N16" i="1" s="1"/>
  <c r="K16" i="1"/>
  <c r="K22" i="26"/>
  <c r="J23" i="26"/>
  <c r="J53" i="26"/>
  <c r="I55" i="26"/>
  <c r="I56" i="26" s="1"/>
  <c r="L14" i="26"/>
  <c r="J37" i="2"/>
  <c r="K6" i="2"/>
  <c r="I38" i="2"/>
  <c r="I24" i="1"/>
  <c r="I76" i="2"/>
  <c r="H25" i="1"/>
  <c r="H26" i="1" s="1"/>
  <c r="H18" i="53"/>
  <c r="H35" i="53"/>
  <c r="G10" i="6"/>
  <c r="J7" i="53"/>
  <c r="I17" i="53"/>
  <c r="Q17" i="53" s="1"/>
  <c r="K66" i="8"/>
  <c r="J63" i="6"/>
  <c r="J65" i="6"/>
  <c r="K67" i="8"/>
  <c r="L71" i="6"/>
  <c r="K71" i="6"/>
  <c r="J66" i="6"/>
  <c r="K68" i="8"/>
  <c r="J68" i="6"/>
  <c r="K70" i="8"/>
  <c r="J69" i="6"/>
  <c r="K71" i="8"/>
  <c r="J67" i="6"/>
  <c r="K69" i="8"/>
  <c r="J16" i="6"/>
  <c r="H17" i="6"/>
  <c r="L8" i="9"/>
  <c r="J55" i="9"/>
  <c r="J58" i="9" s="1"/>
  <c r="Q58" i="9" s="1"/>
  <c r="I19" i="6"/>
  <c r="J14" i="9"/>
  <c r="I21" i="6"/>
  <c r="J68" i="9"/>
  <c r="L53" i="1"/>
  <c r="H42" i="6"/>
  <c r="K13" i="43"/>
  <c r="K21" i="43"/>
  <c r="L8" i="43"/>
  <c r="K54" i="1"/>
  <c r="K56" i="1" s="1"/>
  <c r="K40" i="6" s="1"/>
  <c r="K41" i="6" s="1"/>
  <c r="J48" i="6"/>
  <c r="J53" i="6" s="1"/>
  <c r="J43" i="6"/>
  <c r="K145" i="42"/>
  <c r="K122" i="42"/>
  <c r="K140" i="42" s="1"/>
  <c r="K127" i="42"/>
  <c r="K44" i="42"/>
  <c r="K46" i="42" s="1"/>
  <c r="K38" i="1" s="1"/>
  <c r="G152" i="42"/>
  <c r="M65" i="42" l="1"/>
  <c r="M44" i="42" s="1"/>
  <c r="M46" i="42" s="1"/>
  <c r="M38" i="1" s="1"/>
  <c r="N58" i="42"/>
  <c r="N65" i="42" s="1"/>
  <c r="N44" i="42" s="1"/>
  <c r="N46" i="42" s="1"/>
  <c r="G154" i="42"/>
  <c r="G158" i="42" s="1"/>
  <c r="N28" i="27"/>
  <c r="N29" i="27" s="1"/>
  <c r="M47" i="27"/>
  <c r="M117" i="9" s="1"/>
  <c r="N46" i="27"/>
  <c r="M93" i="9"/>
  <c r="M24" i="6" s="1"/>
  <c r="N90" i="9"/>
  <c r="M55" i="1"/>
  <c r="N9" i="43"/>
  <c r="N55" i="1" s="1"/>
  <c r="N53" i="1"/>
  <c r="M18" i="1"/>
  <c r="M116" i="9" s="1"/>
  <c r="N13" i="26"/>
  <c r="L54" i="1"/>
  <c r="L56" i="1" s="1"/>
  <c r="L40" i="6" s="1"/>
  <c r="L41" i="6" s="1"/>
  <c r="M8" i="43"/>
  <c r="L119" i="9"/>
  <c r="L27" i="6" s="1"/>
  <c r="L17" i="1"/>
  <c r="M14" i="26"/>
  <c r="M16" i="1"/>
  <c r="L64" i="9"/>
  <c r="L20" i="6" s="1"/>
  <c r="M62" i="9"/>
  <c r="L10" i="9"/>
  <c r="M8" i="9"/>
  <c r="M10" i="48"/>
  <c r="M54" i="42"/>
  <c r="L50" i="42"/>
  <c r="L54" i="42"/>
  <c r="L55" i="42" s="1"/>
  <c r="I133" i="9"/>
  <c r="K25" i="6"/>
  <c r="J23" i="6"/>
  <c r="J25" i="6"/>
  <c r="G29" i="6"/>
  <c r="L93" i="9"/>
  <c r="L24" i="6" s="1"/>
  <c r="L25" i="6"/>
  <c r="L15" i="48"/>
  <c r="J8" i="6"/>
  <c r="H29" i="6"/>
  <c r="H51" i="6" s="1"/>
  <c r="K19" i="1"/>
  <c r="L16" i="48"/>
  <c r="K17" i="48"/>
  <c r="L16" i="1"/>
  <c r="L22" i="26"/>
  <c r="K23" i="26"/>
  <c r="K53" i="26"/>
  <c r="J112" i="9"/>
  <c r="J26" i="6" s="1"/>
  <c r="J54" i="26"/>
  <c r="J50" i="26"/>
  <c r="J56" i="26"/>
  <c r="K49" i="26"/>
  <c r="L31" i="26"/>
  <c r="K37" i="2"/>
  <c r="L6" i="2"/>
  <c r="J38" i="2"/>
  <c r="J24" i="1"/>
  <c r="J76" i="2"/>
  <c r="K7" i="53"/>
  <c r="J17" i="53"/>
  <c r="H10" i="6"/>
  <c r="I25" i="1"/>
  <c r="I26" i="1" s="1"/>
  <c r="I18" i="53"/>
  <c r="I35" i="53"/>
  <c r="K66" i="6"/>
  <c r="L68" i="8"/>
  <c r="K63" i="6"/>
  <c r="L66" i="8"/>
  <c r="K68" i="6"/>
  <c r="L70" i="8"/>
  <c r="K67" i="6"/>
  <c r="L69" i="8"/>
  <c r="K69" i="6"/>
  <c r="L71" i="8"/>
  <c r="K65" i="6"/>
  <c r="L67" i="8"/>
  <c r="K16" i="6"/>
  <c r="J16" i="9"/>
  <c r="J70" i="9"/>
  <c r="J19" i="6"/>
  <c r="I17" i="6"/>
  <c r="K43" i="6"/>
  <c r="K48" i="6"/>
  <c r="K53" i="6" s="1"/>
  <c r="I42" i="6"/>
  <c r="L10" i="43"/>
  <c r="K50" i="42"/>
  <c r="K55" i="42"/>
  <c r="H152" i="42"/>
  <c r="H154" i="42" s="1"/>
  <c r="N93" i="9" l="1"/>
  <c r="N24" i="6" s="1"/>
  <c r="O90" i="9"/>
  <c r="O93" i="9" s="1"/>
  <c r="O24" i="6" s="1"/>
  <c r="J21" i="6"/>
  <c r="Q70" i="9"/>
  <c r="J27" i="9"/>
  <c r="Q27" i="9" s="1"/>
  <c r="Q16" i="9"/>
  <c r="N47" i="27"/>
  <c r="N117" i="9" s="1"/>
  <c r="O46" i="27"/>
  <c r="O47" i="27" s="1"/>
  <c r="Q112" i="9"/>
  <c r="M119" i="9"/>
  <c r="M27" i="6" s="1"/>
  <c r="G163" i="42"/>
  <c r="G181" i="42"/>
  <c r="N10" i="48"/>
  <c r="N13" i="48" s="1"/>
  <c r="M13" i="48"/>
  <c r="G47" i="1"/>
  <c r="G50" i="1" s="1"/>
  <c r="G34" i="6" s="1"/>
  <c r="N38" i="1"/>
  <c r="N50" i="42"/>
  <c r="N55" i="42"/>
  <c r="G176" i="42"/>
  <c r="M55" i="42"/>
  <c r="M50" i="42"/>
  <c r="M68" i="42" s="1"/>
  <c r="M10" i="9"/>
  <c r="M16" i="6" s="1"/>
  <c r="N8" i="9"/>
  <c r="M64" i="9"/>
  <c r="M20" i="6" s="1"/>
  <c r="N62" i="9"/>
  <c r="N15" i="48"/>
  <c r="N16" i="48"/>
  <c r="M10" i="43"/>
  <c r="M13" i="43" s="1"/>
  <c r="M54" i="1"/>
  <c r="M56" i="1" s="1"/>
  <c r="M40" i="6" s="1"/>
  <c r="M41" i="6" s="1"/>
  <c r="N8" i="43"/>
  <c r="L16" i="6"/>
  <c r="M17" i="1"/>
  <c r="M19" i="1" s="1"/>
  <c r="M8" i="6" s="1"/>
  <c r="N14" i="26"/>
  <c r="N17" i="1" s="1"/>
  <c r="N18" i="1"/>
  <c r="N116" i="9" s="1"/>
  <c r="N119" i="9" s="1"/>
  <c r="N27" i="6" s="1"/>
  <c r="M22" i="26"/>
  <c r="M53" i="26" s="1"/>
  <c r="M21" i="43"/>
  <c r="L19" i="1"/>
  <c r="L8" i="6" s="1"/>
  <c r="L37" i="2"/>
  <c r="L24" i="1" s="1"/>
  <c r="M6" i="2"/>
  <c r="H181" i="42"/>
  <c r="H47" i="1"/>
  <c r="L49" i="26"/>
  <c r="L112" i="9" s="1"/>
  <c r="L26" i="6" s="1"/>
  <c r="M31" i="26"/>
  <c r="M16" i="48"/>
  <c r="M15" i="48"/>
  <c r="L65" i="6"/>
  <c r="M67" i="8"/>
  <c r="L63" i="6"/>
  <c r="M66" i="8"/>
  <c r="L67" i="6"/>
  <c r="M69" i="8"/>
  <c r="L69" i="6"/>
  <c r="M71" i="8"/>
  <c r="L68" i="6"/>
  <c r="M70" i="8"/>
  <c r="L66" i="6"/>
  <c r="M68" i="8"/>
  <c r="L73" i="42"/>
  <c r="L68" i="42"/>
  <c r="J133" i="9"/>
  <c r="Q133" i="9" s="1"/>
  <c r="L17" i="48"/>
  <c r="K23" i="6"/>
  <c r="K68" i="42"/>
  <c r="K73" i="42"/>
  <c r="K8" i="6"/>
  <c r="L87" i="9"/>
  <c r="I29" i="6"/>
  <c r="I51" i="6" s="1"/>
  <c r="J17" i="6"/>
  <c r="K26" i="6"/>
  <c r="K50" i="26"/>
  <c r="K54" i="26"/>
  <c r="K55" i="26"/>
  <c r="K56" i="26" s="1"/>
  <c r="L23" i="26"/>
  <c r="L53" i="26"/>
  <c r="K38" i="2"/>
  <c r="K24" i="1"/>
  <c r="K76" i="2"/>
  <c r="I10" i="6"/>
  <c r="L7" i="53"/>
  <c r="K17" i="53"/>
  <c r="J18" i="53"/>
  <c r="J25" i="1"/>
  <c r="J26" i="1" s="1"/>
  <c r="J35" i="53"/>
  <c r="L14" i="9"/>
  <c r="K19" i="6"/>
  <c r="L55" i="9"/>
  <c r="M55" i="9" s="1"/>
  <c r="L68" i="9"/>
  <c r="K21" i="6"/>
  <c r="L13" i="43"/>
  <c r="L21" i="43"/>
  <c r="L43" i="6"/>
  <c r="L48" i="6"/>
  <c r="L53" i="6" s="1"/>
  <c r="J42" i="6"/>
  <c r="I152" i="42"/>
  <c r="H158" i="42"/>
  <c r="H176" i="42" s="1"/>
  <c r="H163" i="42"/>
  <c r="N10" i="9" l="1"/>
  <c r="O8" i="9"/>
  <c r="O10" i="9" s="1"/>
  <c r="N64" i="9"/>
  <c r="N20" i="6" s="1"/>
  <c r="O62" i="9"/>
  <c r="O64" i="9" s="1"/>
  <c r="O20" i="6" s="1"/>
  <c r="I154" i="42"/>
  <c r="M73" i="42"/>
  <c r="N68" i="42"/>
  <c r="N73" i="42"/>
  <c r="N22" i="26"/>
  <c r="M23" i="26"/>
  <c r="N16" i="6"/>
  <c r="M58" i="9"/>
  <c r="M19" i="6" s="1"/>
  <c r="N55" i="9"/>
  <c r="N17" i="48"/>
  <c r="N54" i="1"/>
  <c r="N56" i="1" s="1"/>
  <c r="N40" i="6" s="1"/>
  <c r="N41" i="6" s="1"/>
  <c r="N10" i="43"/>
  <c r="M48" i="6"/>
  <c r="M53" i="6" s="1"/>
  <c r="M42" i="6"/>
  <c r="M43" i="6"/>
  <c r="M68" i="6"/>
  <c r="N70" i="8"/>
  <c r="N68" i="6" s="1"/>
  <c r="M65" i="6"/>
  <c r="N67" i="8"/>
  <c r="N65" i="6" s="1"/>
  <c r="M66" i="6"/>
  <c r="N68" i="8"/>
  <c r="N66" i="6" s="1"/>
  <c r="M63" i="6"/>
  <c r="N66" i="8"/>
  <c r="N63" i="6" s="1"/>
  <c r="M69" i="6"/>
  <c r="N71" i="8"/>
  <c r="N69" i="6" s="1"/>
  <c r="M67" i="6"/>
  <c r="N69" i="8"/>
  <c r="N67" i="6" s="1"/>
  <c r="M49" i="26"/>
  <c r="N31" i="26"/>
  <c r="N49" i="26" s="1"/>
  <c r="N23" i="26"/>
  <c r="N53" i="26"/>
  <c r="N55" i="26"/>
  <c r="N19" i="1"/>
  <c r="N8" i="6" s="1"/>
  <c r="L38" i="2"/>
  <c r="M37" i="2"/>
  <c r="M38" i="2" s="1"/>
  <c r="N6" i="2"/>
  <c r="N37" i="2" s="1"/>
  <c r="N24" i="1" s="1"/>
  <c r="L54" i="26"/>
  <c r="L50" i="26"/>
  <c r="L76" i="2"/>
  <c r="L55" i="26"/>
  <c r="L17" i="53"/>
  <c r="L35" i="53" s="1"/>
  <c r="M7" i="53"/>
  <c r="I181" i="42"/>
  <c r="I47" i="1"/>
  <c r="L70" i="9"/>
  <c r="L21" i="6" s="1"/>
  <c r="M68" i="9"/>
  <c r="L16" i="9"/>
  <c r="L27" i="9" s="1"/>
  <c r="M14" i="9"/>
  <c r="M17" i="48"/>
  <c r="K133" i="9"/>
  <c r="L23" i="6"/>
  <c r="L58" i="9"/>
  <c r="J29" i="6"/>
  <c r="J31" i="6" s="1"/>
  <c r="I31" i="6"/>
  <c r="K17" i="6"/>
  <c r="K18" i="53"/>
  <c r="K25" i="1"/>
  <c r="K26" i="1" s="1"/>
  <c r="K35" i="53"/>
  <c r="J10" i="6"/>
  <c r="K42" i="6"/>
  <c r="J152" i="42"/>
  <c r="J154" i="42" s="1"/>
  <c r="G37" i="6"/>
  <c r="G47" i="6"/>
  <c r="I158" i="42"/>
  <c r="I176" i="42" s="1"/>
  <c r="I163" i="42"/>
  <c r="O16" i="6" l="1"/>
  <c r="N58" i="9"/>
  <c r="N19" i="6" s="1"/>
  <c r="O55" i="9"/>
  <c r="O58" i="9" s="1"/>
  <c r="O19" i="6" s="1"/>
  <c r="M55" i="26"/>
  <c r="M56" i="26" s="1"/>
  <c r="M112" i="9"/>
  <c r="M26" i="6" s="1"/>
  <c r="N54" i="26"/>
  <c r="N112" i="9"/>
  <c r="N26" i="6" s="1"/>
  <c r="M76" i="2"/>
  <c r="M24" i="1"/>
  <c r="M16" i="9"/>
  <c r="M27" i="9" s="1"/>
  <c r="M17" i="6" s="1"/>
  <c r="N14" i="9"/>
  <c r="M70" i="9"/>
  <c r="M21" i="6" s="1"/>
  <c r="N68" i="9"/>
  <c r="N13" i="43"/>
  <c r="N21" i="43"/>
  <c r="N48" i="6"/>
  <c r="N43" i="6"/>
  <c r="N42" i="6"/>
  <c r="L17" i="6"/>
  <c r="L133" i="9"/>
  <c r="M54" i="26"/>
  <c r="M50" i="26"/>
  <c r="N50" i="26"/>
  <c r="L56" i="26"/>
  <c r="N38" i="2"/>
  <c r="N76" i="2"/>
  <c r="M17" i="53"/>
  <c r="M18" i="53" s="1"/>
  <c r="N7" i="53"/>
  <c r="N17" i="53" s="1"/>
  <c r="N25" i="1" s="1"/>
  <c r="N26" i="1" s="1"/>
  <c r="N10" i="6" s="1"/>
  <c r="L25" i="1"/>
  <c r="L26" i="1" s="1"/>
  <c r="L10" i="6" s="1"/>
  <c r="L18" i="53"/>
  <c r="J181" i="42"/>
  <c r="J47" i="1"/>
  <c r="L19" i="6"/>
  <c r="J51" i="6"/>
  <c r="K10" i="6"/>
  <c r="J158" i="42"/>
  <c r="J176" i="42" s="1"/>
  <c r="J163" i="42"/>
  <c r="K152" i="42"/>
  <c r="K154" i="42" s="1"/>
  <c r="N16" i="9" l="1"/>
  <c r="N27" i="9" s="1"/>
  <c r="N17" i="6" s="1"/>
  <c r="O14" i="9"/>
  <c r="O16" i="9" s="1"/>
  <c r="O27" i="9" s="1"/>
  <c r="N70" i="9"/>
  <c r="N21" i="6" s="1"/>
  <c r="O68" i="9"/>
  <c r="O70" i="9" s="1"/>
  <c r="O21" i="6" s="1"/>
  <c r="N56" i="26"/>
  <c r="M29" i="6"/>
  <c r="M51" i="6" s="1"/>
  <c r="M133" i="9"/>
  <c r="N53" i="6"/>
  <c r="M25" i="1"/>
  <c r="M26" i="1" s="1"/>
  <c r="M10" i="6" s="1"/>
  <c r="M35" i="53"/>
  <c r="N18" i="53"/>
  <c r="N35" i="53"/>
  <c r="K181" i="42"/>
  <c r="K47" i="1"/>
  <c r="K29" i="6"/>
  <c r="L29" i="6"/>
  <c r="L42" i="6"/>
  <c r="K158" i="42"/>
  <c r="K176" i="42" s="1"/>
  <c r="K163" i="42"/>
  <c r="N29" i="6" l="1"/>
  <c r="N133" i="9"/>
  <c r="O17" i="6"/>
  <c r="O29" i="6" s="1"/>
  <c r="O31" i="6" s="1"/>
  <c r="O133" i="9"/>
  <c r="N31" i="6"/>
  <c r="N51" i="6"/>
  <c r="L51" i="6"/>
  <c r="L31" i="6"/>
  <c r="M31" i="6"/>
  <c r="K51" i="6"/>
  <c r="K31" i="6"/>
  <c r="O51" i="6" l="1"/>
  <c r="O54" i="6" s="1"/>
  <c r="O55" i="6" s="1"/>
  <c r="O59" i="6" s="1"/>
  <c r="O30" i="6"/>
  <c r="C27" i="48"/>
  <c r="D18" i="48" s="1"/>
  <c r="D25" i="48" s="1"/>
  <c r="D21" i="48" l="1"/>
  <c r="D27" i="48" s="1"/>
  <c r="E21" i="48" s="1"/>
  <c r="C28" i="48"/>
  <c r="C35" i="48"/>
  <c r="D28" i="48" l="1"/>
  <c r="E18" i="48"/>
  <c r="E25" i="48" s="1"/>
  <c r="E27" i="48" s="1"/>
  <c r="F21" i="48" s="1"/>
  <c r="E28" i="48" l="1"/>
  <c r="F18" i="48"/>
  <c r="F25" i="48" s="1"/>
  <c r="F27" i="48" s="1"/>
  <c r="D35" i="48"/>
  <c r="G18" i="48" l="1"/>
  <c r="G21" i="48"/>
  <c r="F28" i="48"/>
  <c r="G25" i="48" l="1"/>
  <c r="G27" i="48" l="1"/>
  <c r="H18" i="48"/>
  <c r="H21" i="48"/>
  <c r="G28" i="48"/>
  <c r="E35" i="48"/>
  <c r="F35" i="48"/>
  <c r="H25" i="48" l="1"/>
  <c r="H27" i="48"/>
  <c r="I21" i="48" s="1"/>
  <c r="H28" i="48" l="1"/>
  <c r="I18" i="48"/>
  <c r="C9" i="27"/>
  <c r="C12" i="27" s="1"/>
  <c r="D7" i="27" l="1"/>
  <c r="C18" i="27"/>
  <c r="C28" i="27"/>
  <c r="C29" i="27" s="1"/>
  <c r="C7" i="1"/>
  <c r="C11" i="1" s="1"/>
  <c r="C21" i="27" l="1"/>
  <c r="D9" i="27"/>
  <c r="D12" i="27" s="1"/>
  <c r="C19" i="27"/>
  <c r="I25" i="48"/>
  <c r="C12" i="1" l="1"/>
  <c r="C13" i="1" s="1"/>
  <c r="E7" i="27"/>
  <c r="D18" i="27"/>
  <c r="D28" i="27"/>
  <c r="D29" i="27" s="1"/>
  <c r="D7" i="1"/>
  <c r="D11" i="1" s="1"/>
  <c r="I27" i="48"/>
  <c r="J18" i="48" l="1"/>
  <c r="J21" i="48"/>
  <c r="C32" i="1"/>
  <c r="C58" i="1" s="1"/>
  <c r="C7" i="6"/>
  <c r="C12" i="6" s="1"/>
  <c r="C13" i="6" s="1"/>
  <c r="D21" i="27"/>
  <c r="D19" i="27"/>
  <c r="E9" i="27"/>
  <c r="E12" i="27" s="1"/>
  <c r="J25" i="48"/>
  <c r="I28" i="48"/>
  <c r="C49" i="8" l="1"/>
  <c r="C60" i="8" s="1"/>
  <c r="C46" i="6"/>
  <c r="C49" i="6" s="1"/>
  <c r="D12" i="1"/>
  <c r="D13" i="1" s="1"/>
  <c r="C61" i="1"/>
  <c r="F7" i="27"/>
  <c r="E28" i="27"/>
  <c r="E29" i="27" s="1"/>
  <c r="E18" i="27"/>
  <c r="E7" i="1"/>
  <c r="E11" i="1" s="1"/>
  <c r="J27" i="48"/>
  <c r="K18" i="48" l="1"/>
  <c r="K21" i="48"/>
  <c r="C51" i="8"/>
  <c r="D7" i="6"/>
  <c r="D12" i="6" s="1"/>
  <c r="D46" i="6" s="1"/>
  <c r="D49" i="6" s="1"/>
  <c r="D32" i="1"/>
  <c r="D49" i="8" s="1"/>
  <c r="D60" i="8" s="1"/>
  <c r="E21" i="27"/>
  <c r="E19" i="27"/>
  <c r="F9" i="27"/>
  <c r="F12" i="27" s="1"/>
  <c r="K25" i="48"/>
  <c r="J28" i="48"/>
  <c r="D58" i="1" l="1"/>
  <c r="D13" i="6"/>
  <c r="E12" i="1"/>
  <c r="E13" i="1" s="1"/>
  <c r="D51" i="8"/>
  <c r="G7" i="27"/>
  <c r="F28" i="27"/>
  <c r="F18" i="27"/>
  <c r="F7" i="1"/>
  <c r="F11" i="1" s="1"/>
  <c r="K27" i="48"/>
  <c r="F29" i="27" l="1"/>
  <c r="L18" i="48"/>
  <c r="L21" i="48"/>
  <c r="D61" i="1"/>
  <c r="E7" i="6"/>
  <c r="E12" i="6" s="1"/>
  <c r="E13" i="6" s="1"/>
  <c r="E32" i="1"/>
  <c r="E49" i="8" s="1"/>
  <c r="E60" i="8" s="1"/>
  <c r="F21" i="27"/>
  <c r="G9" i="27"/>
  <c r="G12" i="27" s="1"/>
  <c r="F19" i="27"/>
  <c r="L25" i="48"/>
  <c r="K28" i="48"/>
  <c r="E46" i="6" l="1"/>
  <c r="E49" i="6" s="1"/>
  <c r="E58" i="1"/>
  <c r="F12" i="1"/>
  <c r="F13" i="1" s="1"/>
  <c r="E51" i="8"/>
  <c r="H7" i="27"/>
  <c r="G18" i="27"/>
  <c r="G28" i="27"/>
  <c r="G7" i="1"/>
  <c r="G11" i="1" s="1"/>
  <c r="L27" i="48"/>
  <c r="G29" i="27" l="1"/>
  <c r="M18" i="48"/>
  <c r="M25" i="48" s="1"/>
  <c r="M21" i="48"/>
  <c r="L28" i="48"/>
  <c r="E61" i="1"/>
  <c r="F7" i="6"/>
  <c r="F12" i="6" s="1"/>
  <c r="F13" i="6" s="1"/>
  <c r="F32" i="1"/>
  <c r="F49" i="8" s="1"/>
  <c r="F60" i="8" s="1"/>
  <c r="G19" i="27"/>
  <c r="G21" i="27"/>
  <c r="H9" i="27"/>
  <c r="H12" i="27" s="1"/>
  <c r="M27" i="48" l="1"/>
  <c r="F46" i="6"/>
  <c r="F49" i="6" s="1"/>
  <c r="F58" i="1"/>
  <c r="G12" i="1"/>
  <c r="G13" i="1" s="1"/>
  <c r="F51" i="8"/>
  <c r="I7" i="27"/>
  <c r="H18" i="27"/>
  <c r="H28" i="27"/>
  <c r="H7" i="1"/>
  <c r="H11" i="1" s="1"/>
  <c r="H13" i="1" s="1"/>
  <c r="H29" i="27" l="1"/>
  <c r="H19" i="27"/>
  <c r="M28" i="48"/>
  <c r="N18" i="48"/>
  <c r="N25" i="48" s="1"/>
  <c r="N21" i="48"/>
  <c r="G32" i="1"/>
  <c r="G58" i="1" s="1"/>
  <c r="F61" i="1"/>
  <c r="G7" i="6"/>
  <c r="G12" i="6" s="1"/>
  <c r="I9" i="27"/>
  <c r="I12" i="27" s="1"/>
  <c r="H7" i="6"/>
  <c r="H12" i="6" s="1"/>
  <c r="H32" i="1"/>
  <c r="N27" i="48" l="1"/>
  <c r="N28" i="48" s="1"/>
  <c r="G49" i="8"/>
  <c r="G60" i="8" s="1"/>
  <c r="G61" i="1"/>
  <c r="G13" i="6"/>
  <c r="G30" i="6"/>
  <c r="G46" i="6"/>
  <c r="G49" i="6" s="1"/>
  <c r="H49" i="8"/>
  <c r="H60" i="8" s="1"/>
  <c r="J7" i="27"/>
  <c r="I18" i="27"/>
  <c r="I19" i="27" s="1"/>
  <c r="I28" i="27"/>
  <c r="I29" i="27" s="1"/>
  <c r="H30" i="6"/>
  <c r="H13" i="6"/>
  <c r="H46" i="6"/>
  <c r="I7" i="1"/>
  <c r="I11" i="1" s="1"/>
  <c r="I13" i="1" s="1"/>
  <c r="G51" i="8" l="1"/>
  <c r="H51" i="8"/>
  <c r="J9" i="27"/>
  <c r="J12" i="27" s="1"/>
  <c r="I7" i="6"/>
  <c r="I12" i="6" s="1"/>
  <c r="I32" i="1"/>
  <c r="I49" i="8" l="1"/>
  <c r="I60" i="8" s="1"/>
  <c r="K7" i="27"/>
  <c r="J18" i="27"/>
  <c r="J19" i="27" s="1"/>
  <c r="J28" i="27"/>
  <c r="J29" i="27" s="1"/>
  <c r="I46" i="6"/>
  <c r="I30" i="6"/>
  <c r="I13" i="6"/>
  <c r="J7" i="1"/>
  <c r="J11" i="1" s="1"/>
  <c r="J13" i="1" s="1"/>
  <c r="I51" i="8" l="1"/>
  <c r="K9" i="27"/>
  <c r="K12" i="27" s="1"/>
  <c r="J7" i="6"/>
  <c r="J12" i="6" s="1"/>
  <c r="J32" i="1"/>
  <c r="J49" i="8" l="1"/>
  <c r="J60" i="8" s="1"/>
  <c r="L7" i="27"/>
  <c r="K18" i="27"/>
  <c r="K19" i="27" s="1"/>
  <c r="K28" i="27"/>
  <c r="K29" i="27" s="1"/>
  <c r="J13" i="6"/>
  <c r="J46" i="6"/>
  <c r="J30" i="6"/>
  <c r="K7" i="1"/>
  <c r="K11" i="1" s="1"/>
  <c r="K13" i="1" s="1"/>
  <c r="J51" i="8" l="1"/>
  <c r="L9" i="27"/>
  <c r="L12" i="27" s="1"/>
  <c r="M7" i="27" s="1"/>
  <c r="K7" i="6"/>
  <c r="K12" i="6" s="1"/>
  <c r="K32" i="1"/>
  <c r="M9" i="27" l="1"/>
  <c r="M12" i="27" s="1"/>
  <c r="N7" i="27" s="1"/>
  <c r="N9" i="27" s="1"/>
  <c r="N12" i="27" s="1"/>
  <c r="K49" i="8"/>
  <c r="K60" i="8" s="1"/>
  <c r="L18" i="27"/>
  <c r="L19" i="27" s="1"/>
  <c r="L28" i="27"/>
  <c r="L29" i="27" s="1"/>
  <c r="K30" i="6"/>
  <c r="K13" i="6"/>
  <c r="K46" i="6"/>
  <c r="L7" i="1"/>
  <c r="L11" i="1" s="1"/>
  <c r="L13" i="1" s="1"/>
  <c r="N18" i="27" l="1"/>
  <c r="N7" i="1"/>
  <c r="N11" i="1" s="1"/>
  <c r="N13" i="1" s="1"/>
  <c r="M18" i="27"/>
  <c r="M19" i="27" s="1"/>
  <c r="M7" i="1"/>
  <c r="M11" i="1" s="1"/>
  <c r="M13" i="1" s="1"/>
  <c r="K51" i="8"/>
  <c r="L7" i="6"/>
  <c r="L12" i="6" s="1"/>
  <c r="L32" i="1"/>
  <c r="N7" i="6" l="1"/>
  <c r="N12" i="6" s="1"/>
  <c r="N32" i="1"/>
  <c r="N19" i="27"/>
  <c r="M32" i="1"/>
  <c r="M7" i="6"/>
  <c r="M12" i="6" s="1"/>
  <c r="L49" i="8"/>
  <c r="L60" i="8" s="1"/>
  <c r="L30" i="6"/>
  <c r="L46" i="6"/>
  <c r="L13" i="6"/>
  <c r="N13" i="6" l="1"/>
  <c r="N46" i="6"/>
  <c r="N30" i="6"/>
  <c r="M46" i="6"/>
  <c r="M13" i="6"/>
  <c r="M30" i="6"/>
  <c r="L51" i="8"/>
  <c r="F80" i="9" l="1"/>
  <c r="C80" i="9"/>
  <c r="C133" i="9" s="1"/>
  <c r="E80" i="9"/>
  <c r="D80" i="9"/>
  <c r="D133" i="9" s="1"/>
  <c r="F133" i="9" l="1"/>
  <c r="E133" i="9"/>
  <c r="D22" i="6"/>
  <c r="F22" i="6"/>
  <c r="E22" i="6"/>
  <c r="C22" i="6"/>
  <c r="F29" i="6" l="1"/>
  <c r="F51" i="6" l="1"/>
  <c r="F30" i="6"/>
  <c r="C25" i="6" l="1"/>
  <c r="C29" i="6" s="1"/>
  <c r="C51" i="6" s="1"/>
  <c r="D25" i="6"/>
  <c r="E25" i="6"/>
  <c r="D29" i="6" l="1"/>
  <c r="D30" i="6" s="1"/>
  <c r="C31" i="6"/>
  <c r="C30" i="6"/>
  <c r="E29" i="6"/>
  <c r="D31" i="6" l="1"/>
  <c r="D51" i="6"/>
  <c r="E51" i="6"/>
  <c r="F31" i="6"/>
  <c r="E31" i="6"/>
  <c r="E30" i="6"/>
  <c r="H31" i="6" l="1"/>
  <c r="G51" i="6" l="1"/>
  <c r="G31" i="6"/>
  <c r="C29" i="42" l="1"/>
  <c r="C35" i="6" s="1"/>
  <c r="F29" i="42"/>
  <c r="D29" i="42"/>
  <c r="D35" i="6" s="1"/>
  <c r="G29" i="42"/>
  <c r="H23" i="42"/>
  <c r="E29" i="42"/>
  <c r="E35" i="6" s="1"/>
  <c r="G35" i="6" l="1"/>
  <c r="G52" i="6" s="1"/>
  <c r="G54" i="6" s="1"/>
  <c r="G55" i="6" s="1"/>
  <c r="H29" i="42"/>
  <c r="H35" i="6" s="1"/>
  <c r="H52" i="6" s="1"/>
  <c r="H54" i="6" s="1"/>
  <c r="F35" i="6"/>
  <c r="D32" i="42"/>
  <c r="E36" i="6"/>
  <c r="E32" i="42"/>
  <c r="G36" i="6"/>
  <c r="F32" i="42"/>
  <c r="H8" i="42"/>
  <c r="C52" i="6"/>
  <c r="C54" i="6" s="1"/>
  <c r="C55" i="6" s="1"/>
  <c r="C36" i="6"/>
  <c r="G32" i="42"/>
  <c r="C32" i="42"/>
  <c r="I23" i="42"/>
  <c r="I29" i="42" s="1"/>
  <c r="I35" i="6" s="1"/>
  <c r="H10" i="42" l="1"/>
  <c r="E52" i="6"/>
  <c r="E54" i="6" s="1"/>
  <c r="E55" i="6" s="1"/>
  <c r="F52" i="6"/>
  <c r="F54" i="6" s="1"/>
  <c r="F55" i="6" s="1"/>
  <c r="F36" i="6"/>
  <c r="J23" i="42"/>
  <c r="D36" i="6"/>
  <c r="D52" i="6"/>
  <c r="D54" i="6" s="1"/>
  <c r="D55" i="6" s="1"/>
  <c r="H19" i="42"/>
  <c r="H14" i="42"/>
  <c r="H35" i="1" l="1"/>
  <c r="H50" i="1" s="1"/>
  <c r="H34" i="6" s="1"/>
  <c r="I8" i="42"/>
  <c r="I52" i="6"/>
  <c r="I54" i="6" s="1"/>
  <c r="K23" i="42"/>
  <c r="L23" i="42" s="1"/>
  <c r="J29" i="42"/>
  <c r="J35" i="6" s="1"/>
  <c r="H32" i="42"/>
  <c r="H37" i="42"/>
  <c r="I10" i="42" l="1"/>
  <c r="H58" i="1"/>
  <c r="L29" i="42"/>
  <c r="L35" i="6" s="1"/>
  <c r="M23" i="42"/>
  <c r="K29" i="42"/>
  <c r="K35" i="6" s="1"/>
  <c r="H36" i="6"/>
  <c r="H47" i="6"/>
  <c r="H49" i="6" s="1"/>
  <c r="H55" i="6" s="1"/>
  <c r="H37" i="6"/>
  <c r="J52" i="6"/>
  <c r="J54" i="6" s="1"/>
  <c r="J8" i="42"/>
  <c r="J10" i="42" s="1"/>
  <c r="J35" i="1" s="1"/>
  <c r="I35" i="1" l="1"/>
  <c r="I50" i="1" s="1"/>
  <c r="I34" i="6" s="1"/>
  <c r="I19" i="42"/>
  <c r="I14" i="42"/>
  <c r="M29" i="42"/>
  <c r="M35" i="6" s="1"/>
  <c r="M52" i="6" s="1"/>
  <c r="M54" i="6" s="1"/>
  <c r="N23" i="42"/>
  <c r="N29" i="42" s="1"/>
  <c r="M8" i="42"/>
  <c r="M10" i="42" s="1"/>
  <c r="M35" i="1" s="1"/>
  <c r="M50" i="1" s="1"/>
  <c r="M34" i="6" s="1"/>
  <c r="L8" i="42"/>
  <c r="L10" i="42" s="1"/>
  <c r="L35" i="1" s="1"/>
  <c r="J50" i="1"/>
  <c r="J34" i="6" s="1"/>
  <c r="J19" i="42"/>
  <c r="J14" i="42"/>
  <c r="I58" i="1"/>
  <c r="L52" i="6"/>
  <c r="L54" i="6" s="1"/>
  <c r="K52" i="6"/>
  <c r="K54" i="6" s="1"/>
  <c r="K8" i="42"/>
  <c r="K10" i="42" s="1"/>
  <c r="K35" i="1" s="1"/>
  <c r="I32" i="42" l="1"/>
  <c r="I37" i="42"/>
  <c r="N35" i="6"/>
  <c r="N52" i="6" s="1"/>
  <c r="N54" i="6" s="1"/>
  <c r="N8" i="42"/>
  <c r="N10" i="42" s="1"/>
  <c r="L19" i="42"/>
  <c r="M19" i="42"/>
  <c r="M14" i="42"/>
  <c r="M32" i="42" s="1"/>
  <c r="L14" i="42"/>
  <c r="L37" i="42" s="1"/>
  <c r="M58" i="1"/>
  <c r="K19" i="42"/>
  <c r="K14" i="42"/>
  <c r="K50" i="1"/>
  <c r="K34" i="6" s="1"/>
  <c r="L50" i="1"/>
  <c r="L34" i="6" s="1"/>
  <c r="I47" i="6"/>
  <c r="I49" i="6" s="1"/>
  <c r="I55" i="6" s="1"/>
  <c r="I37" i="6"/>
  <c r="I36" i="6"/>
  <c r="J32" i="42"/>
  <c r="J37" i="42"/>
  <c r="J58" i="1"/>
  <c r="N14" i="42" l="1"/>
  <c r="N35" i="1"/>
  <c r="N50" i="1" s="1"/>
  <c r="N19" i="42"/>
  <c r="M37" i="42"/>
  <c r="L32" i="42"/>
  <c r="M47" i="6"/>
  <c r="M49" i="6" s="1"/>
  <c r="M55" i="6" s="1"/>
  <c r="M59" i="6" s="1"/>
  <c r="M36" i="6"/>
  <c r="J36" i="6"/>
  <c r="J47" i="6"/>
  <c r="J49" i="6" s="1"/>
  <c r="J55" i="6" s="1"/>
  <c r="J59" i="6" s="1"/>
  <c r="J37" i="6"/>
  <c r="M37" i="6"/>
  <c r="L58" i="1"/>
  <c r="K58" i="1"/>
  <c r="K32" i="42"/>
  <c r="K37" i="42"/>
  <c r="N34" i="6" l="1"/>
  <c r="N58" i="1"/>
  <c r="N32" i="42"/>
  <c r="N37" i="42"/>
  <c r="L37" i="6"/>
  <c r="L47" i="6"/>
  <c r="L49" i="6" s="1"/>
  <c r="L55" i="6" s="1"/>
  <c r="L59" i="6" s="1"/>
  <c r="L36" i="6"/>
  <c r="K47" i="6"/>
  <c r="K49" i="6" s="1"/>
  <c r="K55" i="6" s="1"/>
  <c r="K59" i="6" s="1"/>
  <c r="K37" i="6"/>
  <c r="K36" i="6"/>
  <c r="N36" i="6" l="1"/>
  <c r="N47" i="6"/>
  <c r="N49" i="6" s="1"/>
  <c r="N55" i="6" s="1"/>
  <c r="N59" i="6" s="1"/>
  <c r="N3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Ordway, Melinda J. (DOR)</author>
  </authors>
  <commentList>
    <comment ref="D25" authorId="0" shapeId="0" xr:uid="{16202393-6ADD-418C-85F3-E5A0830F1404}">
      <text>
        <r>
          <rPr>
            <sz val="9"/>
            <color indexed="81"/>
            <rFont val="Tahoma"/>
            <family val="2"/>
          </rPr>
          <t>Minimum aid not funded in FY2021</t>
        </r>
      </text>
    </comment>
  </commentList>
</comments>
</file>

<file path=xl/sharedStrings.xml><?xml version="1.0" encoding="utf-8"?>
<sst xmlns="http://schemas.openxmlformats.org/spreadsheetml/2006/main" count="2607" uniqueCount="1003">
  <si>
    <t>FY2013</t>
  </si>
  <si>
    <t>FY2014</t>
  </si>
  <si>
    <t>FY2015</t>
  </si>
  <si>
    <t>Projection</t>
  </si>
  <si>
    <t>FY2017</t>
  </si>
  <si>
    <t>FY2018</t>
  </si>
  <si>
    <t>FY2019</t>
  </si>
  <si>
    <t>FY2020</t>
  </si>
  <si>
    <t>FY2021</t>
  </si>
  <si>
    <t>Budget</t>
  </si>
  <si>
    <t>Percent</t>
  </si>
  <si>
    <t>Projected</t>
  </si>
  <si>
    <t>PROPERTY TAX LEVY</t>
  </si>
  <si>
    <t>Prior Year Tax Levy Limit</t>
  </si>
  <si>
    <t>STATE AID CHERRY SHEET</t>
  </si>
  <si>
    <t>Chapter 70 Education Aid</t>
  </si>
  <si>
    <t>Unrestricted General Government Aid</t>
  </si>
  <si>
    <t>Veterans Benefits</t>
  </si>
  <si>
    <t>Exemptions VBS and Elderly</t>
  </si>
  <si>
    <t>AVAILABLE FUNDS/OTHER FINANCING</t>
  </si>
  <si>
    <t>Other Available Funds</t>
  </si>
  <si>
    <t>TOTAL Available Funds</t>
  </si>
  <si>
    <t xml:space="preserve">ENTERPRISE FUNDS </t>
  </si>
  <si>
    <t>TOTAL Enterprise Funds</t>
  </si>
  <si>
    <t xml:space="preserve">GRAND TOTAL REVENUES </t>
  </si>
  <si>
    <t>Difference:  Actual over Budget</t>
  </si>
  <si>
    <t>Fiscal Year</t>
  </si>
  <si>
    <t>FY2006</t>
  </si>
  <si>
    <t>FY2007</t>
  </si>
  <si>
    <t>FY2008</t>
  </si>
  <si>
    <t>FY2009</t>
  </si>
  <si>
    <t>FY2010</t>
  </si>
  <si>
    <t>FY2011</t>
  </si>
  <si>
    <t>FY2012</t>
  </si>
  <si>
    <t>FY2016</t>
  </si>
  <si>
    <t>Amended Prior Growth</t>
  </si>
  <si>
    <t>Industrial (I)</t>
  </si>
  <si>
    <t>Override</t>
  </si>
  <si>
    <t>Actual</t>
  </si>
  <si>
    <t>Revenues</t>
  </si>
  <si>
    <t>Property Tax Levy</t>
  </si>
  <si>
    <t>State Aid Cherry Sheet</t>
  </si>
  <si>
    <t>Expenditures</t>
  </si>
  <si>
    <t>General Government</t>
  </si>
  <si>
    <t>Public Safety</t>
  </si>
  <si>
    <t>Education</t>
  </si>
  <si>
    <t>Risk Management</t>
  </si>
  <si>
    <t>Other Amounts Raised</t>
  </si>
  <si>
    <t>Enterprise Funds</t>
  </si>
  <si>
    <t>Free Cash</t>
  </si>
  <si>
    <t>Prior Year Purposes</t>
  </si>
  <si>
    <t>GENERAL GOVERNMENT</t>
  </si>
  <si>
    <t>Personal Services</t>
  </si>
  <si>
    <t>Expenses</t>
  </si>
  <si>
    <t xml:space="preserve">TOTAL General Government </t>
  </si>
  <si>
    <t>PUBLIC SAFETY</t>
  </si>
  <si>
    <t>Police Personal Services</t>
  </si>
  <si>
    <t>Police Expenses</t>
  </si>
  <si>
    <t>Fire Personal Services</t>
  </si>
  <si>
    <t>Fire Expenses</t>
  </si>
  <si>
    <t>TOTAL Public Safety</t>
  </si>
  <si>
    <t>EDUCATION</t>
  </si>
  <si>
    <t>TOTAL Education</t>
  </si>
  <si>
    <t>PUBLIC WORKS</t>
  </si>
  <si>
    <t xml:space="preserve">TOTAL Public Works </t>
  </si>
  <si>
    <t xml:space="preserve">STATE ASSESSMENTS </t>
  </si>
  <si>
    <t>Air Pollution</t>
  </si>
  <si>
    <t>RMV Non-Renewal Surcharge</t>
  </si>
  <si>
    <t>Regional Transit</t>
  </si>
  <si>
    <t>TOTAL State Assessments</t>
  </si>
  <si>
    <t>EMPLOYEE BENEFITS</t>
  </si>
  <si>
    <t>Retirement</t>
  </si>
  <si>
    <t>TOTAL Employee Benefits</t>
  </si>
  <si>
    <t>RISK MANAGEMENT</t>
  </si>
  <si>
    <t>TOTAL Risk Management</t>
  </si>
  <si>
    <t>OTHER AMOUNTS TO BE RAISED</t>
  </si>
  <si>
    <t>Cherry Sheet Offsets</t>
  </si>
  <si>
    <t>Abatements &amp; Exemptions (Overlay)</t>
  </si>
  <si>
    <t>TOTAL Other Amounts Raised</t>
  </si>
  <si>
    <t xml:space="preserve">TOTAL GENERAL FUND </t>
  </si>
  <si>
    <t>Total Police</t>
  </si>
  <si>
    <t>Total Fire</t>
  </si>
  <si>
    <t>Available Funds</t>
  </si>
  <si>
    <t>Public Libraries (offset)</t>
  </si>
  <si>
    <t>Residential</t>
  </si>
  <si>
    <t>3-year average</t>
  </si>
  <si>
    <t>5-year average</t>
  </si>
  <si>
    <t>Total</t>
  </si>
  <si>
    <t>Debt</t>
  </si>
  <si>
    <t>Debt Service</t>
  </si>
  <si>
    <t>Commercial (C)</t>
  </si>
  <si>
    <t>Capital Outlay</t>
  </si>
  <si>
    <t>1. Motor Vehicle Excise</t>
  </si>
  <si>
    <t>2a. Meals Excise</t>
  </si>
  <si>
    <t>2b. Room Excise</t>
  </si>
  <si>
    <t>3. Penalties/Interest on Taxes and Excises</t>
  </si>
  <si>
    <t>4. Payment In Lieu of Taxes</t>
  </si>
  <si>
    <t>5. Charges for Services-Water</t>
  </si>
  <si>
    <t>6. Charges for Services-Sewer</t>
  </si>
  <si>
    <t>8. Charges for Services-Solid Waste Fees</t>
  </si>
  <si>
    <t>9. Other Charges for Services</t>
  </si>
  <si>
    <t>10. Fees</t>
  </si>
  <si>
    <t>11. Rentals</t>
  </si>
  <si>
    <t>12. Dept. Revenue-Schools</t>
  </si>
  <si>
    <t>13. Dept. Revenue-Libraries</t>
  </si>
  <si>
    <t>14. Dept. Revenue-Cemeteries</t>
  </si>
  <si>
    <t>15. Dept. Revenue-Recreation</t>
  </si>
  <si>
    <t>16. Other Departmental Revenue</t>
  </si>
  <si>
    <t>18. Special Assessments</t>
  </si>
  <si>
    <t>19. Fines and Forfeits</t>
  </si>
  <si>
    <t>20. Investment Income</t>
  </si>
  <si>
    <t>21. Medicaid Reimbursement</t>
  </si>
  <si>
    <t>22. Misc. Recurring</t>
  </si>
  <si>
    <t>23. Misc. Non-Recurring</t>
  </si>
  <si>
    <t>Police Capital Outlay</t>
  </si>
  <si>
    <t>Fire Capital Outlay</t>
  </si>
  <si>
    <t>See Revenues</t>
  </si>
  <si>
    <t>See Available Funds</t>
  </si>
  <si>
    <t>See Enterprise Funds</t>
  </si>
  <si>
    <t>Debt Exclusion(s)</t>
  </si>
  <si>
    <t>Capital Expenditure Exclusion(s)</t>
  </si>
  <si>
    <t>Other Adjustment</t>
  </si>
  <si>
    <t>Summary of Projected Revenues and Expenditures</t>
  </si>
  <si>
    <t>Total Debt</t>
  </si>
  <si>
    <t>Free Cash-Appropriated</t>
  </si>
  <si>
    <t>See Debt</t>
  </si>
  <si>
    <t>Difference:  Receipts Actual over Budget</t>
  </si>
  <si>
    <t>7. Charges for Services-Hospital</t>
  </si>
  <si>
    <t xml:space="preserve"> </t>
  </si>
  <si>
    <t>Available Funds/Other Financing Sources</t>
  </si>
  <si>
    <t>FY2022</t>
  </si>
  <si>
    <t>2c. Other Excise-Boat</t>
  </si>
  <si>
    <t>OPEB Fund</t>
  </si>
  <si>
    <t>Total Other Services</t>
  </si>
  <si>
    <t>Medicare</t>
  </si>
  <si>
    <t>Current year purposes</t>
  </si>
  <si>
    <t>General Fund</t>
  </si>
  <si>
    <t>Capital Expenditures</t>
  </si>
  <si>
    <t>Employee Benefits</t>
  </si>
  <si>
    <t>State Assessments</t>
  </si>
  <si>
    <t>Public Works</t>
  </si>
  <si>
    <t>DPW Personal Services</t>
  </si>
  <si>
    <t>DPW Expenses</t>
  </si>
  <si>
    <t>DPW Capital Outlay</t>
  </si>
  <si>
    <t>Enterprise Expenditures</t>
  </si>
  <si>
    <t>TOTAL GF Debt Service Principal</t>
  </si>
  <si>
    <t>Total GF Debt Service Interest</t>
  </si>
  <si>
    <t>GF Debt Service</t>
  </si>
  <si>
    <t>TOTAL Health &amp; Human Services</t>
  </si>
  <si>
    <t>TOTAL Culture &amp; Recreation</t>
  </si>
  <si>
    <t>HEALTH and HUMAN SERVICES</t>
  </si>
  <si>
    <t>Health &amp; Human Services</t>
  </si>
  <si>
    <t>Snow &amp; Ice Expenses</t>
  </si>
  <si>
    <t>OPEB</t>
  </si>
  <si>
    <t>Culture &amp; Recreation</t>
  </si>
  <si>
    <t>Other</t>
  </si>
  <si>
    <t>Total Revenue Percentage Change</t>
  </si>
  <si>
    <t>Total Expenditures Percentage Change</t>
  </si>
  <si>
    <t>Fiscal Year-End Balances</t>
  </si>
  <si>
    <t>General Stabilization</t>
  </si>
  <si>
    <t>Balance</t>
  </si>
  <si>
    <t>TOTAL Debt Service</t>
  </si>
  <si>
    <t>Revenue Projections</t>
  </si>
  <si>
    <t>FY2023</t>
  </si>
  <si>
    <t>①</t>
  </si>
  <si>
    <t>TOTAL Local Receipts-Actual</t>
  </si>
  <si>
    <t>DLS, Gateway, Taxrate, Tax Rate Recap, page 3</t>
  </si>
  <si>
    <t>Percent of Previous Year Actual</t>
  </si>
  <si>
    <t>Percent of Over Actual</t>
  </si>
  <si>
    <t>②</t>
  </si>
  <si>
    <t>③</t>
  </si>
  <si>
    <t>④</t>
  </si>
  <si>
    <t>⑤</t>
  </si>
  <si>
    <t>⑥</t>
  </si>
  <si>
    <t>Total Free Cash Appropriated</t>
  </si>
  <si>
    <t>Total Other Available Funds</t>
  </si>
  <si>
    <t>Free Cash Certified Amount</t>
  </si>
  <si>
    <t>Snow &amp; Ice</t>
  </si>
  <si>
    <t>From Other Available Funds</t>
  </si>
  <si>
    <t>Final Est</t>
  </si>
  <si>
    <t>TOTAL Cherry Sheet Receipts</t>
  </si>
  <si>
    <t>Mosquito Control</t>
  </si>
  <si>
    <t>TOTAL Cherry Sheet Assessments</t>
  </si>
  <si>
    <t>Receipts</t>
  </si>
  <si>
    <t>Assessments</t>
  </si>
  <si>
    <t>TOTAL Net State Aid</t>
  </si>
  <si>
    <t>TOTAL Tax Levy</t>
  </si>
  <si>
    <t>TOTAL Cherry Sheet</t>
  </si>
  <si>
    <t>See State Aid</t>
  </si>
  <si>
    <t xml:space="preserve"> DLS, Gateway, Taxrate, A-2 Enterprise Funds</t>
  </si>
  <si>
    <t>Other Amounts</t>
  </si>
  <si>
    <t>LEVY LIMIT</t>
  </si>
  <si>
    <t>Proposition 2.5% Increase</t>
  </si>
  <si>
    <t>New Growth</t>
  </si>
  <si>
    <t xml:space="preserve">Debt Exclusion(s) </t>
  </si>
  <si>
    <t>Capital Exclusion(s)</t>
  </si>
  <si>
    <t>Excess Levy Capacity</t>
  </si>
  <si>
    <t>NEW GROWTH</t>
  </si>
  <si>
    <t>⑨</t>
  </si>
  <si>
    <t>Personal Property (P)</t>
  </si>
  <si>
    <t>TOTAL New Growth</t>
  </si>
  <si>
    <t>LEVY CEILING</t>
  </si>
  <si>
    <t>⑦</t>
  </si>
  <si>
    <t>Total Taxable Property Value</t>
  </si>
  <si>
    <t>⑧</t>
  </si>
  <si>
    <t>Levy Ceiling</t>
  </si>
  <si>
    <t>Override Capacity</t>
  </si>
  <si>
    <t>OVERLAY RESERVE</t>
  </si>
  <si>
    <t>⑩</t>
  </si>
  <si>
    <t>Allowance for Abatements/Exemptions</t>
  </si>
  <si>
    <t>TOTAL Overlay Reserve</t>
  </si>
  <si>
    <t>DLS Gateway, Levy Limit Worksheet, Total Section I.</t>
  </si>
  <si>
    <t>Prior Year Levy Limit * .025</t>
  </si>
  <si>
    <t>2.5% of Total Taxable Value across all Property Classes</t>
  </si>
  <si>
    <t>Community Preservation</t>
  </si>
  <si>
    <t>Enterprise</t>
  </si>
  <si>
    <t>REVENUES Grand Total</t>
  </si>
  <si>
    <t>EXPENDITURES Grand Total</t>
  </si>
  <si>
    <t>COLA Impact</t>
  </si>
  <si>
    <t>Enterprise Revenues</t>
  </si>
  <si>
    <t>General Fund Debt Service</t>
  </si>
  <si>
    <t>Total GF Debt Service</t>
  </si>
  <si>
    <t>Total GF and Enterprise Debt</t>
  </si>
  <si>
    <t>Total Other Debt Service</t>
  </si>
  <si>
    <t>Other Public Safety Personal Services</t>
  </si>
  <si>
    <t>Other Public Safety Expenses</t>
  </si>
  <si>
    <t>DLS, Gateway, Tax rate, Tax Rate Recap, pages 2 and 4 and town meeting minutes.</t>
  </si>
  <si>
    <t>DLS, Gateway, Tax rate,  B2 Other Funds.</t>
  </si>
  <si>
    <t>DLS, Gateway, Tax rate, B1 Free Cash</t>
  </si>
  <si>
    <t>Budget to Actual Revenues</t>
  </si>
  <si>
    <t>TOTAL Maximum Allowable Tax Levy</t>
  </si>
  <si>
    <t>Total Operating Budget</t>
  </si>
  <si>
    <t>Total General Fund Revenues</t>
  </si>
  <si>
    <t>Total General Fund Expenditures</t>
  </si>
  <si>
    <t>DLS, Gateway, Tax rate, Tax Rate Recap, page 2, IV.d. less III.b. 3 and 4</t>
  </si>
  <si>
    <t>OPEB fund is the total for the general fund and the water enterprise fund</t>
  </si>
  <si>
    <t>Personal Property</t>
  </si>
  <si>
    <t>Commercial/Industrial</t>
  </si>
  <si>
    <t>General</t>
  </si>
  <si>
    <t>Schedule A, Page 6 Trust, Trial Balance Summary</t>
  </si>
  <si>
    <t>Difference</t>
  </si>
  <si>
    <t>Other Funds</t>
  </si>
  <si>
    <t>State Aid</t>
  </si>
  <si>
    <t>Local Receipts</t>
  </si>
  <si>
    <t>Other Financing Uses</t>
  </si>
  <si>
    <t>State Owned Land</t>
  </si>
  <si>
    <t xml:space="preserve">DEBT SERVICE </t>
  </si>
  <si>
    <t>Police</t>
  </si>
  <si>
    <t>Financial Impact of COLA</t>
  </si>
  <si>
    <t>Financial Impact of COLA - General Fund</t>
  </si>
  <si>
    <t>Financial Impact of GF COLA Increase</t>
  </si>
  <si>
    <t>FY2024</t>
  </si>
  <si>
    <t>SUB-TOTAL Levy Limit</t>
  </si>
  <si>
    <t>Year-to-year percentage change</t>
  </si>
  <si>
    <t>Tax Levy Limit / Excess Capacity / New Growth / Overlay Reserve</t>
  </si>
  <si>
    <t>Health Insurance</t>
  </si>
  <si>
    <t>Enterprise Funds: Revenues</t>
  </si>
  <si>
    <t>Enterprise Funds: Expenditures</t>
  </si>
  <si>
    <t>DLS Gateway, Levy Limit worksheet (II)(C)</t>
  </si>
  <si>
    <t>⑪</t>
  </si>
  <si>
    <t>GRAND TOTAL - All Funds</t>
  </si>
  <si>
    <t>General Government Aid</t>
  </si>
  <si>
    <t>Education Aid</t>
  </si>
  <si>
    <t>Offsets</t>
  </si>
  <si>
    <t>2d. Cannabis</t>
  </si>
  <si>
    <t>STRAP Repayment</t>
  </si>
  <si>
    <t>General Reserve Fund (Fin Com)</t>
  </si>
  <si>
    <t>Other Education Expenses</t>
  </si>
  <si>
    <t>Police/Fire IOD Insurance</t>
  </si>
  <si>
    <t>School Choice Sending Tuition</t>
  </si>
  <si>
    <t>Short Term Debt Service</t>
  </si>
  <si>
    <t>Total Short Term Interest</t>
  </si>
  <si>
    <t>STATE AID</t>
  </si>
  <si>
    <t>State Aid and Assessments</t>
  </si>
  <si>
    <t>Transfer to Stabilization Funds</t>
  </si>
  <si>
    <t>Excluded - Principal</t>
  </si>
  <si>
    <t>Excluded - Interest</t>
  </si>
  <si>
    <t>Short-Term - Interest</t>
  </si>
  <si>
    <t>Repurpose/rescind previous articles</t>
  </si>
  <si>
    <t>Projected Stabilization Fund Balances</t>
  </si>
  <si>
    <t>Retained Earnings certified as of</t>
  </si>
  <si>
    <t>10a. Cannabis Impact Fee</t>
  </si>
  <si>
    <t>Projected fiscal year-end balances are based on annual appropriations to the accounts, nominal annual interest, and transfers from the accounts.</t>
  </si>
  <si>
    <t>Total Elected Officials</t>
  </si>
  <si>
    <t>Total CBA</t>
  </si>
  <si>
    <t>Collective Bargaining Agreements</t>
  </si>
  <si>
    <t>Capital/Special projects are deemed expended in the fiscal year it is reported on the recap</t>
  </si>
  <si>
    <t>Short-Term - Pay down</t>
  </si>
  <si>
    <t>Current year special articles are deemed expended in the fiscal year it is reported on the recap</t>
  </si>
  <si>
    <t>Pay down is the amount required appropriation amount due to the length of the BAN</t>
  </si>
  <si>
    <t xml:space="preserve">Community Preservation Fund </t>
  </si>
  <si>
    <t>Surcharge</t>
  </si>
  <si>
    <t>State Trust Fund Distribution</t>
  </si>
  <si>
    <t>TOTAL CPF Revenue-Budget</t>
  </si>
  <si>
    <t>TOTAL CPF Revenue-Actual</t>
  </si>
  <si>
    <t>Community Preservation Fund Revenue</t>
  </si>
  <si>
    <t>DLS, Gateway, Tax Rate, A-4 Community Preservation Funds</t>
  </si>
  <si>
    <t>DLS, Gateway, Schedule A, Part 3, Special Revenue</t>
  </si>
  <si>
    <t>TOTAL CPF Revenue</t>
  </si>
  <si>
    <t>Other - Interest, OFS</t>
  </si>
  <si>
    <t xml:space="preserve">Community Pres Funds: Revenues </t>
  </si>
  <si>
    <t>Community Pres Funds: Expenditures</t>
  </si>
  <si>
    <t>See CPF</t>
  </si>
  <si>
    <t>State Match</t>
  </si>
  <si>
    <t>TOTAL CPA Funds</t>
  </si>
  <si>
    <t xml:space="preserve">Nominal annual interest should be provided by the treasurer based on actual bank statements. </t>
  </si>
  <si>
    <t>⑫</t>
  </si>
  <si>
    <t>⑬</t>
  </si>
  <si>
    <t>DLS Gateway, Levy Limit worksheet (III)(G)</t>
  </si>
  <si>
    <t>⑭</t>
  </si>
  <si>
    <t>DLS Gateway, Tax Rate, Page 1 (Ic)</t>
  </si>
  <si>
    <t>DLS Gateway, LA-5 Options &amp; Certification (calculated field, verify against LA-5)</t>
  </si>
  <si>
    <t>Enter as required</t>
  </si>
  <si>
    <t>Calculated field</t>
  </si>
  <si>
    <t>Filled from prior year line 12</t>
  </si>
  <si>
    <t>Enter from tax recap (page 1)</t>
  </si>
  <si>
    <t>% Change</t>
  </si>
  <si>
    <t>Total Enterprise Percentage Change</t>
  </si>
  <si>
    <t>Total Community Preservation Percentage Change</t>
  </si>
  <si>
    <t>Budget year revenue and expenditures for all funds equals the approved tax recap.</t>
  </si>
  <si>
    <t>DLS Gateway, Tax Rate, Page 2 (II.e. and IV. a.)</t>
  </si>
  <si>
    <t>School Transportation</t>
  </si>
  <si>
    <t>Smart Growth School Reimbursement</t>
  </si>
  <si>
    <t>Charter Tuition Reimbursement</t>
  </si>
  <si>
    <t>School Choice Receiving Tuition (Offset)</t>
  </si>
  <si>
    <t>Regional Public Libraries</t>
  </si>
  <si>
    <t>Urban Revitalization</t>
  </si>
  <si>
    <t>County Tax</t>
  </si>
  <si>
    <t>Suffolk County Retirement</t>
  </si>
  <si>
    <t>Essex County Regional Comm Center</t>
  </si>
  <si>
    <t>Retired Employees Health Insurance</t>
  </si>
  <si>
    <t>Retired Teachers Health Insurance</t>
  </si>
  <si>
    <t>Metropolitan Area Planning Council</t>
  </si>
  <si>
    <t>Old Colony Planning Council</t>
  </si>
  <si>
    <t>MBTA</t>
  </si>
  <si>
    <t>Multi-year Repayment Program</t>
  </si>
  <si>
    <t>Charter School Sending Tuition</t>
  </si>
  <si>
    <t>Enter from Tax Recap Page 2, VI. a.</t>
  </si>
  <si>
    <t>School Aid Analysis</t>
  </si>
  <si>
    <t>FY2005</t>
  </si>
  <si>
    <t>Foundation and Local Contribution</t>
  </si>
  <si>
    <t>Total Foundation Budget</t>
  </si>
  <si>
    <t>Total Minimum Local Contribution</t>
  </si>
  <si>
    <t>Allocations on Foundation Shares</t>
  </si>
  <si>
    <t>Foundation Aid</t>
  </si>
  <si>
    <t>Target aid phase-in/Add. Aid Increment</t>
  </si>
  <si>
    <t>Aid after increment (held harmless)</t>
  </si>
  <si>
    <t>$/Per Pupil Rate</t>
  </si>
  <si>
    <t>Per Pupil Aid</t>
  </si>
  <si>
    <t>Non-operating District Reduction to Foundation</t>
  </si>
  <si>
    <t>Required Net School Spending</t>
  </si>
  <si>
    <t>www.doe.mass.edu/finance/chapter70</t>
  </si>
  <si>
    <t>Budgeted Operating Assessment (A+B+C)</t>
  </si>
  <si>
    <t>Total Budgeted Assessments</t>
  </si>
  <si>
    <t>Total Assessment Incr/(Decr)</t>
  </si>
  <si>
    <t>5-yr change</t>
  </si>
  <si>
    <t>Required Net School Spending (A+B)</t>
  </si>
  <si>
    <t>Spending Above NSS</t>
  </si>
  <si>
    <t>Required Local Contribution Incr/(Decr)</t>
  </si>
  <si>
    <t>Required Net School Spending Incr/(Decr)</t>
  </si>
  <si>
    <t>Original Appropriation</t>
  </si>
  <si>
    <t>State reimbursement</t>
  </si>
  <si>
    <t>Federal reimbursement</t>
  </si>
  <si>
    <t>5-year Average</t>
  </si>
  <si>
    <t>10-year Average</t>
  </si>
  <si>
    <t>Actual Expenditure</t>
  </si>
  <si>
    <t>Less:</t>
  </si>
  <si>
    <t>Supplemental appropriation</t>
  </si>
  <si>
    <t>Snow &amp; Ice Worksheet</t>
  </si>
  <si>
    <t>Date</t>
  </si>
  <si>
    <t>Worksheet</t>
  </si>
  <si>
    <t>Explanation</t>
  </si>
  <si>
    <t>Stabilization Fund Override</t>
  </si>
  <si>
    <t>Water/Sewer</t>
  </si>
  <si>
    <t>TOTAL Levy  (Approved by DLS)</t>
  </si>
  <si>
    <t>All Other Adjustment</t>
  </si>
  <si>
    <t>School Lunch (offset)</t>
  </si>
  <si>
    <t>Program funding discontinued.</t>
  </si>
  <si>
    <t>CULTURE and RECREATION</t>
  </si>
  <si>
    <t>REVENUES:</t>
  </si>
  <si>
    <t>Levy</t>
  </si>
  <si>
    <t>·  Conservative new growth estimates. New growth projections provided by the assessing director and community &amp; economic development director.</t>
  </si>
  <si>
    <t>·  Levy to the maximum allowable amount</t>
  </si>
  <si>
    <t>·  Chapter 70: Calculated based on:</t>
  </si>
  <si>
    <t>·  Due to the funding formula, Charter Reimbursement is reduced 10% annually.</t>
  </si>
  <si>
    <t>·  Other local aid accounts are level funded</t>
  </si>
  <si>
    <t>·  Conservative projections, 1%</t>
  </si>
  <si>
    <t>Available Funds/ Other Financing Resources</t>
  </si>
  <si>
    <t>·  Free cash certifications are not projected</t>
  </si>
  <si>
    <t>·  For appropriations (not line item transfers) made in current fiscal year but reported on the subsequent fiscal year recap, the offsetting funding sources are entered.</t>
  </si>
  <si>
    <t>·  Overlay surplus is not projected</t>
  </si>
  <si>
    <t>Enterprise Receipts</t>
  </si>
  <si>
    <t>·  Revenues are set equal to annual budget amounts</t>
  </si>
  <si>
    <t>EXPENDITURES:</t>
  </si>
  <si>
    <t>·  Future COLA increases are included at 2% for impact</t>
  </si>
  <si>
    <t>·  Expenses are projected to increase 2% annually</t>
  </si>
  <si>
    <t>·  Exceptions include:</t>
  </si>
  <si>
    <t>o Solid waste costs are projected at 10% each year.</t>
  </si>
  <si>
    <t>·  Local school appropriation projected to increase 2% annually</t>
  </si>
  <si>
    <t>·  Based on existing payment schedules provided</t>
  </si>
  <si>
    <t>Capital Plan</t>
  </si>
  <si>
    <t>·  Comprehensive insurance is forecasted to increase 5% each year</t>
  </si>
  <si>
    <t>·  Unemployment compensation is level funded at $50,000 for each year.</t>
  </si>
  <si>
    <t>·  Workers’ compensation is forecasted to increase 5% each year</t>
  </si>
  <si>
    <t>·  Health is projected to increase 8% annually</t>
  </si>
  <si>
    <t>·  Life insurance is projected to increase 5% annually</t>
  </si>
  <si>
    <t>·  Medicare is projected to increase 3% annually and needs to be updated with any personal service cost changes.</t>
  </si>
  <si>
    <t>·  Retirement is projected to increase 5% annually.</t>
  </si>
  <si>
    <t xml:space="preserve">·  School Choice Sending assessment is projected to increase 10% annually </t>
  </si>
  <si>
    <t xml:space="preserve">·  School Charter is projected to increase 15% annually </t>
  </si>
  <si>
    <t>·  RMV non-renewal surcharge and Special Education are level funded.</t>
  </si>
  <si>
    <t>·  All other assessments are projected to increase 2.5% annually.</t>
  </si>
  <si>
    <t>Miscellaneous</t>
  </si>
  <si>
    <t>·  There are not miscellaneous amounts projected at this time.</t>
  </si>
  <si>
    <t>Other Amounts to be raised</t>
  </si>
  <si>
    <t>·  Cherry sheet offsets expenses are equal to the estimated revenues</t>
  </si>
  <si>
    <t>·  Overlay is forecast to increase 2.5% annually</t>
  </si>
  <si>
    <t>·  Appropriations (not line item transfers) made in current fiscal year but reported on the subsequent fiscal year recap.</t>
  </si>
  <si>
    <t>·  There are no regular transfers to the OPEB fund</t>
  </si>
  <si>
    <t>·  There are no regular transfers to the stabilization fund</t>
  </si>
  <si>
    <t>·  Includes direct personal services, expenses, indirect, and capital expenses</t>
  </si>
  <si>
    <t>FY2025</t>
  </si>
  <si>
    <t>MSBA School Construction</t>
  </si>
  <si>
    <t>Stabilization Funds:</t>
  </si>
  <si>
    <t>#5</t>
  </si>
  <si>
    <t>#6</t>
  </si>
  <si>
    <t>Boston Metro Transit District</t>
  </si>
  <si>
    <t>Special Education</t>
  </si>
  <si>
    <t>Prior years are available under Historical Cherry Sheets</t>
  </si>
  <si>
    <t>DLS Gateway, Levy Limit worksheet (II)(D)</t>
  </si>
  <si>
    <t>DLS Gateway, Tax Rate, DE-1 and DLS Gateway, Levy Limit worksheet (III)(B)</t>
  </si>
  <si>
    <t>1  Water</t>
  </si>
  <si>
    <t>2  Sewer</t>
  </si>
  <si>
    <t>3  Hospital</t>
  </si>
  <si>
    <t>4  Nursing Home</t>
  </si>
  <si>
    <t>5  Recreation Department</t>
  </si>
  <si>
    <t>6  Airport</t>
  </si>
  <si>
    <t>TOTAL Offset Receipts-Actual</t>
  </si>
  <si>
    <t>DLS, Gateway, Taxrate, Form A-1 Offset Receipts</t>
  </si>
  <si>
    <t>Estimated Receipts</t>
  </si>
  <si>
    <t>Offset Receipts</t>
  </si>
  <si>
    <t>·  Conservative projections, level funded</t>
  </si>
  <si>
    <t>·  Collective bargaining agreements future steps and other personal service increases (e.g., education, uniforms and other stipends), where applicable, are included.</t>
  </si>
  <si>
    <t>·  Non union and elected officials are subject to annual legislative vote and are level funded at current budgeted figures.</t>
  </si>
  <si>
    <t>o Snow &amp; ice budget has been increased based on review of expenditures (see spreadsheet).</t>
  </si>
  <si>
    <t>·  Finance Committee's reserve fund is level funded each year.</t>
  </si>
  <si>
    <t>·  Stabilization funds show available balances as calculated on activity through June 2019 less appropriations made to date and investment income on the balance is projected at a rate of 1.0% (based on the current bank account interest figure provided by the treasurer).</t>
  </si>
  <si>
    <t>·  Annually, regional school district is projected to increase 2%</t>
  </si>
  <si>
    <t>·   A worksheet is provided but the projected amounts need to be entered.</t>
  </si>
  <si>
    <t>DLS Gateway, Tax Rate, Page 1 (Ia)</t>
  </si>
  <si>
    <t>Tax Recap Total</t>
  </si>
  <si>
    <t>RESERVES and MISCELLANEOUS</t>
  </si>
  <si>
    <t>Reserves and Miscellaneous</t>
  </si>
  <si>
    <t>Miscellaneous (e.g., audit, OPEB valuation)</t>
  </si>
  <si>
    <t>OPEB Trust</t>
  </si>
  <si>
    <t>Receipts Reserved for Appropriation</t>
  </si>
  <si>
    <t>o Total foundation budget and  foundation enrollment remain level</t>
  </si>
  <si>
    <t>SAMPLE - Update with actual community information</t>
  </si>
  <si>
    <t xml:space="preserve">Projections for future years are found below and are included on the Summary sheet. </t>
  </si>
  <si>
    <t>Altering the information in purple will result in calculation errors.</t>
  </si>
  <si>
    <t>For ease of use, hide rows that are not applicable to your community</t>
  </si>
  <si>
    <t>Hide rows that are not applicable to your community</t>
  </si>
  <si>
    <t>If a row needs to be added, make sure it is linked (or input) on the expenditure page</t>
  </si>
  <si>
    <t>*This is required for the forecast to balance to the recap in the budget year.</t>
  </si>
  <si>
    <t>Transfer to other reserve/fund</t>
  </si>
  <si>
    <t>OTHER FINANCING USES</t>
  </si>
  <si>
    <t>TOTAL Reserves and Miscellaneous</t>
  </si>
  <si>
    <t>If a row is deleted, the corresponding link will have an error</t>
  </si>
  <si>
    <t>Stabilization funds highlighted in purple should not be changed other than to specify the name.</t>
  </si>
  <si>
    <t>Other than the community name in cell B1, there is no direct input on this worksheet.</t>
  </si>
  <si>
    <t>______ Fund</t>
  </si>
  <si>
    <t>_____ Retained Earnings</t>
  </si>
  <si>
    <t>Overlay Surplus</t>
  </si>
  <si>
    <t xml:space="preserve">Previously included on the cherry sheet, these are older school construction prior grants that receive annual payments form the state, subject to appropriation. </t>
  </si>
  <si>
    <t>This reimbursement ends in FY2024. DLS Gateway, Tax Rate, Page 2 (IIIa. 2.)</t>
  </si>
  <si>
    <t>COLA Financial Impact Analysis</t>
  </si>
  <si>
    <t>Maximum Allowable Levy</t>
  </si>
  <si>
    <t>Cherry Sheet Aid equals calculated amount from NSS worksheet (if applicable) - may be entered directly from the cherry sheet</t>
  </si>
  <si>
    <t xml:space="preserve">Other Appropriated </t>
  </si>
  <si>
    <t>Town Expenditure Reports</t>
  </si>
  <si>
    <t>Estimated receipts increases/decreases from current year to the prior are used in calculating the Municipal Revenue Growth Factor (MRGF).</t>
  </si>
  <si>
    <t>User</t>
  </si>
  <si>
    <t>Special Projects/CIP*</t>
  </si>
  <si>
    <t xml:space="preserve">  All available funds are assumed to be expended in the year they are reported on the recap.</t>
  </si>
  <si>
    <t>Enter type of enterprise</t>
  </si>
  <si>
    <t>Transfer to Stabilization</t>
  </si>
  <si>
    <t>All changes should be logged by date, worksheet, and user along with a brief explanation</t>
  </si>
  <si>
    <t>See Local Receipts</t>
  </si>
  <si>
    <t>See Offset Receipts</t>
  </si>
  <si>
    <t>TOTAL ____ Revenue</t>
  </si>
  <si>
    <t>____ Retained Earnings</t>
  </si>
  <si>
    <t>____ Stabilization Fund</t>
  </si>
  <si>
    <t>TOTAL ____ Enterprise Revenues-Budget</t>
  </si>
  <si>
    <t>_____ENTERPRISE</t>
  </si>
  <si>
    <t>User Charges</t>
  </si>
  <si>
    <t>Other Revenue</t>
  </si>
  <si>
    <t>Retained Earnings</t>
  </si>
  <si>
    <t>Receipts - Actual</t>
  </si>
  <si>
    <t>Formula for user charges assumes full cost recovery</t>
  </si>
  <si>
    <t>No projection formula for Other Revenue</t>
  </si>
  <si>
    <t>Fund Reserves or Balances voted at Town Meeting</t>
  </si>
  <si>
    <t>subject to COLA increases by employee category to project the financial impact</t>
  </si>
  <si>
    <t xml:space="preserve">Using the summary data from the Position Control Sheet, enter total compensation </t>
  </si>
  <si>
    <t>ACTUAL</t>
  </si>
  <si>
    <t>BUDGET</t>
  </si>
  <si>
    <t>Levy Limit</t>
  </si>
  <si>
    <t xml:space="preserve"> LA-13 Tax Levy Base Growth</t>
  </si>
  <si>
    <t>NET Excluded Debt Service</t>
  </si>
  <si>
    <t>⑮</t>
  </si>
  <si>
    <t>DE-1 DEBT EXCLUSION</t>
  </si>
  <si>
    <t>Filled from line 35</t>
  </si>
  <si>
    <t>Filled from line 42</t>
  </si>
  <si>
    <t>DLS Gateway, Tax Rate, DE-1, column H. Any monies (e.g., library construction grant, MSBA, bond premiums, etc.)</t>
  </si>
  <si>
    <t>GF Gross Excluded Debt Service</t>
  </si>
  <si>
    <t>Reimbursement/Adjustments</t>
  </si>
  <si>
    <t>that will reimburse/adjust the city/town for excludable debt service costs must be identified</t>
  </si>
  <si>
    <t>Enter after certified by DLS</t>
  </si>
  <si>
    <t>Enter balance sheet figures</t>
  </si>
  <si>
    <t>MSBA construction reimbursement ends FY2024</t>
  </si>
  <si>
    <t>School Lunch offset no longer funded here</t>
  </si>
  <si>
    <t>Health and Human Services</t>
  </si>
  <si>
    <t>Culture and Recreation</t>
  </si>
  <si>
    <t>Position</t>
  </si>
  <si>
    <t>Longevity</t>
  </si>
  <si>
    <t>Exempt</t>
  </si>
  <si>
    <t>Enter each non-school employees  and relevant data</t>
  </si>
  <si>
    <t xml:space="preserve">Upon the expiration of contracts or relevant documentation </t>
  </si>
  <si>
    <t xml:space="preserve">Using budget appropriations, classification &amp; compensation plans, </t>
  </si>
  <si>
    <t xml:space="preserve">Based on major category groupings (e.g., general government, public </t>
  </si>
  <si>
    <t>personal contracts, and collective bargaining agreements (CBA), enter</t>
  </si>
  <si>
    <t>Clerical Union</t>
  </si>
  <si>
    <t>safety, etc.), summarize employees by exempt, specific CBS, individual</t>
  </si>
  <si>
    <t xml:space="preserve"> contracts, or elected so these summary cells can be linked into the COLA</t>
  </si>
  <si>
    <t>worksheet where potential future cost-of-living adjustments are calculated</t>
  </si>
  <si>
    <t>Budgeted Net School Spending③</t>
  </si>
  <si>
    <t>DESE EOY report eoy## tab, Schedule 19C, Regional School District Approved Budget has the breakdown of each member's NSS and non-NSS costs.</t>
  </si>
  <si>
    <t xml:space="preserve">In the DESE End of Year (EOY) report, click on the reports tab. </t>
  </si>
  <si>
    <t>DLS Gateway, Levy Limit worksheet (II)(A1) or DLS Gateway, Tax Rate, LA-13A Amended Tax Base Levy Growth</t>
  </si>
  <si>
    <t>OL-1 or DLS Gateway, Tax Rate Recap, Page 2 (II)(d)</t>
  </si>
  <si>
    <t>Also see COLA</t>
  </si>
  <si>
    <t>See Position Control</t>
  </si>
  <si>
    <t>Other available funds</t>
  </si>
  <si>
    <t>Minimum Contribution (A)①</t>
  </si>
  <si>
    <t>Total Exempt/Compensation Plan</t>
  </si>
  <si>
    <t>Offset Receipt Projections</t>
  </si>
  <si>
    <t>Local Receipt Projections</t>
  </si>
  <si>
    <t>TOTAL General Fund Revenues</t>
  </si>
  <si>
    <t>Funding for OPEB from raise and appropriate</t>
  </si>
  <si>
    <t>Funding for stabilization funds from raise and appropriate, including Stabilization Fund Override</t>
  </si>
  <si>
    <t>DLS Gateway, Tax Rate, Page 1 column D or LA-4 Assessment/Classification</t>
  </si>
  <si>
    <t>10b. Community Impact Fee Short Term Rentals</t>
  </si>
  <si>
    <t>Change Log</t>
  </si>
  <si>
    <t>These calculations will provided the potential impact above the existing known costs</t>
  </si>
  <si>
    <t xml:space="preserve">The district's budgeted NNS for the ensuing fiscal year is in cell E58 of Schedule 19. </t>
  </si>
  <si>
    <t>See Tax Levy</t>
  </si>
  <si>
    <t>Meeting Reports</t>
  </si>
  <si>
    <t xml:space="preserve">Apportionment of Local Contribution Across School Districts </t>
  </si>
  <si>
    <t>Increase from prior year</t>
  </si>
  <si>
    <t>Budgeted School Committee Compliance</t>
  </si>
  <si>
    <t>School Committee Budgeted NSS</t>
  </si>
  <si>
    <t>NSS Compliance (DESE Schedule 19)</t>
  </si>
  <si>
    <t>Chapter 70</t>
  </si>
  <si>
    <t>http://www.doe.mass.edu/finance/chapter70/compliance.html</t>
  </si>
  <si>
    <t>FY2026</t>
  </si>
  <si>
    <t>·  UGGA is level funded</t>
  </si>
  <si>
    <t>Less: Budgeted School Revenues</t>
  </si>
  <si>
    <t>·  Longevity  projections are based on current collective bargaining agreements/years of service and not included in the COLA table though will have additional financial impact as new agreements are approved.</t>
  </si>
  <si>
    <t>General Stabilization as a Percentage of GF Budget (Revenues from Available Funds tab)</t>
  </si>
  <si>
    <t>Transfers include free cash and excess appropriated funds to all stabilization funds.</t>
  </si>
  <si>
    <t>FY2027</t>
  </si>
  <si>
    <t>FY2028</t>
  </si>
  <si>
    <t>DESE, Administration and Finance, Funding and Reimbursements, Chapter 70 Program, Chapter 70 State Aid and Spending Requirement.</t>
  </si>
  <si>
    <t>FY2029</t>
  </si>
  <si>
    <t>Override Capacity as a percent of Levy Ceiling</t>
  </si>
  <si>
    <t>DLS Gateway, Tax Rate, LA-13 Tax Levy Base Growth, column E (column K prior to FY2020)</t>
  </si>
  <si>
    <t>Title V Reserve</t>
  </si>
  <si>
    <t>Reduce Tax Rate (Page 2)</t>
  </si>
  <si>
    <t>Estimated Local Receipts</t>
  </si>
  <si>
    <t>Less Excess Tax Levy Capacity</t>
  </si>
  <si>
    <t>1000</t>
  </si>
  <si>
    <t>Check</t>
  </si>
  <si>
    <t>Fire</t>
  </si>
  <si>
    <t>Library</t>
  </si>
  <si>
    <t>700</t>
  </si>
  <si>
    <t>Other Public Safety Capital Outlay</t>
  </si>
  <si>
    <t>Legal/Judgements/Settlements</t>
  </si>
  <si>
    <t xml:space="preserve">OPEB Trust </t>
  </si>
  <si>
    <t>TOTAL Estimated Local Receipts</t>
  </si>
  <si>
    <t>FY2030</t>
  </si>
  <si>
    <t>FY2031</t>
  </si>
  <si>
    <t>FY2032</t>
  </si>
  <si>
    <t>FY2033</t>
  </si>
  <si>
    <t>FY2034</t>
  </si>
  <si>
    <t>FY2035</t>
  </si>
  <si>
    <t>FY2036</t>
  </si>
  <si>
    <t>FY2037</t>
  </si>
  <si>
    <t>FY2038</t>
  </si>
  <si>
    <t>FY2039</t>
  </si>
  <si>
    <t>FY2040</t>
  </si>
  <si>
    <t>FY2041</t>
  </si>
  <si>
    <t>FY2042</t>
  </si>
  <si>
    <t>FY2043</t>
  </si>
  <si>
    <t>FY2044</t>
  </si>
  <si>
    <t>FY2045</t>
  </si>
  <si>
    <t>Total Short Term Pay Down</t>
  </si>
  <si>
    <t>Short Term Excluded Debt Service</t>
  </si>
  <si>
    <t>General SF as % of Total Budget</t>
  </si>
  <si>
    <t>Free Cash as % of GF Budget</t>
  </si>
  <si>
    <t>Retained Earnings as % of Budget</t>
  </si>
  <si>
    <t>Opiod Reserve</t>
  </si>
  <si>
    <t>Departmental equipment</t>
  </si>
  <si>
    <t>School</t>
  </si>
  <si>
    <t>3-Yr Average</t>
  </si>
  <si>
    <t>*</t>
  </si>
  <si>
    <t>* not equal to Recap Page 2 IIb. 9.</t>
  </si>
  <si>
    <t/>
  </si>
  <si>
    <t>Captain</t>
  </si>
  <si>
    <t>Chief</t>
  </si>
  <si>
    <t>Dispatchers</t>
  </si>
  <si>
    <t>Clerical</t>
  </si>
  <si>
    <t>Department/ Account Number</t>
  </si>
  <si>
    <t>Total General Government</t>
  </si>
  <si>
    <t>Overtime</t>
  </si>
  <si>
    <t>Additional</t>
  </si>
  <si>
    <t>01-220</t>
  </si>
  <si>
    <t>Fire Department</t>
  </si>
  <si>
    <t>Stipends</t>
  </si>
  <si>
    <t>Holiday</t>
  </si>
  <si>
    <t>Dispatch Overtime</t>
  </si>
  <si>
    <t>Total Fire Department</t>
  </si>
  <si>
    <t>01-210</t>
  </si>
  <si>
    <t>Health Agent</t>
  </si>
  <si>
    <t>01-510</t>
  </si>
  <si>
    <t>01-541</t>
  </si>
  <si>
    <t>Labor</t>
  </si>
  <si>
    <t xml:space="preserve">Solid Waste Worker </t>
  </si>
  <si>
    <t>01-543</t>
  </si>
  <si>
    <t>Total Health &amp; Human Services</t>
  </si>
  <si>
    <t>Clothing Allowance</t>
  </si>
  <si>
    <t>01-610</t>
  </si>
  <si>
    <t>Jr Custodian</t>
  </si>
  <si>
    <t>Library Page</t>
  </si>
  <si>
    <t xml:space="preserve">Recreation Dir. </t>
  </si>
  <si>
    <t>01-630</t>
  </si>
  <si>
    <t>Foreman</t>
  </si>
  <si>
    <t>Seasonal Laborers</t>
  </si>
  <si>
    <t>01-650</t>
  </si>
  <si>
    <t>Administrative Clerk</t>
  </si>
  <si>
    <t>Licenses</t>
  </si>
  <si>
    <t>Superintendent</t>
  </si>
  <si>
    <t>Assist Supt/Oper</t>
  </si>
  <si>
    <t>General Foreman</t>
  </si>
  <si>
    <t>01-420</t>
  </si>
  <si>
    <t>Total Public Works</t>
  </si>
  <si>
    <t>Total Culture &amp; Recreation</t>
  </si>
  <si>
    <t>Dispatch</t>
  </si>
  <si>
    <t>Custodian</t>
  </si>
  <si>
    <t>Mechanic</t>
  </si>
  <si>
    <t>Crime Analyst</t>
  </si>
  <si>
    <t>Police Department</t>
  </si>
  <si>
    <t>Total Police Department</t>
  </si>
  <si>
    <t>01-240</t>
  </si>
  <si>
    <t>Bldg. Commissioner</t>
  </si>
  <si>
    <t>Deputy Building Insp.</t>
  </si>
  <si>
    <t>01-292</t>
  </si>
  <si>
    <t>Other Public Safety</t>
  </si>
  <si>
    <t>Total Other Public Safety</t>
  </si>
  <si>
    <t>Public Safety - Police</t>
  </si>
  <si>
    <t>Public Safety - Fire</t>
  </si>
  <si>
    <t>Public Safety - Other</t>
  </si>
  <si>
    <t xml:space="preserve">Police   </t>
  </si>
  <si>
    <t>Elected Officials - Stipends</t>
  </si>
  <si>
    <t>Exempt Employees</t>
  </si>
  <si>
    <t>DPW</t>
  </si>
  <si>
    <t>Total Other Compensation</t>
  </si>
  <si>
    <t>Grand Total</t>
  </si>
  <si>
    <t>Check:</t>
  </si>
  <si>
    <t>Reserve Fund</t>
  </si>
  <si>
    <t>Other Reserves</t>
  </si>
  <si>
    <t>(Copy and paste district share %s from Chapter 70 workbook)</t>
  </si>
  <si>
    <t>Indirect Expenses (A2)</t>
  </si>
  <si>
    <t>Enter historical State Aid from Trends in Municipal Cherry Sheet Aid</t>
  </si>
  <si>
    <t>Enter current budget year estimates from Preliminary</t>
  </si>
  <si>
    <t>Projected amounts are in Budget amounts</t>
  </si>
  <si>
    <t>Laborers</t>
  </si>
  <si>
    <t>Laborer</t>
  </si>
  <si>
    <t>ESTIMATED LOCAL  and OFFSET RECEIPTS</t>
  </si>
  <si>
    <t>#2</t>
  </si>
  <si>
    <t>#3</t>
  </si>
  <si>
    <t>#4</t>
  </si>
  <si>
    <t>Local Public School Budget</t>
  </si>
  <si>
    <t>Local Public School Transportation</t>
  </si>
  <si>
    <t>Local Public School Capital</t>
  </si>
  <si>
    <t>Total Local School</t>
  </si>
  <si>
    <t>_____ RSD Assessment</t>
  </si>
  <si>
    <t>_____ RSD Transportation</t>
  </si>
  <si>
    <t>_____ RSD Debt</t>
  </si>
  <si>
    <t>Total _____ RSD</t>
  </si>
  <si>
    <t>Vocational Assessment</t>
  </si>
  <si>
    <t>Vocational Transportation</t>
  </si>
  <si>
    <t>Vocational Debt Service</t>
  </si>
  <si>
    <t>General Insurance</t>
  </si>
  <si>
    <t>Worker's Compensation</t>
  </si>
  <si>
    <t>Unemployment Insurance</t>
  </si>
  <si>
    <t>Total ____ Expenditures</t>
  </si>
  <si>
    <t>CPF Debt Service</t>
  </si>
  <si>
    <t>Regional Debt Service</t>
  </si>
  <si>
    <t>Regional Excluded Debt Service</t>
  </si>
  <si>
    <t>Total Excluded Principal</t>
  </si>
  <si>
    <t>General Fund Excluded Debt Service</t>
  </si>
  <si>
    <t>Total Excluded Interest</t>
  </si>
  <si>
    <t>Total General Fund Excluded Debt Service</t>
  </si>
  <si>
    <t>Total CPF Principal</t>
  </si>
  <si>
    <t>Total CPF Interest</t>
  </si>
  <si>
    <t>Total CPF Debt Service</t>
  </si>
  <si>
    <t>Community Preservation Fund Debt Service</t>
  </si>
  <si>
    <t xml:space="preserve">Regional School Debt </t>
  </si>
  <si>
    <t>Region #1</t>
  </si>
  <si>
    <t>Region #2</t>
  </si>
  <si>
    <t>Vocational</t>
  </si>
  <si>
    <t>Total Regional School Debt</t>
  </si>
  <si>
    <t>Regional School Debt (Excluded)</t>
  </si>
  <si>
    <t>Total Regional School Debt (Excluded)</t>
  </si>
  <si>
    <t>Long-Term - Principal</t>
  </si>
  <si>
    <t>Long-Term - Interest</t>
  </si>
  <si>
    <t>RSD Gross Excluded Debt Service</t>
  </si>
  <si>
    <t>Patrol</t>
  </si>
  <si>
    <t>_____</t>
  </si>
  <si>
    <t xml:space="preserve">School Finance, Chapter 70 Program, Chapter 70 State Aid and Spending Requirement, </t>
  </si>
  <si>
    <t>Percent Local School District</t>
  </si>
  <si>
    <t>Local Foundation Enrollment</t>
  </si>
  <si>
    <t>Budgeted Town/City Compliance</t>
  </si>
  <si>
    <t>Local School Foundation Budget</t>
  </si>
  <si>
    <t>Amounts from the End of Year Report, Schedule 19 as approved by DESE.</t>
  </si>
  <si>
    <t>Capital/Special Projects</t>
  </si>
  <si>
    <t>Current Year Special Articles</t>
  </si>
  <si>
    <t>Cable/PEG</t>
  </si>
  <si>
    <t>Transfer to/from Other Funds</t>
  </si>
  <si>
    <t>TOTAL Other Financing Uses</t>
  </si>
  <si>
    <t>Snow&amp;Ice/Deficits/Tax Title</t>
  </si>
  <si>
    <t>Final Est*</t>
  </si>
  <si>
    <t>*State Aid was not finalized prior to many tax rate approvals</t>
  </si>
  <si>
    <t xml:space="preserve">  See DLS Gateway, Tax Rate, Page 2 for "recap" state aid</t>
  </si>
  <si>
    <t xml:space="preserve">  Go to DLS webpage: Cherry sheet estimates - preliminary, FY2021 for "recap" amount detail</t>
  </si>
  <si>
    <t xml:space="preserve">DLS website Trends in Municipal Cherry Sheet Aid </t>
  </si>
  <si>
    <t xml:space="preserve">City/Town of </t>
  </si>
  <si>
    <t>Required Contribution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</si>
  <si>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</si>
  <si>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</si>
  <si>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</si>
  <si>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</si>
  <si>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</si>
  <si>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</si>
  <si>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</si>
  <si>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</si>
  <si>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</si>
  <si>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</si>
  <si>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</si>
  <si>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Fiscal Years</t>
  </si>
  <si>
    <t>Free Cash certified as of</t>
  </si>
  <si>
    <t>Available Stabilization Fund Balances as of:</t>
  </si>
  <si>
    <t>Certified Free Cash/Retained Earnings</t>
  </si>
  <si>
    <t>Stabilization Fund Balance as of</t>
  </si>
  <si>
    <t>enter first year only</t>
  </si>
  <si>
    <t>enter 1st year and drag across cells</t>
  </si>
  <si>
    <t>**Future years for the Debt schedule (add as needed)</t>
  </si>
  <si>
    <t>Begin the forecast by entering the fiscal years in this worksheet.</t>
  </si>
  <si>
    <t>All years will automatically update across the forecasting tool.</t>
  </si>
  <si>
    <t>DLS Financial Forecast - 5 Year Lookback</t>
  </si>
  <si>
    <t>Historical-1</t>
  </si>
  <si>
    <t>Historical-2</t>
  </si>
  <si>
    <t>Historical-3</t>
  </si>
  <si>
    <t>Historical-4</t>
  </si>
  <si>
    <t>Historical-5</t>
  </si>
  <si>
    <t>Projection-1</t>
  </si>
  <si>
    <t>Projection-2</t>
  </si>
  <si>
    <t>Projection-3</t>
  </si>
  <si>
    <t>Projection-4</t>
  </si>
  <si>
    <t>Projection-5</t>
  </si>
  <si>
    <t>Year 12</t>
  </si>
  <si>
    <t>FY2046</t>
  </si>
  <si>
    <t>Current/ Recap</t>
  </si>
  <si>
    <t>17a. Building Permits</t>
  </si>
  <si>
    <t>17b. Other Licenses and Permits</t>
  </si>
  <si>
    <t>2025</t>
  </si>
  <si>
    <t>Local Share of Racing Taxes</t>
  </si>
  <si>
    <t>a.Solar Payment in Lieu of Taxes</t>
  </si>
  <si>
    <t>b.All Other Payment in Lieu of Taxes</t>
  </si>
  <si>
    <t>Chapter 70 - prior year (before first year of forecast)</t>
  </si>
  <si>
    <t>2026</t>
  </si>
  <si>
    <t>Regional School District</t>
  </si>
  <si>
    <t>RSD (All Members)</t>
  </si>
  <si>
    <t xml:space="preserve">Share of </t>
  </si>
  <si>
    <t>RSD</t>
  </si>
  <si>
    <t>Minimum aid not funded in FY2021</t>
  </si>
  <si>
    <r>
      <t>General Fund Surplus/</t>
    </r>
    <r>
      <rPr>
        <b/>
        <sz val="12"/>
        <color rgb="FFFF0000"/>
        <rFont val="Calibri"/>
        <family val="2"/>
        <scheme val="minor"/>
      </rPr>
      <t>(Shortfall)</t>
    </r>
  </si>
  <si>
    <r>
      <t>Enterprise Surplus/</t>
    </r>
    <r>
      <rPr>
        <b/>
        <sz val="12"/>
        <color rgb="FFFF0000"/>
        <rFont val="Calibri"/>
        <family val="2"/>
        <scheme val="minor"/>
      </rPr>
      <t>(Shortfall)</t>
    </r>
  </si>
  <si>
    <r>
      <t>CPA Surplus/</t>
    </r>
    <r>
      <rPr>
        <b/>
        <sz val="12"/>
        <color rgb="FFFF0000"/>
        <rFont val="Calibri"/>
        <family val="2"/>
        <scheme val="minor"/>
      </rPr>
      <t>(Shortfall)</t>
    </r>
  </si>
  <si>
    <r>
      <t>Total Surplus/</t>
    </r>
    <r>
      <rPr>
        <b/>
        <sz val="12"/>
        <color rgb="FFFF0000"/>
        <rFont val="Calibri"/>
        <family val="2"/>
        <scheme val="minor"/>
      </rPr>
      <t>(Shortfall)</t>
    </r>
  </si>
  <si>
    <r>
      <t>Total Surplus/</t>
    </r>
    <r>
      <rPr>
        <b/>
        <sz val="12"/>
        <color rgb="FFFF0000"/>
        <rFont val="Calibri"/>
        <family val="2"/>
        <scheme val="minor"/>
      </rPr>
      <t>(Shortfall)</t>
    </r>
    <r>
      <rPr>
        <b/>
        <sz val="12"/>
        <rFont val="Calibri"/>
        <family val="2"/>
        <scheme val="minor"/>
      </rPr>
      <t xml:space="preserve"> after COLA </t>
    </r>
  </si>
  <si>
    <r>
      <t xml:space="preserve">All cells linked from </t>
    </r>
    <r>
      <rPr>
        <i/>
        <sz val="12"/>
        <rFont val="Calibri"/>
        <family val="2"/>
        <scheme val="minor"/>
      </rPr>
      <t>Levy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</si>
  <si>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12"/>
        <rFont val="Calibri"/>
        <family val="2"/>
        <scheme val="minor"/>
      </rPr>
      <t>State Aid</t>
    </r>
    <r>
      <rPr>
        <sz val="12"/>
        <rFont val="Calibri"/>
        <family val="2"/>
        <scheme val="minor"/>
      </rPr>
      <t xml:space="preserve"> worksheet</t>
    </r>
  </si>
  <si>
    <r>
      <t xml:space="preserve">Cells linked from </t>
    </r>
    <r>
      <rPr>
        <i/>
        <sz val="12"/>
        <rFont val="Calibri"/>
        <family val="2"/>
        <scheme val="minor"/>
      </rPr>
      <t>State Aid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</si>
  <si>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12"/>
        <rFont val="Calibri"/>
        <family val="2"/>
        <scheme val="minor"/>
      </rPr>
      <t>Local Receipts and Offset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</si>
  <si>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12"/>
        <rFont val="Calibri"/>
        <family val="2"/>
        <scheme val="minor"/>
      </rPr>
      <t>Available Funds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</si>
  <si>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12"/>
        <rFont val="Calibri"/>
        <family val="2"/>
        <scheme val="minor"/>
      </rPr>
      <t>Enterprise Funds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</si>
  <si>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12"/>
        <rFont val="Calibri"/>
        <family val="2"/>
        <scheme val="minor"/>
      </rPr>
      <t>CPF</t>
    </r>
    <r>
      <rPr>
        <sz val="12"/>
        <rFont val="Calibri"/>
        <family val="2"/>
        <scheme val="minor"/>
      </rPr>
      <t xml:space="preserve"> worksheet</t>
    </r>
  </si>
  <si>
    <r>
      <t xml:space="preserve">If Override Capacity is negative, </t>
    </r>
    <r>
      <rPr>
        <i/>
        <sz val="12"/>
        <color rgb="FFFF0000"/>
        <rFont val="Calibri"/>
        <family val="2"/>
        <scheme val="minor"/>
      </rPr>
      <t>Over levy ceiling</t>
    </r>
    <r>
      <rPr>
        <sz val="12"/>
        <color theme="1"/>
        <rFont val="Calibri"/>
        <family val="2"/>
        <scheme val="minor"/>
      </rPr>
      <t xml:space="preserve"> appears </t>
    </r>
  </si>
  <si>
    <r>
      <t xml:space="preserve">Filled from </t>
    </r>
    <r>
      <rPr>
        <i/>
        <sz val="12"/>
        <color theme="1"/>
        <rFont val="Calibri"/>
        <family val="2"/>
        <scheme val="minor"/>
      </rPr>
      <t>Debt</t>
    </r>
    <r>
      <rPr>
        <sz val="12"/>
        <color theme="1"/>
        <rFont val="Calibri"/>
        <family val="2"/>
        <scheme val="minor"/>
      </rPr>
      <t xml:space="preserve"> worksheet</t>
    </r>
  </si>
  <si>
    <r>
      <t xml:space="preserve">If a row is deleted, the link to the </t>
    </r>
    <r>
      <rPr>
        <i/>
        <sz val="12"/>
        <color theme="1"/>
        <rFont val="Calibri"/>
        <family val="2"/>
        <scheme val="minor"/>
      </rPr>
      <t xml:space="preserve">Revenue </t>
    </r>
    <r>
      <rPr>
        <sz val="12"/>
        <color theme="1"/>
        <rFont val="Calibri"/>
        <family val="2"/>
        <scheme val="minor"/>
      </rPr>
      <t>worksheet will have an error</t>
    </r>
  </si>
  <si>
    <r>
      <t>TOTAL Local Receipts-Budget</t>
    </r>
    <r>
      <rPr>
        <sz val="12"/>
        <rFont val="Calibri"/>
        <family val="2"/>
        <scheme val="minor"/>
      </rPr>
      <t xml:space="preserve"> </t>
    </r>
  </si>
  <si>
    <r>
      <t>TOTAL Offset Receipts-Budget</t>
    </r>
    <r>
      <rPr>
        <sz val="12"/>
        <rFont val="Calibri"/>
        <family val="2"/>
        <scheme val="minor"/>
      </rPr>
      <t xml:space="preserve"> </t>
    </r>
  </si>
  <si>
    <r>
      <t xml:space="preserve">Budgetary transfers </t>
    </r>
    <r>
      <rPr>
        <sz val="12"/>
        <color theme="1"/>
        <rFont val="Calibri"/>
        <family val="2"/>
        <scheme val="minor"/>
      </rPr>
      <t xml:space="preserve"> (not a revenues source)</t>
    </r>
  </si>
  <si>
    <r>
      <t xml:space="preserve">All cells linked from </t>
    </r>
    <r>
      <rPr>
        <i/>
        <sz val="12"/>
        <rFont val="Calibri"/>
        <family val="2"/>
        <scheme val="minor"/>
      </rPr>
      <t>Revenues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</si>
  <si>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from </t>
    </r>
    <r>
      <rPr>
        <i/>
        <sz val="12"/>
        <rFont val="Calibri"/>
        <family val="2"/>
        <scheme val="minor"/>
      </rPr>
      <t>Debt</t>
    </r>
    <r>
      <rPr>
        <sz val="12"/>
        <rFont val="Calibri"/>
        <family val="2"/>
        <scheme val="minor"/>
      </rPr>
      <t xml:space="preserve"> worksheet</t>
    </r>
  </si>
  <si>
    <r>
      <t xml:space="preserve">Budget and projected cells linked from </t>
    </r>
    <r>
      <rPr>
        <i/>
        <sz val="12"/>
        <rFont val="Calibri"/>
        <family val="2"/>
        <scheme val="minor"/>
      </rPr>
      <t>State Aid</t>
    </r>
    <r>
      <rPr>
        <sz val="12"/>
        <rFont val="Calibri"/>
        <family val="2"/>
        <scheme val="minor"/>
      </rPr>
      <t xml:space="preserve"> worksheet</t>
    </r>
  </si>
  <si>
    <t>Snow &amp; Ice (current shortfall/prior FY deficit)</t>
  </si>
  <si>
    <t>OPEB Trust (Free cash transfer into fund)</t>
  </si>
  <si>
    <r>
      <t xml:space="preserve">All cells linked from </t>
    </r>
    <r>
      <rPr>
        <i/>
        <sz val="12"/>
        <rFont val="Calibri"/>
        <family val="2"/>
        <scheme val="minor"/>
      </rPr>
      <t>CIP</t>
    </r>
    <r>
      <rPr>
        <sz val="12"/>
        <rFont val="Calibri"/>
        <family val="2"/>
        <scheme val="minor"/>
      </rPr>
      <t xml:space="preserve"> worksheet</t>
    </r>
  </si>
  <si>
    <r>
      <t xml:space="preserve">All cells linked to individual debt instruments on </t>
    </r>
    <r>
      <rPr>
        <i/>
        <sz val="12"/>
        <color theme="1"/>
        <rFont val="Calibri"/>
        <family val="2"/>
        <scheme val="minor"/>
      </rPr>
      <t>Debt</t>
    </r>
    <r>
      <rPr>
        <sz val="12"/>
        <color theme="1"/>
        <rFont val="Calibri"/>
        <family val="2"/>
        <scheme val="minor"/>
      </rPr>
      <t xml:space="preserve"> worksheet</t>
    </r>
  </si>
  <si>
    <r>
      <t xml:space="preserve">All cells linked to </t>
    </r>
    <r>
      <rPr>
        <i/>
        <sz val="12"/>
        <color theme="1"/>
        <rFont val="Calibri"/>
        <family val="2"/>
        <scheme val="minor"/>
      </rPr>
      <t>CIP</t>
    </r>
    <r>
      <rPr>
        <sz val="12"/>
        <color theme="1"/>
        <rFont val="Calibri"/>
        <family val="2"/>
        <scheme val="minor"/>
      </rPr>
      <t xml:space="preserve"> worksheet</t>
    </r>
  </si>
  <si>
    <r>
      <t>____  Enterprise Surplus/</t>
    </r>
    <r>
      <rPr>
        <b/>
        <sz val="12"/>
        <color rgb="FFFF0000"/>
        <rFont val="Calibri"/>
        <family val="2"/>
        <scheme val="minor"/>
      </rPr>
      <t>(Shortfall)</t>
    </r>
  </si>
  <si>
    <r>
      <rPr>
        <u/>
        <sz val="12"/>
        <rFont val="Calibri"/>
        <family val="2"/>
        <scheme val="minor"/>
      </rPr>
      <t xml:space="preserve">         </t>
    </r>
    <r>
      <rPr>
        <sz val="12"/>
        <rFont val="Calibri"/>
        <family val="2"/>
        <scheme val="minor"/>
      </rPr>
      <t>Enterprise Debt Service</t>
    </r>
  </si>
  <si>
    <r>
      <rPr>
        <b/>
        <u/>
        <sz val="12"/>
        <rFont val="Calibri"/>
        <family val="2"/>
        <scheme val="minor"/>
      </rPr>
      <t xml:space="preserve">        </t>
    </r>
    <r>
      <rPr>
        <b/>
        <sz val="12"/>
        <rFont val="Calibri"/>
        <family val="2"/>
        <scheme val="minor"/>
      </rPr>
      <t xml:space="preserve"> Enterprise Debt Service</t>
    </r>
  </si>
  <si>
    <r>
      <t xml:space="preserve">Total </t>
    </r>
    <r>
      <rPr>
        <b/>
        <u/>
        <sz val="12"/>
        <rFont val="Calibri"/>
        <family val="2"/>
        <scheme val="minor"/>
      </rPr>
      <t xml:space="preserve">         </t>
    </r>
    <r>
      <rPr>
        <b/>
        <sz val="12"/>
        <rFont val="Calibri"/>
        <family val="2"/>
        <scheme val="minor"/>
      </rPr>
      <t xml:space="preserve"> Enterprise Principal</t>
    </r>
  </si>
  <si>
    <r>
      <t xml:space="preserve">Total </t>
    </r>
    <r>
      <rPr>
        <b/>
        <u/>
        <sz val="12"/>
        <rFont val="Calibri"/>
        <family val="2"/>
        <scheme val="minor"/>
      </rPr>
      <t xml:space="preserve">         </t>
    </r>
    <r>
      <rPr>
        <b/>
        <sz val="12"/>
        <rFont val="Calibri"/>
        <family val="2"/>
        <scheme val="minor"/>
      </rPr>
      <t>Enterprise Interest</t>
    </r>
  </si>
  <si>
    <r>
      <t xml:space="preserve">Total </t>
    </r>
    <r>
      <rPr>
        <b/>
        <u/>
        <sz val="12"/>
        <rFont val="Calibri"/>
        <family val="2"/>
        <scheme val="minor"/>
      </rPr>
      <t xml:space="preserve">        </t>
    </r>
    <r>
      <rPr>
        <b/>
        <sz val="12"/>
        <rFont val="Calibri"/>
        <family val="2"/>
        <scheme val="minor"/>
      </rPr>
      <t xml:space="preserve"> Enterprise Debt Service</t>
    </r>
  </si>
  <si>
    <r>
      <t>Surplus/</t>
    </r>
    <r>
      <rPr>
        <b/>
        <sz val="12"/>
        <color rgb="FFFF0000"/>
        <rFont val="Calibri"/>
        <family val="2"/>
        <scheme val="minor"/>
      </rPr>
      <t>(Deficit)</t>
    </r>
  </si>
  <si>
    <r>
      <rPr>
        <b/>
        <sz val="12"/>
        <color rgb="FFFF0000"/>
        <rFont val="Calibri"/>
        <family val="2"/>
        <scheme val="minor"/>
      </rPr>
      <t>Deficit</t>
    </r>
    <r>
      <rPr>
        <sz val="12"/>
        <color theme="1"/>
        <rFont val="Calibri"/>
        <family val="2"/>
        <scheme val="minor"/>
      </rPr>
      <t xml:space="preserve"> raised in subsequent year</t>
    </r>
  </si>
  <si>
    <r>
      <t xml:space="preserve">any existing step and salary increases </t>
    </r>
    <r>
      <rPr>
        <u/>
        <sz val="12"/>
        <color theme="1"/>
        <rFont val="Calibri"/>
        <family val="2"/>
        <scheme val="minor"/>
      </rPr>
      <t>currently in effect</t>
    </r>
  </si>
  <si>
    <r>
      <t xml:space="preserve">that dictate salary increases, </t>
    </r>
    <r>
      <rPr>
        <u/>
        <sz val="12"/>
        <color theme="1"/>
        <rFont val="Calibri"/>
        <family val="2"/>
        <scheme val="minor"/>
      </rPr>
      <t>only step increases</t>
    </r>
    <r>
      <rPr>
        <sz val="12"/>
        <color theme="1"/>
        <rFont val="Calibri"/>
        <family val="2"/>
        <scheme val="minor"/>
      </rPr>
      <t xml:space="preserve"> would be entered.</t>
    </r>
  </si>
  <si>
    <r>
      <t>Percent Other</t>
    </r>
    <r>
      <rPr>
        <i/>
        <sz val="12"/>
        <rFont val="Calibri"/>
        <family val="2"/>
        <scheme val="minor"/>
      </rPr>
      <t xml:space="preserve"> District</t>
    </r>
  </si>
  <si>
    <r>
      <t>Over/</t>
    </r>
    <r>
      <rPr>
        <sz val="12"/>
        <color rgb="FFFF0000"/>
        <rFont val="Calibri"/>
        <family val="2"/>
        <scheme val="minor"/>
      </rPr>
      <t>(under)</t>
    </r>
    <r>
      <rPr>
        <sz val="12"/>
        <rFont val="Calibri"/>
        <family val="2"/>
        <scheme val="minor"/>
      </rPr>
      <t xml:space="preserve"> Required NSS</t>
    </r>
  </si>
  <si>
    <r>
      <t>Foundation Budget</t>
    </r>
    <r>
      <rPr>
        <b/>
        <sz val="12"/>
        <color theme="1"/>
        <rFont val="Calibri"/>
        <family val="2"/>
      </rPr>
      <t>①</t>
    </r>
  </si>
  <si>
    <r>
      <t>Additional Contribution (B)</t>
    </r>
    <r>
      <rPr>
        <b/>
        <sz val="12"/>
        <color theme="1"/>
        <rFont val="Calibri"/>
        <family val="2"/>
      </rPr>
      <t>②</t>
    </r>
  </si>
  <si>
    <r>
      <t>Transportation &amp; Other Non-NSS (C)</t>
    </r>
    <r>
      <rPr>
        <b/>
        <sz val="12"/>
        <color theme="1"/>
        <rFont val="Calibri"/>
        <family val="2"/>
      </rPr>
      <t>②</t>
    </r>
  </si>
  <si>
    <r>
      <t>Capital &amp; Debt Assessment</t>
    </r>
    <r>
      <rPr>
        <b/>
        <sz val="12"/>
        <color theme="1"/>
        <rFont val="Calibri"/>
        <family val="2"/>
      </rPr>
      <t>②</t>
    </r>
  </si>
  <si>
    <r>
      <t>Minimum Contribution (A)</t>
    </r>
    <r>
      <rPr>
        <b/>
        <sz val="12"/>
        <color theme="1"/>
        <rFont val="Calibri"/>
        <family val="2"/>
      </rPr>
      <t>①</t>
    </r>
  </si>
  <si>
    <r>
      <t>Ch 70 (B)</t>
    </r>
    <r>
      <rPr>
        <b/>
        <sz val="12"/>
        <color theme="1"/>
        <rFont val="Calibri"/>
        <family val="2"/>
      </rPr>
      <t>①</t>
    </r>
  </si>
  <si>
    <r>
      <t>RSD Member Foundation Enrollments</t>
    </r>
    <r>
      <rPr>
        <b/>
        <sz val="12"/>
        <color theme="1" tint="4.9989318521683403E-2"/>
        <rFont val="Calibri"/>
        <family val="2"/>
      </rPr>
      <t>①</t>
    </r>
  </si>
  <si>
    <r>
      <t>RSD Member Foundation Enrollments</t>
    </r>
    <r>
      <rPr>
        <b/>
        <sz val="12"/>
        <color rgb="FF000000"/>
        <rFont val="Calibri"/>
        <family val="2"/>
      </rPr>
      <t>①</t>
    </r>
  </si>
  <si>
    <t>Community Preservation Funds</t>
  </si>
  <si>
    <t>COMMUNITY PRESERVATION FUNDS</t>
  </si>
  <si>
    <t>=+B2</t>
  </si>
  <si>
    <t>2027</t>
  </si>
  <si>
    <t>01-121 Mayor's Office</t>
  </si>
  <si>
    <t>01-111 City/Town Council Staff</t>
  </si>
  <si>
    <t>01-123 City/Town Manager's Office</t>
  </si>
  <si>
    <t>01-133 Finance Director</t>
  </si>
  <si>
    <t>01-134 Accountant/Auditor</t>
  </si>
  <si>
    <t>01-145 Treasurer</t>
  </si>
  <si>
    <t>01-146 Collector</t>
  </si>
  <si>
    <t>Name</t>
  </si>
  <si>
    <t>CBA</t>
  </si>
  <si>
    <t>Elected</t>
  </si>
  <si>
    <t>Step</t>
  </si>
  <si>
    <t>Grade/</t>
  </si>
  <si>
    <t>Superior</t>
  </si>
  <si>
    <t>Deputy Chief</t>
  </si>
  <si>
    <t>01-151 Legal</t>
  </si>
  <si>
    <t>01-152 HR</t>
  </si>
  <si>
    <t>01-155 IT</t>
  </si>
  <si>
    <t>01-161 City/Town Clerk</t>
  </si>
  <si>
    <t>01-162 Elections</t>
  </si>
  <si>
    <t>01-163 Registration</t>
  </si>
  <si>
    <t>01-165 Licensing</t>
  </si>
  <si>
    <t>01-171 Conservation</t>
  </si>
  <si>
    <t>01-192 Facilities</t>
  </si>
  <si>
    <t>01-175 Planning</t>
  </si>
  <si>
    <t>Stipend</t>
  </si>
  <si>
    <t>Animal Control</t>
  </si>
  <si>
    <t>01-138 Procurement</t>
  </si>
  <si>
    <t>01-141 Assessor</t>
  </si>
  <si>
    <t>Anniversary</t>
  </si>
  <si>
    <t>Lieutenant</t>
  </si>
  <si>
    <t>Weeks</t>
  </si>
  <si>
    <t>Hours/</t>
  </si>
  <si>
    <t>Week</t>
  </si>
  <si>
    <t>(52.2)</t>
  </si>
  <si>
    <t>Sergeant</t>
  </si>
  <si>
    <t>Detective</t>
  </si>
  <si>
    <t>Differentials (3-11)</t>
  </si>
  <si>
    <t>Differentials (11-7)</t>
  </si>
  <si>
    <t>GG-Exempt</t>
  </si>
  <si>
    <t>GG-Clerical</t>
  </si>
  <si>
    <t>GG-Laborers</t>
  </si>
  <si>
    <t>GG-Additional</t>
  </si>
  <si>
    <t>Elected-Stipends</t>
  </si>
  <si>
    <t>Elected-Exempt</t>
  </si>
  <si>
    <t>Elected-Stipend</t>
  </si>
  <si>
    <t xml:space="preserve">GG-Clerical </t>
  </si>
  <si>
    <t>GG-Laborer</t>
  </si>
  <si>
    <t>Management Exempt</t>
  </si>
  <si>
    <t>Other Exempt</t>
  </si>
  <si>
    <t>Clerk</t>
  </si>
  <si>
    <t>Exempt Management Longevity</t>
  </si>
  <si>
    <t>Superior Longevity</t>
  </si>
  <si>
    <t>Patrol Longevity</t>
  </si>
  <si>
    <t>Dispatch Longevity</t>
  </si>
  <si>
    <t>Exempt Other Longevity</t>
  </si>
  <si>
    <t>Exempt Management Clothing Allowance</t>
  </si>
  <si>
    <t>Exempt Other Clothing Allowance</t>
  </si>
  <si>
    <t>Superior Clothing Allowance</t>
  </si>
  <si>
    <t>Patrol Clothing Allowance</t>
  </si>
  <si>
    <t>Dispatch Clothing Allowance</t>
  </si>
  <si>
    <t>Firefighter</t>
  </si>
  <si>
    <t>Education &amp; Training</t>
  </si>
  <si>
    <t>Reserves salaries &amp; PT wages</t>
  </si>
  <si>
    <t>Call FF salaries &amp; PT wages</t>
  </si>
  <si>
    <t>Clerical Longevity</t>
  </si>
  <si>
    <t>Exempt Longevity</t>
  </si>
  <si>
    <t>Fire Longevity</t>
  </si>
  <si>
    <t>Firefighters</t>
  </si>
  <si>
    <t>Gas Inspector</t>
  </si>
  <si>
    <t>Plumbing Inspector</t>
  </si>
  <si>
    <t>Weights &amp; Measures Inspector</t>
  </si>
  <si>
    <t>Electrical Inspector</t>
  </si>
  <si>
    <t>Harbormaster</t>
  </si>
  <si>
    <t>01-291</t>
  </si>
  <si>
    <t>Dog Officer</t>
  </si>
  <si>
    <t>01-295</t>
  </si>
  <si>
    <t>Exempt Other Overtime</t>
  </si>
  <si>
    <t>Superior Overtime</t>
  </si>
  <si>
    <t>Patrol Overtime</t>
  </si>
  <si>
    <t>Clerical Overtime</t>
  </si>
  <si>
    <t>Fire Overtime</t>
  </si>
  <si>
    <t>Working Foreman</t>
  </si>
  <si>
    <t>Vehicle Allowance</t>
  </si>
  <si>
    <t>On-Call</t>
  </si>
  <si>
    <t>Sick Leave Incentive</t>
  </si>
  <si>
    <t>Vacation Buyback</t>
  </si>
  <si>
    <t>Administrative Assistant</t>
  </si>
  <si>
    <t>Laborers Overtime</t>
  </si>
  <si>
    <t>Laborers Longevity</t>
  </si>
  <si>
    <t>Laborers Clothing Allowance</t>
  </si>
  <si>
    <t>Emergency Management</t>
  </si>
  <si>
    <t>Safer Firefighter</t>
  </si>
  <si>
    <t>Safer Holiday</t>
  </si>
  <si>
    <t>01-520</t>
  </si>
  <si>
    <t>Council on Aging Director</t>
  </si>
  <si>
    <t>01-542</t>
  </si>
  <si>
    <t>Youth Services Director</t>
  </si>
  <si>
    <t>Veterans' Services Agent</t>
  </si>
  <si>
    <t>Nurse</t>
  </si>
  <si>
    <t>Support staff</t>
  </si>
  <si>
    <t>Van Driver</t>
  </si>
  <si>
    <t>COA Program Coordinator</t>
  </si>
  <si>
    <t>Longevity Health</t>
  </si>
  <si>
    <t>Longevity Nurse</t>
  </si>
  <si>
    <t>Longevity COA</t>
  </si>
  <si>
    <t>Longevity Youth Services</t>
  </si>
  <si>
    <t>Longevity Veterans' Services</t>
  </si>
  <si>
    <t>Overtime Health</t>
  </si>
  <si>
    <t>Overtime Nurse</t>
  </si>
  <si>
    <t>Clothing Allowance Health</t>
  </si>
  <si>
    <t>Clothing Allowance Nurse</t>
  </si>
  <si>
    <t>Library Director</t>
  </si>
  <si>
    <t>Asst. Library Director</t>
  </si>
  <si>
    <t>Ref. Librarian</t>
  </si>
  <si>
    <t>Circ. Supervisor</t>
  </si>
  <si>
    <t>Childrens' Librarian</t>
  </si>
  <si>
    <t>Staff librarian</t>
  </si>
  <si>
    <t>Assistant</t>
  </si>
  <si>
    <t>Lifeguards</t>
  </si>
  <si>
    <t>Seasonal staff</t>
  </si>
  <si>
    <t>Park Director</t>
  </si>
  <si>
    <t>DPW Union</t>
  </si>
  <si>
    <t>Park staff</t>
  </si>
  <si>
    <t>Park Laborer</t>
  </si>
  <si>
    <t>Clothing-Library</t>
  </si>
  <si>
    <t>Clothing-Recreation</t>
  </si>
  <si>
    <t>Clothing-Parks</t>
  </si>
  <si>
    <t>Library Union</t>
  </si>
  <si>
    <t>Laborers Union</t>
  </si>
  <si>
    <t>Water Enterprise</t>
  </si>
  <si>
    <t>Asst Superintendent</t>
  </si>
  <si>
    <t>Chief Operator</t>
  </si>
  <si>
    <t>Foremen</t>
  </si>
  <si>
    <t>Meter reader</t>
  </si>
  <si>
    <t>Repairman</t>
  </si>
  <si>
    <t>Wastewater Enterprise</t>
  </si>
  <si>
    <t>Head Operator</t>
  </si>
  <si>
    <t>Craftsman/Hoisting</t>
  </si>
  <si>
    <t>Service Inspector</t>
  </si>
  <si>
    <t>Industrial Waste Officer</t>
  </si>
  <si>
    <t>Lab Technician</t>
  </si>
  <si>
    <t>Operator</t>
  </si>
  <si>
    <t>Electrician</t>
  </si>
  <si>
    <t>Call Back</t>
  </si>
  <si>
    <t>Night Differential</t>
  </si>
  <si>
    <t>Meal Allowance</t>
  </si>
  <si>
    <t>Wastewater</t>
  </si>
  <si>
    <t>Total Water</t>
  </si>
  <si>
    <t>Total Wastewater</t>
  </si>
  <si>
    <t>Water</t>
  </si>
  <si>
    <t>FY2047</t>
  </si>
  <si>
    <t>FY2048</t>
  </si>
  <si>
    <t>FY2049</t>
  </si>
  <si>
    <t>FY2050</t>
  </si>
  <si>
    <t>City/Town Manager</t>
  </si>
  <si>
    <t>check</t>
  </si>
  <si>
    <t>Elected Stipends</t>
  </si>
  <si>
    <t>Lab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</si>
</sst>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#,##0.0"/>
    <numFmt numFmtId="166" formatCode="0.000%"/>
    <numFmt numFmtId="167" formatCode="0.0000%"/>
    <numFmt numFmtId="168" formatCode="0.0%"/>
    <numFmt numFmtId="169" formatCode="m/d/yy;@"/>
    <numFmt numFmtId="170" formatCode="_(* #,##0_);_(* \(#,##0\);_(* &quot;-&quot;??_);_(@_)"/>
    <numFmt numFmtId="171" formatCode="[$-409]m/d/yy\ h:mm\ AM/PM;@"/>
    <numFmt numFmtId="172" formatCode="0.0%;[Red]\(0.0%\)"/>
    <numFmt numFmtId="173" formatCode="_(&quot;$&quot;* #,##0_);_(&quot;$&quot;* \(#,##0\);_(&quot;$&quot;* &quot;-&quot;??_);_(@_)"/>
    <numFmt numFmtId="174" formatCode="_(* #,##0.0000_);_(* \(#,##0.0000\);_(* &quot;-&quot;??_);_(@_)"/>
    <numFmt numFmtId="175" formatCode="m/d/yyyy;@"/>
  </numFmts>
  <fonts count="5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Times New Roman"/>
      <family val="1"/>
    </font>
    <font>
      <sz val="11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color theme="1" tint="0.14999847407452621"/>
      <name val="Calibri"/>
      <family val="2"/>
      <scheme val="minor"/>
    </font>
    <font>
      <u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</font>
    <font>
      <i/>
      <sz val="12"/>
      <color theme="1"/>
      <name val="Arial Narrow"/>
      <family val="2"/>
    </font>
    <font>
      <i/>
      <sz val="12"/>
      <color rgb="FFFF0000"/>
      <name val="Calibri"/>
      <family val="2"/>
      <scheme val="minor"/>
    </font>
    <font>
      <i/>
      <sz val="12"/>
      <color rgb="FFFF0000"/>
      <name val="Arial Narrow"/>
      <family val="2"/>
    </font>
    <font>
      <b/>
      <u/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sz val="12"/>
      <color rgb="FF4C4C4C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indexed="8"/>
      <name val="Arial"/>
      <family val="2"/>
    </font>
    <font>
      <u val="singleAccounting"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 tint="4.9989318521683403E-2"/>
      <name val="Calibri"/>
      <family val="2"/>
    </font>
    <font>
      <b/>
      <sz val="12"/>
      <color rgb="FF000000"/>
      <name val="Calibri"/>
      <family val="2"/>
    </font>
    <font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lightUp">
        <fgColor theme="0" tint="-0.499984740745262"/>
        <bgColor auto="1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E3BC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rgb="FFB8CCE4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gray0625">
        <bgColor theme="7" tint="0.79995117038483843"/>
      </patternFill>
    </fill>
    <fill>
      <patternFill patternType="gray0625"/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lightUp">
        <bgColor theme="4" tint="0.5999938962981048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3D3D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9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0" borderId="0"/>
    <xf numFmtId="9" fontId="3" fillId="0" borderId="0" applyFont="0" applyFill="0" applyBorder="0" applyAlignment="0" applyProtection="0"/>
    <xf numFmtId="0" fontId="12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/>
    <xf numFmtId="8" fontId="14" fillId="0" borderId="0" applyFont="0" applyFill="0" applyBorder="0" applyAlignment="0" applyProtection="0"/>
    <xf numFmtId="0" fontId="13" fillId="0" borderId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8" fontId="15" fillId="0" borderId="0" applyFill="0" applyAlignment="0" applyProtection="0"/>
    <xf numFmtId="44" fontId="13" fillId="0" borderId="0" applyFont="0" applyFill="0" applyBorder="0" applyAlignment="0" applyProtection="0"/>
    <xf numFmtId="0" fontId="15" fillId="0" borderId="0"/>
  </cellStyleXfs>
  <cellXfs count="831">
    <xf numFmtId="0" fontId="0" fillId="0" borderId="0" xfId="0"/>
    <xf numFmtId="0" fontId="0" fillId="0" borderId="0" xfId="0" applyAlignment="1">
      <alignment vertical="center"/>
    </xf>
    <xf numFmtId="43" fontId="0" fillId="0" borderId="0" xfId="42" applyNumberFormat="1" applyFont="1"/>
    <xf numFmtId="0" fontId="17" fillId="0" borderId="0" xfId="0" applyFont="1"/>
    <xf numFmtId="0" fontId="21" fillId="0" borderId="0" xfId="0" applyFont="1"/>
    <xf numFmtId="38" fontId="0" fillId="0" borderId="0" xfId="1" applyNumberFormat="1" applyFont="1"/>
    <xf numFmtId="0" fontId="0" fillId="3" borderId="0" xfId="0" applyFill="1"/>
    <xf numFmtId="38" fontId="22" fillId="0" borderId="0" xfId="1" applyNumberFormat="1" applyFont="1"/>
    <xf numFmtId="38" fontId="23" fillId="0" borderId="0" xfId="1" applyNumberFormat="1" applyFont="1" applyAlignment="1">
      <alignment horizontal="center"/>
    </xf>
    <xf numFmtId="171" fontId="11" fillId="0" borderId="0" xfId="0" applyNumberFormat="1" applyFont="1" applyAlignment="1">
      <alignment horizontal="left"/>
    </xf>
    <xf numFmtId="0" fontId="22" fillId="0" borderId="0" xfId="0" applyFont="1"/>
    <xf numFmtId="0" fontId="23" fillId="0" borderId="5" xfId="0" applyFont="1" applyBorder="1"/>
    <xf numFmtId="41" fontId="23" fillId="0" borderId="5" xfId="1" applyNumberFormat="1" applyFont="1" applyBorder="1"/>
    <xf numFmtId="0" fontId="22" fillId="8" borderId="2" xfId="0" applyFont="1" applyFill="1" applyBorder="1" applyAlignment="1">
      <alignment horizontal="right"/>
    </xf>
    <xf numFmtId="41" fontId="23" fillId="8" borderId="2" xfId="1" applyNumberFormat="1" applyFont="1" applyFill="1" applyBorder="1"/>
    <xf numFmtId="0" fontId="24" fillId="33" borderId="0" xfId="0" applyFont="1" applyFill="1" applyAlignment="1">
      <alignment horizontal="right"/>
    </xf>
    <xf numFmtId="168" fontId="23" fillId="33" borderId="0" xfId="2" applyNumberFormat="1" applyFont="1" applyFill="1" applyBorder="1" applyAlignment="1">
      <alignment horizontal="right"/>
    </xf>
    <xf numFmtId="0" fontId="23" fillId="0" borderId="0" xfId="0" applyFont="1"/>
    <xf numFmtId="38" fontId="23" fillId="0" borderId="0" xfId="1" applyNumberFormat="1" applyFont="1"/>
    <xf numFmtId="38" fontId="0" fillId="0" borderId="0" xfId="0" applyNumberFormat="1"/>
    <xf numFmtId="0" fontId="22" fillId="20" borderId="2" xfId="0" applyFont="1" applyFill="1" applyBorder="1" applyAlignment="1">
      <alignment horizontal="right"/>
    </xf>
    <xf numFmtId="41" fontId="23" fillId="20" borderId="2" xfId="1" applyNumberFormat="1" applyFont="1" applyFill="1" applyBorder="1"/>
    <xf numFmtId="168" fontId="23" fillId="33" borderId="0" xfId="2" applyNumberFormat="1" applyFont="1" applyFill="1" applyBorder="1"/>
    <xf numFmtId="41" fontId="0" fillId="0" borderId="0" xfId="1" applyNumberFormat="1" applyFont="1"/>
    <xf numFmtId="43" fontId="0" fillId="0" borderId="0" xfId="1" applyFont="1"/>
    <xf numFmtId="41" fontId="23" fillId="3" borderId="5" xfId="1" applyNumberFormat="1" applyFont="1" applyFill="1" applyBorder="1"/>
    <xf numFmtId="0" fontId="22" fillId="20" borderId="1" xfId="0" applyFont="1" applyFill="1" applyBorder="1" applyAlignment="1">
      <alignment horizontal="right"/>
    </xf>
    <xf numFmtId="41" fontId="23" fillId="20" borderId="1" xfId="1" applyNumberFormat="1" applyFont="1" applyFill="1" applyBorder="1"/>
    <xf numFmtId="168" fontId="26" fillId="33" borderId="0" xfId="2" applyNumberFormat="1" applyFont="1" applyFill="1" applyBorder="1"/>
    <xf numFmtId="0" fontId="27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38" fontId="23" fillId="0" borderId="0" xfId="0" applyNumberFormat="1" applyFont="1" applyAlignment="1">
      <alignment vertical="center"/>
    </xf>
    <xf numFmtId="173" fontId="0" fillId="0" borderId="0" xfId="31" applyNumberFormat="1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38" fontId="2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3" fontId="28" fillId="0" borderId="0" xfId="31" applyNumberFormat="1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3" fillId="0" borderId="5" xfId="0" applyFont="1" applyBorder="1" applyAlignment="1">
      <alignment vertical="center"/>
    </xf>
    <xf numFmtId="41" fontId="23" fillId="0" borderId="5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173" fontId="29" fillId="0" borderId="0" xfId="31" applyNumberFormat="1" applyFont="1" applyBorder="1" applyAlignment="1">
      <alignment vertical="center"/>
    </xf>
    <xf numFmtId="0" fontId="22" fillId="20" borderId="2" xfId="0" applyFont="1" applyFill="1" applyBorder="1" applyAlignment="1">
      <alignment horizontal="right" vertical="center"/>
    </xf>
    <xf numFmtId="41" fontId="23" fillId="20" borderId="2" xfId="0" applyNumberFormat="1" applyFont="1" applyFill="1" applyBorder="1" applyAlignment="1">
      <alignment vertical="center"/>
    </xf>
    <xf numFmtId="173" fontId="28" fillId="0" borderId="0" xfId="31" applyNumberFormat="1" applyFont="1" applyBorder="1" applyAlignment="1">
      <alignment vertical="center"/>
    </xf>
    <xf numFmtId="0" fontId="24" fillId="0" borderId="0" xfId="0" applyFont="1" applyAlignment="1">
      <alignment horizontal="right"/>
    </xf>
    <xf numFmtId="168" fontId="26" fillId="0" borderId="0" xfId="2" applyNumberFormat="1" applyFont="1" applyBorder="1"/>
    <xf numFmtId="173" fontId="0" fillId="0" borderId="0" xfId="31" applyNumberFormat="1" applyFont="1" applyAlignment="1">
      <alignment vertical="center"/>
    </xf>
    <xf numFmtId="0" fontId="0" fillId="0" borderId="0" xfId="0" applyAlignment="1">
      <alignment horizontal="center" readingOrder="1"/>
    </xf>
    <xf numFmtId="0" fontId="22" fillId="4" borderId="5" xfId="0" applyFont="1" applyFill="1" applyBorder="1" applyAlignment="1">
      <alignment vertical="center"/>
    </xf>
    <xf numFmtId="41" fontId="22" fillId="4" borderId="5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1" fontId="22" fillId="20" borderId="2" xfId="1" applyNumberFormat="1" applyFont="1" applyFill="1" applyBorder="1" applyAlignment="1">
      <alignment vertical="center"/>
    </xf>
    <xf numFmtId="0" fontId="22" fillId="0" borderId="0" xfId="0" applyFont="1" applyAlignment="1">
      <alignment horizontal="right"/>
    </xf>
    <xf numFmtId="41" fontId="23" fillId="0" borderId="0" xfId="1" applyNumberFormat="1" applyFont="1"/>
    <xf numFmtId="0" fontId="0" fillId="0" borderId="5" xfId="0" applyBorder="1"/>
    <xf numFmtId="41" fontId="0" fillId="11" borderId="5" xfId="0" applyNumberFormat="1" applyFill="1" applyBorder="1"/>
    <xf numFmtId="41" fontId="0" fillId="0" borderId="5" xfId="1" applyNumberFormat="1" applyFont="1" applyBorder="1"/>
    <xf numFmtId="41" fontId="23" fillId="4" borderId="2" xfId="1" applyNumberFormat="1" applyFont="1" applyFill="1" applyBorder="1"/>
    <xf numFmtId="0" fontId="11" fillId="0" borderId="0" xfId="0" applyFont="1"/>
    <xf numFmtId="14" fontId="23" fillId="0" borderId="0" xfId="1" applyNumberFormat="1" applyFont="1" applyAlignment="1">
      <alignment horizontal="center"/>
    </xf>
    <xf numFmtId="0" fontId="0" fillId="16" borderId="5" xfId="0" applyFill="1" applyBorder="1"/>
    <xf numFmtId="41" fontId="23" fillId="16" borderId="5" xfId="1" applyNumberFormat="1" applyFont="1" applyFill="1" applyBorder="1"/>
    <xf numFmtId="41" fontId="0" fillId="16" borderId="5" xfId="1" applyNumberFormat="1" applyFont="1" applyFill="1" applyBorder="1"/>
    <xf numFmtId="0" fontId="30" fillId="33" borderId="2" xfId="0" applyFont="1" applyFill="1" applyBorder="1" applyAlignment="1">
      <alignment horizontal="left"/>
    </xf>
    <xf numFmtId="0" fontId="0" fillId="0" borderId="2" xfId="0" applyBorder="1"/>
    <xf numFmtId="0" fontId="0" fillId="33" borderId="0" xfId="0" applyFill="1"/>
    <xf numFmtId="3" fontId="31" fillId="16" borderId="5" xfId="0" applyNumberFormat="1" applyFont="1" applyFill="1" applyBorder="1" applyAlignment="1">
      <alignment horizontal="left"/>
    </xf>
    <xf numFmtId="41" fontId="0" fillId="0" borderId="0" xfId="0" applyNumberFormat="1"/>
    <xf numFmtId="3" fontId="0" fillId="0" borderId="0" xfId="0" applyNumberFormat="1" applyProtection="1">
      <protection locked="0"/>
    </xf>
    <xf numFmtId="0" fontId="11" fillId="22" borderId="1" xfId="0" applyFont="1" applyFill="1" applyBorder="1" applyAlignment="1">
      <alignment horizontal="center"/>
    </xf>
    <xf numFmtId="0" fontId="11" fillId="23" borderId="17" xfId="0" applyFont="1" applyFill="1" applyBorder="1" applyAlignment="1">
      <alignment horizontal="center" vertical="center" wrapText="1"/>
    </xf>
    <xf numFmtId="0" fontId="11" fillId="23" borderId="18" xfId="0" applyFont="1" applyFill="1" applyBorder="1" applyAlignment="1">
      <alignment horizontal="center" vertical="center" wrapText="1"/>
    </xf>
    <xf numFmtId="0" fontId="32" fillId="0" borderId="0" xfId="0" applyFont="1"/>
    <xf numFmtId="170" fontId="32" fillId="0" borderId="0" xfId="1" applyNumberFormat="1" applyFont="1"/>
    <xf numFmtId="170" fontId="32" fillId="0" borderId="0" xfId="1" applyNumberFormat="1" applyFont="1" applyFill="1"/>
    <xf numFmtId="167" fontId="32" fillId="0" borderId="0" xfId="0" applyNumberFormat="1" applyFont="1" applyAlignment="1">
      <alignment horizontal="center"/>
    </xf>
    <xf numFmtId="167" fontId="32" fillId="0" borderId="0" xfId="0" applyNumberFormat="1" applyFont="1"/>
    <xf numFmtId="0" fontId="11" fillId="0" borderId="0" xfId="0" applyFont="1" applyAlignment="1">
      <alignment horizontal="left"/>
    </xf>
    <xf numFmtId="0" fontId="23" fillId="0" borderId="0" xfId="0" applyFont="1" applyProtection="1">
      <protection locked="0"/>
    </xf>
    <xf numFmtId="3" fontId="31" fillId="0" borderId="0" xfId="0" applyNumberFormat="1" applyFont="1" applyAlignment="1">
      <alignment horizontal="left"/>
    </xf>
    <xf numFmtId="170" fontId="23" fillId="0" borderId="0" xfId="1" applyNumberFormat="1" applyFont="1" applyProtection="1">
      <protection locked="0"/>
    </xf>
    <xf numFmtId="170" fontId="23" fillId="0" borderId="0" xfId="1" applyNumberFormat="1" applyFont="1" applyFill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14" fontId="23" fillId="0" borderId="0" xfId="0" applyNumberFormat="1" applyFont="1" applyProtection="1">
      <protection locked="0"/>
    </xf>
    <xf numFmtId="170" fontId="31" fillId="0" borderId="0" xfId="1" applyNumberFormat="1" applyFont="1" applyAlignment="1" applyProtection="1">
      <alignment horizontal="center"/>
      <protection locked="0"/>
    </xf>
    <xf numFmtId="170" fontId="31" fillId="0" borderId="0" xfId="1" applyNumberFormat="1" applyFont="1" applyFill="1" applyAlignment="1" applyProtection="1">
      <alignment horizontal="center"/>
      <protection locked="0"/>
    </xf>
    <xf numFmtId="3" fontId="31" fillId="0" borderId="0" xfId="0" applyNumberFormat="1" applyFont="1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4" fillId="0" borderId="0" xfId="0" applyFont="1"/>
    <xf numFmtId="41" fontId="31" fillId="0" borderId="5" xfId="0" applyNumberFormat="1" applyFont="1" applyBorder="1" applyAlignment="1">
      <alignment horizontal="right"/>
    </xf>
    <xf numFmtId="41" fontId="31" fillId="0" borderId="0" xfId="0" applyNumberFormat="1" applyFont="1" applyAlignment="1">
      <alignment horizontal="right"/>
    </xf>
    <xf numFmtId="10" fontId="35" fillId="30" borderId="0" xfId="4" applyNumberFormat="1" applyFont="1" applyFill="1" applyAlignment="1" applyProtection="1">
      <alignment horizontal="center"/>
      <protection locked="0"/>
    </xf>
    <xf numFmtId="3" fontId="23" fillId="0" borderId="0" xfId="0" applyNumberFormat="1" applyFont="1" applyProtection="1">
      <protection locked="0"/>
    </xf>
    <xf numFmtId="3" fontId="31" fillId="0" borderId="5" xfId="0" applyNumberFormat="1" applyFont="1" applyBorder="1" applyAlignment="1">
      <alignment horizontal="left"/>
    </xf>
    <xf numFmtId="3" fontId="23" fillId="0" borderId="0" xfId="0" applyNumberFormat="1" applyFont="1" applyAlignment="1" applyProtection="1">
      <alignment horizontal="center"/>
      <protection locked="0"/>
    </xf>
    <xf numFmtId="37" fontId="23" fillId="0" borderId="0" xfId="0" applyNumberFormat="1" applyFont="1" applyAlignment="1" applyProtection="1">
      <alignment horizontal="center"/>
      <protection locked="0"/>
    </xf>
    <xf numFmtId="41" fontId="31" fillId="0" borderId="6" xfId="0" applyNumberFormat="1" applyFont="1" applyBorder="1" applyAlignment="1">
      <alignment horizontal="right"/>
    </xf>
    <xf numFmtId="3" fontId="34" fillId="0" borderId="5" xfId="0" applyNumberFormat="1" applyFont="1" applyBorder="1" applyAlignment="1">
      <alignment horizontal="right"/>
    </xf>
    <xf numFmtId="41" fontId="31" fillId="0" borderId="5" xfId="0" applyNumberFormat="1" applyFont="1" applyBorder="1"/>
    <xf numFmtId="41" fontId="31" fillId="0" borderId="0" xfId="0" applyNumberFormat="1" applyFont="1"/>
    <xf numFmtId="3" fontId="31" fillId="0" borderId="5" xfId="0" applyNumberFormat="1" applyFont="1" applyBorder="1"/>
    <xf numFmtId="3" fontId="22" fillId="8" borderId="7" xfId="0" applyNumberFormat="1" applyFont="1" applyFill="1" applyBorder="1" applyAlignment="1">
      <alignment horizontal="right"/>
    </xf>
    <xf numFmtId="41" fontId="23" fillId="8" borderId="7" xfId="0" applyNumberFormat="1" applyFont="1" applyFill="1" applyBorder="1" applyAlignment="1">
      <alignment horizontal="right"/>
    </xf>
    <xf numFmtId="41" fontId="23" fillId="0" borderId="0" xfId="0" applyNumberFormat="1" applyFont="1" applyAlignment="1">
      <alignment horizontal="right"/>
    </xf>
    <xf numFmtId="41" fontId="23" fillId="0" borderId="0" xfId="1" applyNumberFormat="1" applyFont="1" applyProtection="1">
      <protection locked="0"/>
    </xf>
    <xf numFmtId="41" fontId="23" fillId="0" borderId="0" xfId="1" applyNumberFormat="1" applyFont="1" applyFill="1" applyProtection="1">
      <protection locked="0"/>
    </xf>
    <xf numFmtId="10" fontId="0" fillId="0" borderId="0" xfId="0" applyNumberFormat="1" applyAlignment="1" applyProtection="1">
      <alignment horizontal="center"/>
      <protection locked="0"/>
    </xf>
    <xf numFmtId="0" fontId="6" fillId="35" borderId="0" xfId="4" applyFill="1" applyAlignment="1" applyProtection="1">
      <alignment horizontal="center"/>
      <protection locked="0"/>
    </xf>
    <xf numFmtId="41" fontId="31" fillId="0" borderId="5" xfId="1" applyNumberFormat="1" applyFont="1" applyBorder="1"/>
    <xf numFmtId="41" fontId="31" fillId="0" borderId="0" xfId="1" applyNumberFormat="1" applyFont="1" applyFill="1" applyBorder="1"/>
    <xf numFmtId="10" fontId="23" fillId="0" borderId="0" xfId="0" applyNumberFormat="1" applyFont="1" applyAlignment="1" applyProtection="1">
      <alignment horizontal="center"/>
      <protection locked="0"/>
    </xf>
    <xf numFmtId="0" fontId="31" fillId="0" borderId="5" xfId="0" applyFont="1" applyBorder="1"/>
    <xf numFmtId="3" fontId="34" fillId="8" borderId="5" xfId="0" applyNumberFormat="1" applyFont="1" applyFill="1" applyBorder="1" applyAlignment="1">
      <alignment horizontal="right"/>
    </xf>
    <xf numFmtId="41" fontId="23" fillId="8" borderId="7" xfId="1" applyNumberFormat="1" applyFont="1" applyFill="1" applyBorder="1" applyAlignment="1">
      <alignment horizontal="right"/>
    </xf>
    <xf numFmtId="41" fontId="23" fillId="0" borderId="0" xfId="1" applyNumberFormat="1" applyFont="1" applyFill="1" applyBorder="1" applyAlignment="1">
      <alignment horizontal="right"/>
    </xf>
    <xf numFmtId="3" fontId="6" fillId="0" borderId="0" xfId="4" applyNumberFormat="1" applyAlignment="1">
      <alignment horizontal="left"/>
    </xf>
    <xf numFmtId="41" fontId="23" fillId="0" borderId="0" xfId="1" applyNumberFormat="1" applyFont="1" applyAlignment="1">
      <alignment horizontal="right"/>
    </xf>
    <xf numFmtId="41" fontId="23" fillId="0" borderId="0" xfId="1" applyNumberFormat="1" applyFont="1" applyFill="1" applyAlignment="1">
      <alignment horizontal="right"/>
    </xf>
    <xf numFmtId="170" fontId="23" fillId="0" borderId="0" xfId="1" applyNumberFormat="1" applyFont="1" applyAlignment="1">
      <alignment horizontal="center"/>
    </xf>
    <xf numFmtId="3" fontId="22" fillId="8" borderId="5" xfId="4" applyNumberFormat="1" applyFont="1" applyFill="1" applyBorder="1" applyAlignment="1">
      <alignment horizontal="left"/>
    </xf>
    <xf numFmtId="41" fontId="23" fillId="8" borderId="5" xfId="0" applyNumberFormat="1" applyFont="1" applyFill="1" applyBorder="1" applyAlignment="1">
      <alignment horizontal="right"/>
    </xf>
    <xf numFmtId="170" fontId="23" fillId="0" borderId="0" xfId="1" applyNumberFormat="1" applyFont="1" applyFill="1" applyAlignment="1">
      <alignment horizontal="right"/>
    </xf>
    <xf numFmtId="37" fontId="6" fillId="25" borderId="0" xfId="4" applyNumberFormat="1" applyFill="1" applyAlignment="1" applyProtection="1">
      <alignment horizontal="center"/>
      <protection locked="0"/>
    </xf>
    <xf numFmtId="37" fontId="6" fillId="26" borderId="0" xfId="4" applyNumberFormat="1" applyFill="1" applyAlignment="1" applyProtection="1">
      <alignment horizontal="center"/>
      <protection locked="0"/>
    </xf>
    <xf numFmtId="3" fontId="22" fillId="8" borderId="5" xfId="0" applyNumberFormat="1" applyFont="1" applyFill="1" applyBorder="1" applyAlignment="1">
      <alignment horizontal="right"/>
    </xf>
    <xf numFmtId="41" fontId="23" fillId="8" borderId="5" xfId="1" applyNumberFormat="1" applyFont="1" applyFill="1" applyBorder="1" applyAlignment="1">
      <alignment horizontal="right"/>
    </xf>
    <xf numFmtId="3" fontId="34" fillId="0" borderId="0" xfId="0" applyNumberFormat="1" applyFont="1" applyAlignment="1">
      <alignment horizontal="right"/>
    </xf>
    <xf numFmtId="41" fontId="23" fillId="0" borderId="0" xfId="1" applyNumberFormat="1" applyFont="1" applyFill="1" applyBorder="1"/>
    <xf numFmtId="0" fontId="6" fillId="5" borderId="0" xfId="4" applyFill="1" applyAlignment="1" applyProtection="1">
      <alignment horizontal="center"/>
      <protection locked="0"/>
    </xf>
    <xf numFmtId="41" fontId="31" fillId="8" borderId="6" xfId="1" applyNumberFormat="1" applyFont="1" applyFill="1" applyBorder="1" applyAlignment="1" applyProtection="1">
      <alignment horizontal="right"/>
      <protection locked="0"/>
    </xf>
    <xf numFmtId="41" fontId="31" fillId="0" borderId="0" xfId="1" applyNumberFormat="1" applyFont="1" applyFill="1" applyBorder="1" applyAlignment="1" applyProtection="1">
      <alignment horizontal="right"/>
      <protection locked="0"/>
    </xf>
    <xf numFmtId="3" fontId="34" fillId="4" borderId="3" xfId="0" applyNumberFormat="1" applyFont="1" applyFill="1" applyBorder="1" applyAlignment="1">
      <alignment horizontal="left"/>
    </xf>
    <xf numFmtId="41" fontId="23" fillId="4" borderId="3" xfId="0" applyNumberFormat="1" applyFont="1" applyFill="1" applyBorder="1"/>
    <xf numFmtId="41" fontId="23" fillId="0" borderId="0" xfId="0" applyNumberFormat="1" applyFont="1"/>
    <xf numFmtId="37" fontId="22" fillId="0" borderId="0" xfId="0" applyNumberFormat="1" applyFont="1" applyAlignment="1" applyProtection="1">
      <alignment horizontal="center"/>
      <protection locked="0"/>
    </xf>
    <xf numFmtId="3" fontId="31" fillId="0" borderId="0" xfId="0" applyNumberFormat="1" applyFont="1" applyAlignment="1">
      <alignment horizontal="right"/>
    </xf>
    <xf numFmtId="3" fontId="34" fillId="0" borderId="0" xfId="0" applyNumberFormat="1" applyFont="1"/>
    <xf numFmtId="41" fontId="31" fillId="0" borderId="0" xfId="1" applyNumberFormat="1" applyFont="1" applyProtection="1">
      <protection locked="0"/>
    </xf>
    <xf numFmtId="41" fontId="31" fillId="0" borderId="0" xfId="1" applyNumberFormat="1" applyFont="1" applyFill="1" applyProtection="1">
      <protection locked="0"/>
    </xf>
    <xf numFmtId="41" fontId="31" fillId="0" borderId="10" xfId="0" applyNumberFormat="1" applyFont="1" applyBorder="1"/>
    <xf numFmtId="37" fontId="36" fillId="7" borderId="0" xfId="4" applyNumberFormat="1" applyFont="1" applyFill="1" applyAlignment="1" applyProtection="1">
      <alignment horizontal="center"/>
      <protection locked="0"/>
    </xf>
    <xf numFmtId="37" fontId="37" fillId="0" borderId="0" xfId="0" applyNumberFormat="1" applyFont="1" applyAlignment="1" applyProtection="1">
      <alignment horizontal="center"/>
      <protection locked="0"/>
    </xf>
    <xf numFmtId="41" fontId="31" fillId="4" borderId="3" xfId="1" applyNumberFormat="1" applyFont="1" applyFill="1" applyBorder="1" applyAlignment="1" applyProtection="1">
      <alignment horizontal="right"/>
      <protection locked="0"/>
    </xf>
    <xf numFmtId="37" fontId="36" fillId="32" borderId="0" xfId="4" applyNumberFormat="1" applyFont="1" applyFill="1" applyAlignment="1" applyProtection="1">
      <alignment horizontal="center"/>
      <protection locked="0"/>
    </xf>
    <xf numFmtId="41" fontId="31" fillId="4" borderId="3" xfId="0" applyNumberFormat="1" applyFont="1" applyFill="1" applyBorder="1"/>
    <xf numFmtId="0" fontId="22" fillId="0" borderId="0" xfId="0" applyFont="1" applyAlignment="1" applyProtection="1">
      <alignment horizontal="center"/>
      <protection locked="0"/>
    </xf>
    <xf numFmtId="43" fontId="23" fillId="0" borderId="0" xfId="1" applyFont="1" applyProtection="1">
      <protection locked="0"/>
    </xf>
    <xf numFmtId="43" fontId="38" fillId="0" borderId="0" xfId="1" applyFont="1" applyAlignment="1">
      <alignment horizontal="right"/>
    </xf>
    <xf numFmtId="41" fontId="31" fillId="0" borderId="0" xfId="1" applyNumberFormat="1" applyFont="1"/>
    <xf numFmtId="43" fontId="31" fillId="0" borderId="0" xfId="1" applyFont="1"/>
    <xf numFmtId="41" fontId="31" fillId="0" borderId="0" xfId="1" applyNumberFormat="1" applyFont="1" applyFill="1"/>
    <xf numFmtId="43" fontId="23" fillId="0" borderId="0" xfId="1" applyFont="1" applyAlignment="1" applyProtection="1">
      <alignment horizontal="center"/>
      <protection locked="0"/>
    </xf>
    <xf numFmtId="43" fontId="38" fillId="0" borderId="5" xfId="1" applyFont="1" applyBorder="1" applyAlignment="1">
      <alignment horizontal="left"/>
    </xf>
    <xf numFmtId="41" fontId="23" fillId="0" borderId="5" xfId="1" applyNumberFormat="1" applyFont="1" applyBorder="1" applyProtection="1">
      <protection locked="0"/>
    </xf>
    <xf numFmtId="41" fontId="23" fillId="0" borderId="5" xfId="0" applyNumberFormat="1" applyFont="1" applyBorder="1"/>
    <xf numFmtId="0" fontId="0" fillId="9" borderId="0" xfId="0" applyFill="1" applyAlignment="1" applyProtection="1">
      <alignment horizontal="center" readingOrder="1"/>
      <protection locked="0"/>
    </xf>
    <xf numFmtId="0" fontId="17" fillId="9" borderId="0" xfId="0" applyFont="1" applyFill="1" applyAlignment="1">
      <alignment readingOrder="1"/>
    </xf>
    <xf numFmtId="0" fontId="0" fillId="9" borderId="0" xfId="0" applyFill="1" applyAlignment="1" applyProtection="1">
      <alignment readingOrder="1"/>
      <protection locked="0"/>
    </xf>
    <xf numFmtId="0" fontId="0" fillId="0" borderId="0" xfId="0" applyAlignment="1" applyProtection="1">
      <alignment readingOrder="1"/>
      <protection locked="0"/>
    </xf>
    <xf numFmtId="0" fontId="39" fillId="9" borderId="4" xfId="0" applyFont="1" applyFill="1" applyBorder="1" applyAlignment="1">
      <alignment horizontal="left" readingOrder="1"/>
    </xf>
    <xf numFmtId="0" fontId="0" fillId="9" borderId="0" xfId="0" applyFill="1" applyProtection="1">
      <protection locked="0"/>
    </xf>
    <xf numFmtId="0" fontId="0" fillId="0" borderId="0" xfId="0" applyProtection="1">
      <protection locked="0"/>
    </xf>
    <xf numFmtId="0" fontId="39" fillId="9" borderId="0" xfId="0" applyFont="1" applyFill="1" applyAlignment="1">
      <alignment horizontal="left" readingOrder="1"/>
    </xf>
    <xf numFmtId="0" fontId="11" fillId="0" borderId="0" xfId="0" applyFont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9" borderId="0" xfId="0" applyFill="1" applyAlignment="1" applyProtection="1">
      <alignment horizontal="center" vertical="center" readingOrder="1"/>
      <protection locked="0"/>
    </xf>
    <xf numFmtId="0" fontId="23" fillId="9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/>
    </xf>
    <xf numFmtId="38" fontId="23" fillId="0" borderId="0" xfId="0" applyNumberFormat="1" applyFont="1" applyAlignment="1">
      <alignment horizontal="center" vertical="center"/>
    </xf>
    <xf numFmtId="10" fontId="23" fillId="9" borderId="0" xfId="2" applyNumberFormat="1" applyFont="1" applyFill="1" applyAlignment="1">
      <alignment vertical="center"/>
    </xf>
    <xf numFmtId="10" fontId="23" fillId="0" borderId="0" xfId="2" applyNumberFormat="1" applyFont="1" applyAlignment="1">
      <alignment horizontal="center" vertical="center"/>
    </xf>
    <xf numFmtId="0" fontId="0" fillId="9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9" borderId="0" xfId="0" applyFill="1" applyAlignment="1" applyProtection="1">
      <alignment horizontal="center" vertical="top" readingOrder="1"/>
      <protection locked="0"/>
    </xf>
    <xf numFmtId="0" fontId="0" fillId="0" borderId="0" xfId="0" applyAlignment="1" applyProtection="1">
      <alignment vertical="top"/>
      <protection locked="0"/>
    </xf>
    <xf numFmtId="38" fontId="23" fillId="9" borderId="0" xfId="0" applyNumberFormat="1" applyFont="1" applyFill="1" applyAlignment="1">
      <alignment horizontal="center" vertical="top"/>
    </xf>
    <xf numFmtId="38" fontId="23" fillId="0" borderId="0" xfId="0" applyNumberFormat="1" applyFont="1" applyAlignment="1">
      <alignment horizontal="center" vertical="top"/>
    </xf>
    <xf numFmtId="10" fontId="23" fillId="9" borderId="0" xfId="2" applyNumberFormat="1" applyFont="1" applyFill="1" applyAlignment="1">
      <alignment vertical="top"/>
    </xf>
    <xf numFmtId="10" fontId="23" fillId="0" borderId="0" xfId="2" applyNumberFormat="1" applyFont="1" applyAlignment="1">
      <alignment horizontal="center" vertical="top"/>
    </xf>
    <xf numFmtId="0" fontId="0" fillId="9" borderId="0" xfId="0" applyFill="1" applyAlignment="1" applyProtection="1">
      <alignment vertical="top"/>
      <protection locked="0"/>
    </xf>
    <xf numFmtId="0" fontId="34" fillId="9" borderId="0" xfId="0" applyFont="1" applyFill="1"/>
    <xf numFmtId="38" fontId="23" fillId="9" borderId="1" xfId="0" applyNumberFormat="1" applyFont="1" applyFill="1" applyBorder="1" applyAlignment="1">
      <alignment horizontal="center"/>
    </xf>
    <xf numFmtId="38" fontId="23" fillId="0" borderId="0" xfId="0" applyNumberFormat="1" applyFont="1" applyAlignment="1">
      <alignment horizontal="center"/>
    </xf>
    <xf numFmtId="0" fontId="23" fillId="9" borderId="0" xfId="0" applyFont="1" applyFill="1" applyAlignment="1" applyProtection="1">
      <alignment horizontal="center" wrapText="1"/>
      <protection locked="0"/>
    </xf>
    <xf numFmtId="0" fontId="0" fillId="9" borderId="0" xfId="0" applyFill="1" applyAlignment="1">
      <alignment horizontal="center" readingOrder="1"/>
    </xf>
    <xf numFmtId="3" fontId="31" fillId="9" borderId="9" xfId="0" applyNumberFormat="1" applyFont="1" applyFill="1" applyBorder="1"/>
    <xf numFmtId="41" fontId="31" fillId="9" borderId="5" xfId="0" applyNumberFormat="1" applyFont="1" applyFill="1" applyBorder="1"/>
    <xf numFmtId="10" fontId="0" fillId="9" borderId="0" xfId="0" applyNumberFormat="1" applyFill="1" applyAlignment="1" applyProtection="1">
      <alignment horizontal="center"/>
      <protection locked="0"/>
    </xf>
    <xf numFmtId="0" fontId="23" fillId="9" borderId="0" xfId="0" applyFont="1" applyFill="1" applyAlignment="1">
      <alignment horizontal="center" readingOrder="1"/>
    </xf>
    <xf numFmtId="3" fontId="31" fillId="9" borderId="5" xfId="0" applyNumberFormat="1" applyFont="1" applyFill="1" applyBorder="1"/>
    <xf numFmtId="3" fontId="31" fillId="9" borderId="11" xfId="0" applyNumberFormat="1" applyFont="1" applyFill="1" applyBorder="1"/>
    <xf numFmtId="41" fontId="31" fillId="9" borderId="5" xfId="1" applyNumberFormat="1" applyFont="1" applyFill="1" applyBorder="1"/>
    <xf numFmtId="3" fontId="31" fillId="9" borderId="5" xfId="0" applyNumberFormat="1" applyFont="1" applyFill="1" applyBorder="1" applyAlignment="1">
      <alignment horizontal="left"/>
    </xf>
    <xf numFmtId="41" fontId="31" fillId="9" borderId="5" xfId="0" applyNumberFormat="1" applyFont="1" applyFill="1" applyBorder="1" applyAlignment="1">
      <alignment horizontal="right"/>
    </xf>
    <xf numFmtId="0" fontId="0" fillId="9" borderId="0" xfId="0" applyFill="1" applyAlignment="1">
      <alignment horizontal="center" wrapText="1" readingOrder="1"/>
    </xf>
    <xf numFmtId="3" fontId="34" fillId="13" borderId="5" xfId="0" applyNumberFormat="1" applyFont="1" applyFill="1" applyBorder="1" applyAlignment="1">
      <alignment horizontal="right"/>
    </xf>
    <xf numFmtId="41" fontId="31" fillId="13" borderId="5" xfId="0" applyNumberFormat="1" applyFont="1" applyFill="1" applyBorder="1"/>
    <xf numFmtId="3" fontId="23" fillId="9" borderId="5" xfId="0" applyNumberFormat="1" applyFont="1" applyFill="1" applyBorder="1" applyAlignment="1">
      <alignment horizontal="left"/>
    </xf>
    <xf numFmtId="41" fontId="23" fillId="9" borderId="5" xfId="1" applyNumberFormat="1" applyFont="1" applyFill="1" applyBorder="1"/>
    <xf numFmtId="37" fontId="36" fillId="0" borderId="0" xfId="4" applyNumberFormat="1" applyFont="1" applyFill="1" applyBorder="1" applyAlignment="1" applyProtection="1">
      <alignment horizontal="center"/>
      <protection locked="0"/>
    </xf>
    <xf numFmtId="41" fontId="23" fillId="9" borderId="0" xfId="0" applyNumberFormat="1" applyFont="1" applyFill="1" applyAlignment="1" applyProtection="1">
      <alignment horizontal="center"/>
      <protection locked="0"/>
    </xf>
    <xf numFmtId="41" fontId="23" fillId="9" borderId="5" xfId="0" applyNumberFormat="1" applyFont="1" applyFill="1" applyBorder="1"/>
    <xf numFmtId="0" fontId="0" fillId="0" borderId="5" xfId="0" applyBorder="1" applyProtection="1">
      <protection locked="0"/>
    </xf>
    <xf numFmtId="3" fontId="22" fillId="15" borderId="5" xfId="0" applyNumberFormat="1" applyFont="1" applyFill="1" applyBorder="1" applyAlignment="1">
      <alignment horizontal="right"/>
    </xf>
    <xf numFmtId="41" fontId="22" fillId="15" borderId="5" xfId="0" applyNumberFormat="1" applyFont="1" applyFill="1" applyBorder="1"/>
    <xf numFmtId="41" fontId="22" fillId="0" borderId="0" xfId="0" applyNumberFormat="1" applyFont="1"/>
    <xf numFmtId="3" fontId="40" fillId="34" borderId="0" xfId="0" applyNumberFormat="1" applyFont="1" applyFill="1" applyAlignment="1" applyProtection="1">
      <alignment horizontal="right"/>
      <protection locked="0"/>
    </xf>
    <xf numFmtId="172" fontId="26" fillId="34" borderId="0" xfId="2" applyNumberFormat="1" applyFont="1" applyFill="1"/>
    <xf numFmtId="172" fontId="26" fillId="0" borderId="0" xfId="2" applyNumberFormat="1" applyFont="1" applyFill="1"/>
    <xf numFmtId="3" fontId="11" fillId="9" borderId="0" xfId="0" applyNumberFormat="1" applyFont="1" applyFill="1" applyProtection="1">
      <protection locked="0"/>
    </xf>
    <xf numFmtId="41" fontId="26" fillId="9" borderId="0" xfId="2" applyNumberFormat="1" applyFont="1" applyFill="1" applyProtection="1">
      <protection locked="0"/>
    </xf>
    <xf numFmtId="41" fontId="26" fillId="0" borderId="0" xfId="2" applyNumberFormat="1" applyFont="1" applyFill="1" applyProtection="1">
      <protection locked="0"/>
    </xf>
    <xf numFmtId="3" fontId="0" fillId="13" borderId="5" xfId="0" applyNumberFormat="1" applyFill="1" applyBorder="1" applyProtection="1">
      <protection locked="0"/>
    </xf>
    <xf numFmtId="3" fontId="11" fillId="10" borderId="8" xfId="0" applyNumberFormat="1" applyFont="1" applyFill="1" applyBorder="1" applyAlignment="1" applyProtection="1">
      <alignment horizontal="right"/>
      <protection locked="0"/>
    </xf>
    <xf numFmtId="41" fontId="23" fillId="10" borderId="8" xfId="0" applyNumberFormat="1" applyFont="1" applyFill="1" applyBorder="1" applyAlignment="1">
      <alignment horizontal="right"/>
    </xf>
    <xf numFmtId="3" fontId="11" fillId="9" borderId="0" xfId="0" applyNumberFormat="1" applyFont="1" applyFill="1" applyAlignment="1" applyProtection="1">
      <alignment horizontal="center" readingOrder="1"/>
      <protection locked="0"/>
    </xf>
    <xf numFmtId="38" fontId="22" fillId="9" borderId="0" xfId="0" applyNumberFormat="1" applyFont="1" applyFill="1" applyProtection="1">
      <protection locked="0"/>
    </xf>
    <xf numFmtId="38" fontId="22" fillId="0" borderId="0" xfId="0" applyNumberFormat="1" applyFont="1" applyProtection="1">
      <protection locked="0"/>
    </xf>
    <xf numFmtId="3" fontId="11" fillId="0" borderId="0" xfId="0" applyNumberFormat="1" applyFont="1" applyProtection="1">
      <protection locked="0"/>
    </xf>
    <xf numFmtId="3" fontId="11" fillId="9" borderId="0" xfId="0" applyNumberFormat="1" applyFont="1" applyFill="1" applyAlignment="1" applyProtection="1">
      <alignment horizontal="center"/>
      <protection locked="0"/>
    </xf>
    <xf numFmtId="3" fontId="0" fillId="9" borderId="5" xfId="0" applyNumberFormat="1" applyFill="1" applyBorder="1" applyProtection="1">
      <protection locked="0"/>
    </xf>
    <xf numFmtId="41" fontId="0" fillId="9" borderId="5" xfId="1" applyNumberFormat="1" applyFont="1" applyFill="1" applyBorder="1" applyProtection="1">
      <protection locked="0"/>
    </xf>
    <xf numFmtId="41" fontId="0" fillId="0" borderId="0" xfId="1" applyNumberFormat="1" applyFont="1" applyFill="1" applyBorder="1" applyProtection="1">
      <protection locked="0"/>
    </xf>
    <xf numFmtId="41" fontId="41" fillId="9" borderId="0" xfId="0" applyNumberFormat="1" applyFont="1" applyFill="1" applyAlignment="1" applyProtection="1">
      <alignment horizontal="center"/>
      <protection locked="0"/>
    </xf>
    <xf numFmtId="0" fontId="40" fillId="9" borderId="0" xfId="0" applyFont="1" applyFill="1" applyAlignment="1">
      <alignment horizontal="center" wrapText="1" readingOrder="1"/>
    </xf>
    <xf numFmtId="3" fontId="40" fillId="13" borderId="5" xfId="0" applyNumberFormat="1" applyFont="1" applyFill="1" applyBorder="1" applyProtection="1">
      <protection locked="0"/>
    </xf>
    <xf numFmtId="41" fontId="26" fillId="13" borderId="5" xfId="1" applyNumberFormat="1" applyFont="1" applyFill="1" applyBorder="1"/>
    <xf numFmtId="41" fontId="26" fillId="0" borderId="0" xfId="1" applyNumberFormat="1" applyFont="1" applyFill="1" applyBorder="1"/>
    <xf numFmtId="0" fontId="40" fillId="9" borderId="0" xfId="0" applyFont="1" applyFill="1" applyProtection="1">
      <protection locked="0"/>
    </xf>
    <xf numFmtId="0" fontId="40" fillId="0" borderId="0" xfId="0" applyFont="1" applyProtection="1">
      <protection locked="0"/>
    </xf>
    <xf numFmtId="0" fontId="0" fillId="0" borderId="0" xfId="0" applyAlignment="1">
      <alignment horizontal="center" wrapText="1" readingOrder="1"/>
    </xf>
    <xf numFmtId="168" fontId="42" fillId="33" borderId="0" xfId="1" applyNumberFormat="1" applyFont="1" applyFill="1" applyBorder="1"/>
    <xf numFmtId="168" fontId="26" fillId="0" borderId="0" xfId="2" applyNumberFormat="1" applyFont="1" applyFill="1" applyBorder="1" applyProtection="1">
      <protection locked="0"/>
    </xf>
    <xf numFmtId="3" fontId="40" fillId="0" borderId="0" xfId="0" applyNumberFormat="1" applyFont="1" applyAlignment="1" applyProtection="1">
      <alignment horizontal="right"/>
      <protection locked="0"/>
    </xf>
    <xf numFmtId="168" fontId="42" fillId="0" borderId="0" xfId="1" applyNumberFormat="1" applyFont="1" applyFill="1" applyBorder="1"/>
    <xf numFmtId="170" fontId="44" fillId="0" borderId="0" xfId="1" applyNumberFormat="1" applyFont="1" applyFill="1" applyBorder="1"/>
    <xf numFmtId="38" fontId="22" fillId="9" borderId="1" xfId="0" applyNumberFormat="1" applyFont="1" applyFill="1" applyBorder="1" applyAlignment="1">
      <alignment horizontal="center"/>
    </xf>
    <xf numFmtId="41" fontId="23" fillId="0" borderId="0" xfId="0" applyNumberFormat="1" applyFont="1" applyProtection="1">
      <protection locked="0"/>
    </xf>
    <xf numFmtId="3" fontId="19" fillId="9" borderId="5" xfId="0" applyNumberFormat="1" applyFont="1" applyFill="1" applyBorder="1" applyAlignment="1">
      <alignment horizontal="left" wrapText="1" readingOrder="1"/>
    </xf>
    <xf numFmtId="41" fontId="23" fillId="9" borderId="5" xfId="0" applyNumberFormat="1" applyFont="1" applyFill="1" applyBorder="1" applyProtection="1">
      <protection locked="0"/>
    </xf>
    <xf numFmtId="3" fontId="0" fillId="9" borderId="0" xfId="0" applyNumberFormat="1" applyFill="1" applyProtection="1">
      <protection locked="0"/>
    </xf>
    <xf numFmtId="3" fontId="23" fillId="9" borderId="5" xfId="0" applyNumberFormat="1" applyFont="1" applyFill="1" applyBorder="1"/>
    <xf numFmtId="3" fontId="23" fillId="9" borderId="6" xfId="0" applyNumberFormat="1" applyFont="1" applyFill="1" applyBorder="1"/>
    <xf numFmtId="41" fontId="23" fillId="9" borderId="6" xfId="0" applyNumberFormat="1" applyFont="1" applyFill="1" applyBorder="1" applyProtection="1">
      <protection locked="0"/>
    </xf>
    <xf numFmtId="3" fontId="22" fillId="15" borderId="8" xfId="0" applyNumberFormat="1" applyFont="1" applyFill="1" applyBorder="1" applyAlignment="1">
      <alignment horizontal="right"/>
    </xf>
    <xf numFmtId="41" fontId="22" fillId="15" borderId="8" xfId="0" applyNumberFormat="1" applyFont="1" applyFill="1" applyBorder="1"/>
    <xf numFmtId="3" fontId="11" fillId="9" borderId="0" xfId="0" applyNumberFormat="1" applyFont="1" applyFill="1"/>
    <xf numFmtId="3" fontId="11" fillId="0" borderId="0" xfId="0" applyNumberFormat="1" applyFont="1"/>
    <xf numFmtId="41" fontId="22" fillId="0" borderId="0" xfId="0" applyNumberFormat="1" applyFont="1" applyProtection="1">
      <protection locked="0"/>
    </xf>
    <xf numFmtId="0" fontId="23" fillId="0" borderId="0" xfId="0" applyFont="1" applyAlignment="1">
      <alignment horizontal="center"/>
    </xf>
    <xf numFmtId="3" fontId="22" fillId="0" borderId="0" xfId="0" applyNumberFormat="1" applyFont="1" applyAlignment="1">
      <alignment vertical="top"/>
    </xf>
    <xf numFmtId="3" fontId="23" fillId="0" borderId="5" xfId="0" applyNumberFormat="1" applyFont="1" applyBorder="1" applyAlignment="1">
      <alignment vertical="top"/>
    </xf>
    <xf numFmtId="41" fontId="23" fillId="0" borderId="5" xfId="0" applyNumberFormat="1" applyFont="1" applyBorder="1" applyProtection="1">
      <protection locked="0"/>
    </xf>
    <xf numFmtId="37" fontId="35" fillId="14" borderId="0" xfId="4" applyNumberFormat="1" applyFont="1" applyFill="1" applyBorder="1" applyAlignment="1" applyProtection="1">
      <alignment horizontal="center"/>
      <protection locked="0"/>
    </xf>
    <xf numFmtId="0" fontId="19" fillId="0" borderId="5" xfId="0" applyFont="1" applyBorder="1"/>
    <xf numFmtId="0" fontId="39" fillId="4" borderId="8" xfId="0" applyFont="1" applyFill="1" applyBorder="1" applyAlignment="1">
      <alignment horizontal="right"/>
    </xf>
    <xf numFmtId="41" fontId="22" fillId="4" borderId="8" xfId="0" applyNumberFormat="1" applyFont="1" applyFill="1" applyBorder="1" applyProtection="1">
      <protection locked="0"/>
    </xf>
    <xf numFmtId="41" fontId="41" fillId="0" borderId="0" xfId="0" applyNumberFormat="1" applyFont="1" applyAlignment="1" applyProtection="1">
      <alignment horizontal="center"/>
      <protection locked="0"/>
    </xf>
    <xf numFmtId="3" fontId="19" fillId="9" borderId="6" xfId="0" applyNumberFormat="1" applyFont="1" applyFill="1" applyBorder="1" applyAlignment="1">
      <alignment horizontal="left" wrapText="1" readingOrder="1"/>
    </xf>
    <xf numFmtId="10" fontId="23" fillId="12" borderId="0" xfId="2" applyNumberFormat="1" applyFont="1" applyFill="1"/>
    <xf numFmtId="172" fontId="26" fillId="34" borderId="0" xfId="2" applyNumberFormat="1" applyFont="1" applyFill="1" applyProtection="1">
      <protection locked="0"/>
    </xf>
    <xf numFmtId="172" fontId="26" fillId="0" borderId="0" xfId="2" applyNumberFormat="1" applyFont="1" applyFill="1" applyProtection="1">
      <protection locked="0"/>
    </xf>
    <xf numFmtId="3" fontId="23" fillId="0" borderId="0" xfId="0" applyNumberFormat="1" applyFont="1" applyAlignment="1">
      <alignment readingOrder="1"/>
    </xf>
    <xf numFmtId="0" fontId="23" fillId="0" borderId="0" xfId="0" applyFont="1" applyAlignment="1">
      <alignment horizontal="center" readingOrder="1"/>
    </xf>
    <xf numFmtId="3" fontId="0" fillId="0" borderId="0" xfId="0" applyNumberFormat="1" applyAlignment="1" applyProtection="1">
      <alignment readingOrder="1"/>
      <protection locked="0"/>
    </xf>
    <xf numFmtId="41" fontId="23" fillId="0" borderId="0" xfId="0" applyNumberFormat="1" applyFont="1" applyAlignment="1" applyProtection="1">
      <alignment horizontal="center" readingOrder="1"/>
      <protection locked="0"/>
    </xf>
    <xf numFmtId="41" fontId="2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3" fontId="23" fillId="0" borderId="0" xfId="0" applyNumberFormat="1" applyFont="1" applyAlignment="1">
      <alignment vertical="top"/>
    </xf>
    <xf numFmtId="3" fontId="0" fillId="0" borderId="0" xfId="0" applyNumberFormat="1" applyAlignment="1" applyProtection="1">
      <alignment horizontal="center" readingOrder="1"/>
      <protection locked="0"/>
    </xf>
    <xf numFmtId="3" fontId="0" fillId="0" borderId="0" xfId="0" applyNumberFormat="1" applyAlignment="1">
      <alignment horizontal="center" readingOrder="1"/>
    </xf>
    <xf numFmtId="3" fontId="22" fillId="0" borderId="0" xfId="0" applyNumberFormat="1" applyFont="1" applyAlignment="1">
      <alignment horizontal="center"/>
    </xf>
    <xf numFmtId="3" fontId="0" fillId="0" borderId="0" xfId="0" applyNumberFormat="1"/>
    <xf numFmtId="3" fontId="19" fillId="0" borderId="0" xfId="0" applyNumberFormat="1" applyFont="1" applyAlignment="1">
      <alignment horizontal="right" wrapText="1" readingOrder="1"/>
    </xf>
    <xf numFmtId="41" fontId="0" fillId="0" borderId="5" xfId="0" applyNumberFormat="1" applyBorder="1"/>
    <xf numFmtId="3" fontId="23" fillId="0" borderId="0" xfId="0" applyNumberFormat="1" applyFont="1" applyAlignment="1">
      <alignment horizontal="right" readingOrder="1"/>
    </xf>
    <xf numFmtId="3" fontId="0" fillId="0" borderId="0" xfId="0" applyNumberFormat="1" applyAlignment="1">
      <alignment horizontal="right"/>
    </xf>
    <xf numFmtId="3" fontId="23" fillId="0" borderId="0" xfId="0" applyNumberFormat="1" applyFont="1"/>
    <xf numFmtId="0" fontId="0" fillId="0" borderId="0" xfId="0" applyAlignment="1" applyProtection="1">
      <alignment horizontal="center" readingOrder="1"/>
      <protection locked="0"/>
    </xf>
    <xf numFmtId="0" fontId="26" fillId="0" borderId="0" xfId="0" applyFont="1" applyProtection="1">
      <protection locked="0"/>
    </xf>
    <xf numFmtId="0" fontId="0" fillId="9" borderId="0" xfId="0" applyFill="1" applyAlignment="1">
      <alignment vertical="top" wrapText="1"/>
    </xf>
    <xf numFmtId="169" fontId="11" fillId="24" borderId="30" xfId="0" applyNumberFormat="1" applyFont="1" applyFill="1" applyBorder="1" applyAlignment="1">
      <alignment horizontal="center" vertical="center" wrapText="1"/>
    </xf>
    <xf numFmtId="0" fontId="11" fillId="24" borderId="1" xfId="0" applyFont="1" applyFill="1" applyBorder="1" applyAlignment="1">
      <alignment horizontal="center" vertical="center" wrapText="1"/>
    </xf>
    <xf numFmtId="0" fontId="11" fillId="24" borderId="31" xfId="0" applyFont="1" applyFill="1" applyBorder="1" applyAlignment="1">
      <alignment horizontal="center" vertical="center" wrapText="1"/>
    </xf>
    <xf numFmtId="0" fontId="0" fillId="25" borderId="0" xfId="0" applyFill="1" applyAlignment="1">
      <alignment wrapText="1"/>
    </xf>
    <xf numFmtId="169" fontId="0" fillId="9" borderId="32" xfId="0" applyNumberFormat="1" applyFill="1" applyBorder="1" applyAlignment="1">
      <alignment vertical="top" wrapText="1"/>
    </xf>
    <xf numFmtId="0" fontId="0" fillId="9" borderId="5" xfId="0" applyFill="1" applyBorder="1" applyAlignment="1">
      <alignment vertical="top" wrapText="1"/>
    </xf>
    <xf numFmtId="0" fontId="0" fillId="9" borderId="33" xfId="0" applyFill="1" applyBorder="1" applyAlignment="1">
      <alignment vertical="top" wrapText="1"/>
    </xf>
    <xf numFmtId="0" fontId="0" fillId="9" borderId="0" xfId="0" applyFill="1" applyAlignment="1">
      <alignment vertical="top"/>
    </xf>
    <xf numFmtId="169" fontId="0" fillId="9" borderId="34" xfId="0" applyNumberFormat="1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0" fillId="9" borderId="35" xfId="0" applyFill="1" applyBorder="1" applyAlignment="1">
      <alignment vertical="top" wrapText="1"/>
    </xf>
    <xf numFmtId="169" fontId="0" fillId="9" borderId="0" xfId="0" applyNumberFormat="1" applyFill="1" applyAlignment="1">
      <alignment vertical="top" wrapText="1"/>
    </xf>
    <xf numFmtId="0" fontId="0" fillId="9" borderId="0" xfId="0" applyFill="1" applyAlignment="1" applyProtection="1">
      <alignment horizontal="center"/>
      <protection locked="0"/>
    </xf>
    <xf numFmtId="0" fontId="45" fillId="9" borderId="0" xfId="0" applyFont="1" applyFill="1"/>
    <xf numFmtId="0" fontId="0" fillId="9" borderId="0" xfId="0" applyFill="1" applyAlignment="1" applyProtection="1">
      <alignment horizontal="center" wrapText="1"/>
      <protection locked="0"/>
    </xf>
    <xf numFmtId="0" fontId="11" fillId="9" borderId="0" xfId="0" applyFont="1" applyFill="1" applyAlignment="1" applyProtection="1">
      <alignment horizontal="center"/>
      <protection locked="0"/>
    </xf>
    <xf numFmtId="0" fontId="22" fillId="9" borderId="0" xfId="0" quotePrefix="1" applyFont="1" applyFill="1"/>
    <xf numFmtId="0" fontId="11" fillId="9" borderId="0" xfId="0" applyFont="1" applyFill="1" applyProtection="1">
      <protection locked="0"/>
    </xf>
    <xf numFmtId="0" fontId="0" fillId="9" borderId="0" xfId="0" applyFill="1"/>
    <xf numFmtId="10" fontId="23" fillId="9" borderId="0" xfId="2" applyNumberFormat="1" applyFont="1" applyFill="1"/>
    <xf numFmtId="10" fontId="23" fillId="9" borderId="0" xfId="2" applyNumberFormat="1" applyFont="1" applyFill="1" applyAlignment="1">
      <alignment horizontal="center"/>
    </xf>
    <xf numFmtId="0" fontId="0" fillId="9" borderId="0" xfId="0" applyFill="1" applyAlignment="1" applyProtection="1">
      <alignment horizontal="left"/>
      <protection locked="0"/>
    </xf>
    <xf numFmtId="0" fontId="0" fillId="9" borderId="0" xfId="0" applyFill="1" applyAlignment="1">
      <alignment horizontal="center" wrapText="1"/>
    </xf>
    <xf numFmtId="38" fontId="23" fillId="9" borderId="0" xfId="0" applyNumberFormat="1" applyFont="1" applyFill="1" applyAlignment="1">
      <alignment horizontal="center"/>
    </xf>
    <xf numFmtId="0" fontId="0" fillId="9" borderId="0" xfId="0" applyFill="1" applyAlignment="1">
      <alignment horizontal="center"/>
    </xf>
    <xf numFmtId="0" fontId="22" fillId="9" borderId="0" xfId="0" applyFont="1" applyFill="1"/>
    <xf numFmtId="170" fontId="0" fillId="9" borderId="0" xfId="1" applyNumberFormat="1" applyFont="1" applyFill="1"/>
    <xf numFmtId="170" fontId="0" fillId="0" borderId="0" xfId="1" applyNumberFormat="1" applyFont="1" applyFill="1"/>
    <xf numFmtId="0" fontId="6" fillId="9" borderId="0" xfId="4" applyFill="1" applyProtection="1">
      <protection locked="0"/>
    </xf>
    <xf numFmtId="10" fontId="23" fillId="12" borderId="0" xfId="0" applyNumberFormat="1" applyFont="1" applyFill="1" applyAlignment="1">
      <alignment horizontal="center"/>
    </xf>
    <xf numFmtId="0" fontId="6" fillId="0" borderId="0" xfId="4"/>
    <xf numFmtId="3" fontId="31" fillId="9" borderId="0" xfId="0" applyNumberFormat="1" applyFont="1" applyFill="1"/>
    <xf numFmtId="3" fontId="46" fillId="9" borderId="0" xfId="0" applyNumberFormat="1" applyFont="1" applyFill="1"/>
    <xf numFmtId="3" fontId="31" fillId="9" borderId="6" xfId="0" applyNumberFormat="1" applyFont="1" applyFill="1" applyBorder="1"/>
    <xf numFmtId="10" fontId="23" fillId="10" borderId="0" xfId="0" applyNumberFormat="1" applyFont="1" applyFill="1" applyAlignment="1">
      <alignment horizontal="center"/>
    </xf>
    <xf numFmtId="3" fontId="31" fillId="9" borderId="16" xfId="0" applyNumberFormat="1" applyFont="1" applyFill="1" applyBorder="1"/>
    <xf numFmtId="41" fontId="0" fillId="9" borderId="16" xfId="1" applyNumberFormat="1" applyFont="1" applyFill="1" applyBorder="1" applyProtection="1">
      <protection locked="0"/>
    </xf>
    <xf numFmtId="3" fontId="31" fillId="9" borderId="7" xfId="0" applyNumberFormat="1" applyFont="1" applyFill="1" applyBorder="1"/>
    <xf numFmtId="41" fontId="0" fillId="9" borderId="7" xfId="1" applyNumberFormat="1" applyFont="1" applyFill="1" applyBorder="1" applyProtection="1">
      <protection locked="0"/>
    </xf>
    <xf numFmtId="170" fontId="0" fillId="9" borderId="0" xfId="0" applyNumberFormat="1" applyFill="1"/>
    <xf numFmtId="41" fontId="23" fillId="9" borderId="5" xfId="1" applyNumberFormat="1" applyFont="1" applyFill="1" applyBorder="1" applyProtection="1">
      <protection locked="0"/>
    </xf>
    <xf numFmtId="0" fontId="31" fillId="9" borderId="5" xfId="0" applyFont="1" applyFill="1" applyBorder="1"/>
    <xf numFmtId="10" fontId="0" fillId="9" borderId="0" xfId="2" applyNumberFormat="1" applyFont="1" applyFill="1"/>
    <xf numFmtId="41" fontId="0" fillId="9" borderId="5" xfId="1" applyNumberFormat="1" applyFont="1" applyFill="1" applyBorder="1" applyAlignment="1">
      <alignment horizontal="right" vertical="center"/>
    </xf>
    <xf numFmtId="0" fontId="11" fillId="9" borderId="0" xfId="0" applyFont="1" applyFill="1" applyAlignment="1">
      <alignment horizontal="center"/>
    </xf>
    <xf numFmtId="41" fontId="22" fillId="15" borderId="5" xfId="1" applyNumberFormat="1" applyFont="1" applyFill="1" applyBorder="1"/>
    <xf numFmtId="41" fontId="22" fillId="0" borderId="0" xfId="1" applyNumberFormat="1" applyFont="1" applyFill="1" applyBorder="1"/>
    <xf numFmtId="0" fontId="11" fillId="9" borderId="0" xfId="0" applyFont="1" applyFill="1"/>
    <xf numFmtId="172" fontId="0" fillId="34" borderId="0" xfId="2" applyNumberFormat="1" applyFont="1" applyFill="1"/>
    <xf numFmtId="172" fontId="0" fillId="0" borderId="0" xfId="2" applyNumberFormat="1" applyFont="1" applyFill="1"/>
    <xf numFmtId="0" fontId="23" fillId="9" borderId="0" xfId="0" applyFont="1" applyFill="1" applyAlignment="1">
      <alignment horizontal="right"/>
    </xf>
    <xf numFmtId="172" fontId="0" fillId="9" borderId="0" xfId="2" applyNumberFormat="1" applyFont="1" applyFill="1"/>
    <xf numFmtId="0" fontId="0" fillId="0" borderId="0" xfId="0" applyAlignment="1">
      <alignment horizontal="center" wrapText="1"/>
    </xf>
    <xf numFmtId="0" fontId="0" fillId="13" borderId="5" xfId="0" applyFill="1" applyBorder="1"/>
    <xf numFmtId="170" fontId="0" fillId="13" borderId="5" xfId="1" applyNumberFormat="1" applyFont="1" applyFill="1" applyBorder="1"/>
    <xf numFmtId="170" fontId="0" fillId="13" borderId="9" xfId="1" applyNumberFormat="1" applyFont="1" applyFill="1" applyBorder="1"/>
    <xf numFmtId="0" fontId="23" fillId="9" borderId="16" xfId="0" applyFont="1" applyFill="1" applyBorder="1"/>
    <xf numFmtId="0" fontId="23" fillId="9" borderId="7" xfId="0" applyFont="1" applyFill="1" applyBorder="1"/>
    <xf numFmtId="41" fontId="0" fillId="9" borderId="7" xfId="1" applyNumberFormat="1" applyFont="1" applyFill="1" applyBorder="1" applyAlignment="1">
      <alignment horizontal="right" vertical="center"/>
    </xf>
    <xf numFmtId="41" fontId="0" fillId="9" borderId="16" xfId="1" applyNumberFormat="1" applyFont="1" applyFill="1" applyBorder="1" applyAlignment="1">
      <alignment horizontal="right" vertical="center"/>
    </xf>
    <xf numFmtId="0" fontId="23" fillId="9" borderId="5" xfId="0" applyFont="1" applyFill="1" applyBorder="1"/>
    <xf numFmtId="0" fontId="23" fillId="9" borderId="12" xfId="0" applyFont="1" applyFill="1" applyBorder="1"/>
    <xf numFmtId="3" fontId="34" fillId="15" borderId="5" xfId="0" applyNumberFormat="1" applyFont="1" applyFill="1" applyBorder="1" applyAlignment="1">
      <alignment horizontal="right"/>
    </xf>
    <xf numFmtId="41" fontId="11" fillId="15" borderId="5" xfId="1" applyNumberFormat="1" applyFont="1" applyFill="1" applyBorder="1"/>
    <xf numFmtId="41" fontId="11" fillId="0" borderId="0" xfId="1" applyNumberFormat="1" applyFont="1" applyFill="1" applyBorder="1"/>
    <xf numFmtId="170" fontId="11" fillId="9" borderId="0" xfId="1" applyNumberFormat="1" applyFont="1" applyFill="1" applyAlignment="1">
      <alignment horizontal="center"/>
    </xf>
    <xf numFmtId="170" fontId="11" fillId="0" borderId="0" xfId="1" applyNumberFormat="1" applyFont="1" applyFill="1" applyAlignment="1">
      <alignment horizontal="center"/>
    </xf>
    <xf numFmtId="0" fontId="0" fillId="9" borderId="5" xfId="0" applyFill="1" applyBorder="1"/>
    <xf numFmtId="41" fontId="0" fillId="9" borderId="5" xfId="1" applyNumberFormat="1" applyFont="1" applyFill="1" applyBorder="1"/>
    <xf numFmtId="41" fontId="0" fillId="0" borderId="0" xfId="1" applyNumberFormat="1" applyFont="1" applyFill="1" applyBorder="1"/>
    <xf numFmtId="3" fontId="34" fillId="15" borderId="8" xfId="0" applyNumberFormat="1" applyFont="1" applyFill="1" applyBorder="1" applyAlignment="1">
      <alignment horizontal="right"/>
    </xf>
    <xf numFmtId="41" fontId="11" fillId="15" borderId="8" xfId="1" applyNumberFormat="1" applyFont="1" applyFill="1" applyBorder="1"/>
    <xf numFmtId="3" fontId="40" fillId="9" borderId="0" xfId="0" applyNumberFormat="1" applyFont="1" applyFill="1" applyAlignment="1" applyProtection="1">
      <alignment horizontal="right"/>
      <protection locked="0"/>
    </xf>
    <xf numFmtId="172" fontId="40" fillId="9" borderId="0" xfId="2" applyNumberFormat="1" applyFont="1" applyFill="1"/>
    <xf numFmtId="172" fontId="40" fillId="0" borderId="0" xfId="2" applyNumberFormat="1" applyFont="1" applyFill="1"/>
    <xf numFmtId="0" fontId="0" fillId="9" borderId="0" xfId="0" applyFill="1" applyAlignment="1">
      <alignment horizontal="left"/>
    </xf>
    <xf numFmtId="0" fontId="0" fillId="0" borderId="0" xfId="0" applyAlignment="1">
      <alignment horizontal="left"/>
    </xf>
    <xf numFmtId="170" fontId="0" fillId="9" borderId="0" xfId="1" applyNumberFormat="1" applyFont="1" applyFill="1" applyBorder="1"/>
    <xf numFmtId="170" fontId="0" fillId="0" borderId="0" xfId="1" applyNumberFormat="1" applyFont="1" applyFill="1" applyBorder="1"/>
    <xf numFmtId="0" fontId="23" fillId="9" borderId="0" xfId="0" applyFont="1" applyFill="1" applyProtection="1">
      <protection locked="0"/>
    </xf>
    <xf numFmtId="170" fontId="23" fillId="9" borderId="0" xfId="1" applyNumberFormat="1" applyFont="1" applyFill="1" applyBorder="1" applyProtection="1">
      <protection locked="0"/>
    </xf>
    <xf numFmtId="170" fontId="23" fillId="0" borderId="0" xfId="1" applyNumberFormat="1" applyFont="1" applyFill="1" applyBorder="1" applyProtection="1">
      <protection locked="0"/>
    </xf>
    <xf numFmtId="10" fontId="0" fillId="0" borderId="0" xfId="0" applyNumberFormat="1"/>
    <xf numFmtId="0" fontId="0" fillId="0" borderId="0" xfId="0" applyAlignment="1">
      <alignment wrapText="1"/>
    </xf>
    <xf numFmtId="0" fontId="22" fillId="0" borderId="0" xfId="0" quotePrefix="1" applyFont="1"/>
    <xf numFmtId="0" fontId="23" fillId="0" borderId="0" xfId="0" applyFont="1" applyAlignment="1" applyProtection="1">
      <alignment wrapText="1"/>
      <protection locked="0"/>
    </xf>
    <xf numFmtId="0" fontId="23" fillId="0" borderId="0" xfId="0" quotePrefix="1" applyFont="1" applyAlignment="1">
      <alignment horizontal="left"/>
    </xf>
    <xf numFmtId="170" fontId="23" fillId="0" borderId="0" xfId="1" applyNumberFormat="1" applyFont="1" applyAlignment="1" applyProtection="1">
      <alignment horizontal="center" wrapText="1"/>
      <protection locked="0"/>
    </xf>
    <xf numFmtId="10" fontId="23" fillId="0" borderId="0" xfId="2" applyNumberFormat="1" applyFont="1" applyAlignment="1">
      <alignment horizontal="center"/>
    </xf>
    <xf numFmtId="0" fontId="23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>
      <alignment horizontal="center" wrapText="1"/>
    </xf>
    <xf numFmtId="170" fontId="23" fillId="0" borderId="0" xfId="1" quotePrefix="1" applyNumberFormat="1" applyFont="1" applyAlignment="1" applyProtection="1">
      <alignment horizontal="center"/>
      <protection locked="0"/>
    </xf>
    <xf numFmtId="170" fontId="23" fillId="0" borderId="0" xfId="1" applyNumberFormat="1" applyFont="1" applyAlignment="1" applyProtection="1">
      <alignment horizontal="center"/>
      <protection locked="0"/>
    </xf>
    <xf numFmtId="3" fontId="23" fillId="0" borderId="5" xfId="0" applyNumberFormat="1" applyFont="1" applyBorder="1"/>
    <xf numFmtId="41" fontId="0" fillId="17" borderId="5" xfId="0" applyNumberFormat="1" applyFill="1" applyBorder="1" applyAlignment="1">
      <alignment horizontal="right" vertical="center"/>
    </xf>
    <xf numFmtId="166" fontId="23" fillId="0" borderId="0" xfId="0" applyNumberFormat="1" applyFont="1" applyProtection="1">
      <protection locked="0"/>
    </xf>
    <xf numFmtId="10" fontId="23" fillId="2" borderId="0" xfId="0" applyNumberFormat="1" applyFont="1" applyFill="1" applyProtection="1">
      <protection locked="0"/>
    </xf>
    <xf numFmtId="3" fontId="23" fillId="0" borderId="5" xfId="0" applyNumberFormat="1" applyFont="1" applyBorder="1" applyAlignment="1">
      <alignment horizontal="left"/>
    </xf>
    <xf numFmtId="10" fontId="23" fillId="0" borderId="0" xfId="2" applyNumberFormat="1" applyFont="1" applyProtection="1">
      <protection locked="0"/>
    </xf>
    <xf numFmtId="41" fontId="23" fillId="8" borderId="5" xfId="1" applyNumberFormat="1" applyFont="1" applyFill="1" applyBorder="1"/>
    <xf numFmtId="10" fontId="23" fillId="0" borderId="0" xfId="0" applyNumberFormat="1" applyFont="1"/>
    <xf numFmtId="3" fontId="24" fillId="34" borderId="0" xfId="0" applyNumberFormat="1" applyFont="1" applyFill="1" applyAlignment="1">
      <alignment horizontal="right"/>
    </xf>
    <xf numFmtId="168" fontId="26" fillId="34" borderId="0" xfId="0" applyNumberFormat="1" applyFont="1" applyFill="1"/>
    <xf numFmtId="167" fontId="23" fillId="0" borderId="0" xfId="0" applyNumberFormat="1" applyFont="1" applyProtection="1">
      <protection locked="0"/>
    </xf>
    <xf numFmtId="0" fontId="23" fillId="0" borderId="0" xfId="0" quotePrefix="1" applyFont="1" applyAlignment="1">
      <alignment horizontal="center"/>
    </xf>
    <xf numFmtId="0" fontId="23" fillId="0" borderId="0" xfId="0" applyFont="1" applyAlignment="1" applyProtection="1">
      <alignment horizontal="left"/>
      <protection locked="0"/>
    </xf>
    <xf numFmtId="41" fontId="23" fillId="0" borderId="0" xfId="1" applyNumberFormat="1" applyFont="1" applyFill="1" applyBorder="1" applyProtection="1">
      <protection locked="0"/>
    </xf>
    <xf numFmtId="41" fontId="48" fillId="17" borderId="5" xfId="3" applyNumberFormat="1" applyFont="1" applyFill="1" applyBorder="1" applyAlignment="1">
      <alignment horizontal="right" vertical="center"/>
    </xf>
    <xf numFmtId="41" fontId="48" fillId="0" borderId="0" xfId="3" applyNumberFormat="1" applyFont="1" applyAlignment="1">
      <alignment horizontal="right" vertical="center"/>
    </xf>
    <xf numFmtId="3" fontId="22" fillId="0" borderId="2" xfId="0" applyNumberFormat="1" applyFont="1" applyBorder="1" applyAlignment="1">
      <alignment horizontal="right"/>
    </xf>
    <xf numFmtId="41" fontId="23" fillId="0" borderId="2" xfId="1" applyNumberFormat="1" applyFont="1" applyFill="1" applyBorder="1"/>
    <xf numFmtId="3" fontId="22" fillId="4" borderId="15" xfId="0" quotePrefix="1" applyNumberFormat="1" applyFont="1" applyFill="1" applyBorder="1" applyAlignment="1">
      <alignment horizontal="left"/>
    </xf>
    <xf numFmtId="41" fontId="23" fillId="4" borderId="15" xfId="0" applyNumberFormat="1" applyFont="1" applyFill="1" applyBorder="1"/>
    <xf numFmtId="168" fontId="26" fillId="0" borderId="0" xfId="0" applyNumberFormat="1" applyFont="1"/>
    <xf numFmtId="0" fontId="19" fillId="0" borderId="0" xfId="0" applyFont="1"/>
    <xf numFmtId="170" fontId="23" fillId="0" borderId="0" xfId="1" applyNumberFormat="1" applyFont="1" applyAlignment="1"/>
    <xf numFmtId="0" fontId="0" fillId="0" borderId="0" xfId="0" applyAlignment="1" applyProtection="1">
      <alignment horizontal="center"/>
      <protection locked="0"/>
    </xf>
    <xf numFmtId="3" fontId="23" fillId="0" borderId="0" xfId="0" applyNumberFormat="1" applyFont="1" applyAlignment="1">
      <alignment horizontal="center"/>
    </xf>
    <xf numFmtId="41" fontId="26" fillId="34" borderId="0" xfId="0" applyNumberFormat="1" applyFont="1" applyFill="1"/>
    <xf numFmtId="41" fontId="23" fillId="0" borderId="0" xfId="1" applyNumberFormat="1" applyFont="1" applyAlignment="1" applyProtection="1">
      <alignment horizontal="center" wrapText="1"/>
      <protection locked="0"/>
    </xf>
    <xf numFmtId="41" fontId="23" fillId="0" borderId="0" xfId="1" quotePrefix="1" applyNumberFormat="1" applyFont="1" applyAlignment="1" applyProtection="1">
      <alignment horizontal="center"/>
      <protection locked="0"/>
    </xf>
    <xf numFmtId="0" fontId="49" fillId="0" borderId="0" xfId="0" applyFont="1"/>
    <xf numFmtId="3" fontId="31" fillId="0" borderId="0" xfId="0" applyNumberFormat="1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3" fontId="31" fillId="0" borderId="5" xfId="0" applyNumberFormat="1" applyFont="1" applyBorder="1" applyAlignment="1">
      <alignment horizontal="left" indent="1"/>
    </xf>
    <xf numFmtId="0" fontId="0" fillId="0" borderId="5" xfId="0" applyBorder="1" applyAlignment="1">
      <alignment horizontal="left" indent="1"/>
    </xf>
    <xf numFmtId="3" fontId="31" fillId="16" borderId="2" xfId="0" applyNumberFormat="1" applyFont="1" applyFill="1" applyBorder="1" applyAlignment="1">
      <alignment horizontal="left" indent="1"/>
    </xf>
    <xf numFmtId="41" fontId="31" fillId="16" borderId="0" xfId="0" applyNumberFormat="1" applyFont="1" applyFill="1"/>
    <xf numFmtId="3" fontId="31" fillId="16" borderId="5" xfId="0" applyNumberFormat="1" applyFont="1" applyFill="1" applyBorder="1" applyAlignment="1">
      <alignment horizontal="left" indent="2"/>
    </xf>
    <xf numFmtId="41" fontId="23" fillId="16" borderId="5" xfId="0" applyNumberFormat="1" applyFont="1" applyFill="1" applyBorder="1"/>
    <xf numFmtId="3" fontId="31" fillId="0" borderId="5" xfId="0" applyNumberFormat="1" applyFont="1" applyBorder="1" applyAlignment="1">
      <alignment horizontal="left" indent="2"/>
    </xf>
    <xf numFmtId="3" fontId="34" fillId="8" borderId="5" xfId="0" applyNumberFormat="1" applyFont="1" applyFill="1" applyBorder="1" applyAlignment="1">
      <alignment horizontal="left"/>
    </xf>
    <xf numFmtId="41" fontId="31" fillId="8" borderId="5" xfId="0" applyNumberFormat="1" applyFont="1" applyFill="1" applyBorder="1"/>
    <xf numFmtId="3" fontId="31" fillId="0" borderId="0" xfId="0" applyNumberFormat="1" applyFont="1"/>
    <xf numFmtId="41" fontId="49" fillId="0" borderId="0" xfId="0" applyNumberFormat="1" applyFont="1"/>
    <xf numFmtId="41" fontId="23" fillId="16" borderId="2" xfId="0" applyNumberFormat="1" applyFont="1" applyFill="1" applyBorder="1"/>
    <xf numFmtId="0" fontId="23" fillId="0" borderId="5" xfId="0" applyFont="1" applyBorder="1" applyAlignment="1">
      <alignment horizontal="left" indent="1"/>
    </xf>
    <xf numFmtId="3" fontId="34" fillId="4" borderId="3" xfId="0" applyNumberFormat="1" applyFont="1" applyFill="1" applyBorder="1" applyAlignment="1">
      <alignment horizontal="right"/>
    </xf>
    <xf numFmtId="41" fontId="31" fillId="4" borderId="3" xfId="0" applyNumberFormat="1" applyFont="1" applyFill="1" applyBorder="1" applyAlignment="1">
      <alignment horizontal="right"/>
    </xf>
    <xf numFmtId="0" fontId="39" fillId="0" borderId="0" xfId="0" applyFont="1" applyAlignment="1">
      <alignment horizontal="right" wrapText="1" readingOrder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9" fontId="11" fillId="0" borderId="1" xfId="0" applyNumberFormat="1" applyFont="1" applyBorder="1" applyAlignment="1">
      <alignment horizontal="right"/>
    </xf>
    <xf numFmtId="175" fontId="23" fillId="0" borderId="0" xfId="0" quotePrefix="1" applyNumberFormat="1" applyFont="1" applyAlignment="1">
      <alignment horizontal="center"/>
    </xf>
    <xf numFmtId="0" fontId="19" fillId="0" borderId="5" xfId="0" applyFont="1" applyBorder="1" applyAlignment="1">
      <alignment readingOrder="1"/>
    </xf>
    <xf numFmtId="41" fontId="19" fillId="0" borderId="5" xfId="0" applyNumberFormat="1" applyFont="1" applyBorder="1" applyAlignment="1">
      <alignment wrapText="1" readingOrder="1"/>
    </xf>
    <xf numFmtId="0" fontId="47" fillId="0" borderId="0" xfId="0" applyFont="1"/>
    <xf numFmtId="41" fontId="19" fillId="0" borderId="5" xfId="0" applyNumberFormat="1" applyFont="1" applyBorder="1" applyAlignment="1">
      <alignment vertical="center" wrapText="1" readingOrder="1"/>
    </xf>
    <xf numFmtId="0" fontId="19" fillId="4" borderId="5" xfId="0" applyFont="1" applyFill="1" applyBorder="1" applyAlignment="1">
      <alignment horizontal="right" vertical="center" wrapText="1" readingOrder="1"/>
    </xf>
    <xf numFmtId="10" fontId="0" fillId="4" borderId="5" xfId="1" applyNumberFormat="1" applyFont="1" applyFill="1" applyBorder="1"/>
    <xf numFmtId="0" fontId="11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41" fontId="0" fillId="16" borderId="5" xfId="0" applyNumberFormat="1" applyFill="1" applyBorder="1"/>
    <xf numFmtId="0" fontId="0" fillId="4" borderId="5" xfId="0" applyFill="1" applyBorder="1" applyAlignment="1">
      <alignment horizontal="right"/>
    </xf>
    <xf numFmtId="0" fontId="0" fillId="3" borderId="5" xfId="0" applyFill="1" applyBorder="1"/>
    <xf numFmtId="41" fontId="0" fillId="27" borderId="5" xfId="0" applyNumberFormat="1" applyFill="1" applyBorder="1"/>
    <xf numFmtId="41" fontId="0" fillId="28" borderId="10" xfId="0" applyNumberFormat="1" applyFill="1" applyBorder="1"/>
    <xf numFmtId="41" fontId="0" fillId="0" borderId="10" xfId="0" applyNumberFormat="1" applyBorder="1"/>
    <xf numFmtId="0" fontId="40" fillId="0" borderId="0" xfId="0" applyFont="1"/>
    <xf numFmtId="170" fontId="23" fillId="0" borderId="0" xfId="1" applyNumberFormat="1" applyFont="1"/>
    <xf numFmtId="10" fontId="23" fillId="0" borderId="0" xfId="2" applyNumberFormat="1" applyFont="1"/>
    <xf numFmtId="3" fontId="22" fillId="0" borderId="0" xfId="0" applyNumberFormat="1" applyFont="1" applyAlignment="1">
      <alignment horizontal="left"/>
    </xf>
    <xf numFmtId="3" fontId="23" fillId="0" borderId="0" xfId="0" applyNumberFormat="1" applyFont="1" applyAlignment="1">
      <alignment horizontal="left"/>
    </xf>
    <xf numFmtId="164" fontId="23" fillId="0" borderId="0" xfId="0" applyNumberFormat="1" applyFont="1"/>
    <xf numFmtId="10" fontId="22" fillId="0" borderId="0" xfId="2" applyNumberFormat="1" applyFont="1"/>
    <xf numFmtId="41" fontId="23" fillId="0" borderId="5" xfId="1" applyNumberFormat="1" applyFont="1" applyBorder="1" applyAlignment="1">
      <alignment horizontal="left"/>
    </xf>
    <xf numFmtId="10" fontId="6" fillId="31" borderId="0" xfId="4" applyNumberFormat="1" applyFill="1" applyAlignment="1">
      <alignment horizontal="center"/>
    </xf>
    <xf numFmtId="10" fontId="35" fillId="18" borderId="0" xfId="4" applyNumberFormat="1" applyFont="1" applyFill="1" applyAlignment="1">
      <alignment horizontal="center"/>
    </xf>
    <xf numFmtId="10" fontId="23" fillId="2" borderId="0" xfId="2" applyNumberFormat="1" applyFont="1" applyFill="1"/>
    <xf numFmtId="43" fontId="23" fillId="0" borderId="0" xfId="1" applyFont="1" applyAlignment="1">
      <alignment horizontal="center"/>
    </xf>
    <xf numFmtId="43" fontId="22" fillId="4" borderId="5" xfId="1" applyFont="1" applyFill="1" applyBorder="1" applyAlignment="1">
      <alignment horizontal="right"/>
    </xf>
    <xf numFmtId="41" fontId="23" fillId="4" borderId="5" xfId="1" applyNumberFormat="1" applyFont="1" applyFill="1" applyBorder="1" applyAlignment="1">
      <alignment horizontal="right"/>
    </xf>
    <xf numFmtId="43" fontId="22" fillId="0" borderId="0" xfId="1" applyFont="1" applyAlignment="1">
      <alignment horizontal="right"/>
    </xf>
    <xf numFmtId="43" fontId="23" fillId="0" borderId="0" xfId="1" applyFont="1"/>
    <xf numFmtId="43" fontId="22" fillId="0" borderId="5" xfId="1" applyFont="1" applyBorder="1" applyAlignment="1">
      <alignment horizontal="left"/>
    </xf>
    <xf numFmtId="43" fontId="22" fillId="0" borderId="0" xfId="1" applyFont="1" applyAlignment="1">
      <alignment horizontal="left"/>
    </xf>
    <xf numFmtId="41" fontId="23" fillId="4" borderId="5" xfId="1" applyNumberFormat="1" applyFont="1" applyFill="1" applyBorder="1"/>
    <xf numFmtId="43" fontId="22" fillId="0" borderId="0" xfId="1" applyFont="1"/>
    <xf numFmtId="10" fontId="35" fillId="29" borderId="0" xfId="4" applyNumberFormat="1" applyFont="1" applyFill="1" applyAlignment="1">
      <alignment horizontal="center"/>
    </xf>
    <xf numFmtId="3" fontId="22" fillId="0" borderId="5" xfId="0" applyNumberFormat="1" applyFont="1" applyBorder="1" applyAlignment="1">
      <alignment horizontal="left"/>
    </xf>
    <xf numFmtId="3" fontId="22" fillId="4" borderId="5" xfId="0" applyNumberFormat="1" applyFont="1" applyFill="1" applyBorder="1" applyAlignment="1">
      <alignment horizontal="right"/>
    </xf>
    <xf numFmtId="3" fontId="22" fillId="0" borderId="0" xfId="0" applyNumberFormat="1" applyFont="1"/>
    <xf numFmtId="10" fontId="6" fillId="29" borderId="0" xfId="4" applyNumberFormat="1" applyFill="1" applyAlignment="1">
      <alignment horizontal="center"/>
    </xf>
    <xf numFmtId="3" fontId="23" fillId="0" borderId="0" xfId="0" applyNumberFormat="1" applyFont="1" applyAlignment="1">
      <alignment horizontal="right"/>
    </xf>
    <xf numFmtId="39" fontId="22" fillId="0" borderId="0" xfId="1" applyNumberFormat="1" applyFont="1"/>
    <xf numFmtId="43" fontId="23" fillId="0" borderId="0" xfId="1" applyFont="1" applyFill="1" applyAlignment="1">
      <alignment horizontal="center"/>
    </xf>
    <xf numFmtId="43" fontId="22" fillId="0" borderId="0" xfId="1" applyFont="1" applyFill="1" applyBorder="1" applyAlignment="1">
      <alignment horizontal="right"/>
    </xf>
    <xf numFmtId="43" fontId="22" fillId="0" borderId="0" xfId="1" applyFont="1" applyFill="1" applyAlignment="1">
      <alignment horizontal="right"/>
    </xf>
    <xf numFmtId="43" fontId="23" fillId="0" borderId="0" xfId="1" applyFont="1" applyFill="1"/>
    <xf numFmtId="0" fontId="41" fillId="0" borderId="0" xfId="0" applyFont="1" applyAlignment="1">
      <alignment horizontal="center"/>
    </xf>
    <xf numFmtId="0" fontId="19" fillId="0" borderId="5" xfId="24" applyNumberFormat="1" applyFont="1" applyBorder="1" applyAlignment="1">
      <alignment horizontal="left"/>
    </xf>
    <xf numFmtId="41" fontId="0" fillId="0" borderId="0" xfId="0" applyNumberFormat="1" applyAlignment="1" applyProtection="1">
      <alignment horizontal="center"/>
      <protection locked="0"/>
    </xf>
    <xf numFmtId="10" fontId="49" fillId="0" borderId="0" xfId="2" applyNumberFormat="1" applyFont="1" applyAlignment="1">
      <alignment horizontal="right"/>
    </xf>
    <xf numFmtId="0" fontId="22" fillId="4" borderId="5" xfId="0" applyFont="1" applyFill="1" applyBorder="1" applyAlignment="1">
      <alignment horizontal="right"/>
    </xf>
    <xf numFmtId="3" fontId="22" fillId="0" borderId="0" xfId="0" applyNumberFormat="1" applyFont="1" applyAlignment="1">
      <alignment horizontal="right"/>
    </xf>
    <xf numFmtId="41" fontId="23" fillId="0" borderId="5" xfId="1" applyNumberFormat="1" applyFont="1" applyFill="1" applyBorder="1"/>
    <xf numFmtId="164" fontId="23" fillId="9" borderId="5" xfId="0" applyNumberFormat="1" applyFont="1" applyFill="1" applyBorder="1"/>
    <xf numFmtId="10" fontId="6" fillId="6" borderId="0" xfId="4" applyNumberFormat="1" applyFill="1" applyAlignment="1">
      <alignment horizontal="center"/>
    </xf>
    <xf numFmtId="3" fontId="22" fillId="3" borderId="0" xfId="0" applyNumberFormat="1" applyFont="1" applyFill="1" applyAlignment="1">
      <alignment horizontal="left"/>
    </xf>
    <xf numFmtId="10" fontId="6" fillId="5" borderId="0" xfId="4" applyNumberFormat="1" applyFill="1" applyAlignment="1">
      <alignment horizontal="center"/>
    </xf>
    <xf numFmtId="170" fontId="23" fillId="0" borderId="0" xfId="0" applyNumberFormat="1" applyFont="1"/>
    <xf numFmtId="3" fontId="22" fillId="4" borderId="5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170" fontId="0" fillId="0" borderId="0" xfId="1" applyNumberFormat="1" applyFont="1"/>
    <xf numFmtId="167" fontId="0" fillId="0" borderId="0" xfId="0" applyNumberFormat="1"/>
    <xf numFmtId="170" fontId="0" fillId="0" borderId="0" xfId="1" applyNumberFormat="1" applyFont="1" applyAlignment="1">
      <alignment horizontal="center"/>
    </xf>
    <xf numFmtId="0" fontId="0" fillId="0" borderId="0" xfId="0" applyAlignment="1">
      <alignment horizontal="left" wrapText="1"/>
    </xf>
    <xf numFmtId="0" fontId="11" fillId="0" borderId="0" xfId="0" applyFont="1" applyAlignment="1">
      <alignment wrapText="1"/>
    </xf>
    <xf numFmtId="170" fontId="11" fillId="0" borderId="0" xfId="1" applyNumberFormat="1" applyFont="1"/>
    <xf numFmtId="170" fontId="11" fillId="0" borderId="0" xfId="1" applyNumberFormat="1" applyFont="1" applyAlignment="1">
      <alignment wrapText="1"/>
    </xf>
    <xf numFmtId="167" fontId="0" fillId="0" borderId="0" xfId="0" applyNumberFormat="1" applyAlignment="1">
      <alignment horizontal="center"/>
    </xf>
    <xf numFmtId="0" fontId="0" fillId="0" borderId="5" xfId="0" applyBorder="1" applyAlignment="1">
      <alignment wrapText="1"/>
    </xf>
    <xf numFmtId="0" fontId="11" fillId="8" borderId="5" xfId="0" applyFont="1" applyFill="1" applyBorder="1" applyAlignment="1">
      <alignment horizontal="right" wrapText="1"/>
    </xf>
    <xf numFmtId="41" fontId="0" fillId="8" borderId="5" xfId="1" applyNumberFormat="1" applyFont="1" applyFill="1" applyBorder="1"/>
    <xf numFmtId="0" fontId="11" fillId="4" borderId="5" xfId="0" applyFont="1" applyFill="1" applyBorder="1" applyAlignment="1">
      <alignment horizontal="right" wrapText="1"/>
    </xf>
    <xf numFmtId="41" fontId="0" fillId="4" borderId="5" xfId="1" applyNumberFormat="1" applyFont="1" applyFill="1" applyBorder="1"/>
    <xf numFmtId="0" fontId="11" fillId="0" borderId="0" xfId="0" applyFont="1" applyAlignment="1">
      <alignment horizontal="left" wrapText="1"/>
    </xf>
    <xf numFmtId="170" fontId="0" fillId="0" borderId="0" xfId="1" quotePrefix="1" applyNumberFormat="1" applyFont="1" applyAlignment="1">
      <alignment horizontal="center"/>
    </xf>
    <xf numFmtId="41" fontId="0" fillId="0" borderId="1" xfId="1" quotePrefix="1" applyNumberFormat="1" applyFont="1" applyBorder="1" applyAlignment="1">
      <alignment horizontal="center"/>
    </xf>
    <xf numFmtId="170" fontId="11" fillId="0" borderId="0" xfId="1" applyNumberFormat="1" applyFont="1" applyAlignment="1">
      <alignment horizontal="center" wrapText="1"/>
    </xf>
    <xf numFmtId="167" fontId="11" fillId="0" borderId="0" xfId="0" applyNumberFormat="1" applyFont="1"/>
    <xf numFmtId="0" fontId="11" fillId="0" borderId="0" xfId="0" applyFont="1" applyAlignment="1">
      <alignment horizontal="center" wrapText="1"/>
    </xf>
    <xf numFmtId="3" fontId="11" fillId="33" borderId="8" xfId="0" quotePrefix="1" applyNumberFormat="1" applyFont="1" applyFill="1" applyBorder="1" applyAlignment="1">
      <alignment horizontal="left"/>
    </xf>
    <xf numFmtId="41" fontId="0" fillId="33" borderId="8" xfId="1" applyNumberFormat="1" applyFont="1" applyFill="1" applyBorder="1"/>
    <xf numFmtId="3" fontId="24" fillId="33" borderId="0" xfId="0" applyNumberFormat="1" applyFont="1" applyFill="1" applyAlignment="1">
      <alignment horizontal="right"/>
    </xf>
    <xf numFmtId="168" fontId="26" fillId="33" borderId="0" xfId="0" applyNumberFormat="1" applyFont="1" applyFill="1"/>
    <xf numFmtId="37" fontId="0" fillId="0" borderId="0" xfId="0" applyNumberFormat="1"/>
    <xf numFmtId="37" fontId="0" fillId="0" borderId="0" xfId="0" applyNumberFormat="1" applyAlignment="1">
      <alignment wrapText="1"/>
    </xf>
    <xf numFmtId="37" fontId="47" fillId="0" borderId="0" xfId="0" applyNumberFormat="1" applyFont="1"/>
    <xf numFmtId="41" fontId="0" fillId="0" borderId="0" xfId="1" applyNumberFormat="1" applyFont="1" applyAlignment="1">
      <alignment horizontal="center"/>
    </xf>
    <xf numFmtId="10" fontId="0" fillId="2" borderId="0" xfId="2" applyNumberFormat="1" applyFont="1" applyFill="1"/>
    <xf numFmtId="3" fontId="0" fillId="0" borderId="6" xfId="0" applyNumberFormat="1" applyBorder="1" applyAlignment="1">
      <alignment horizontal="left"/>
    </xf>
    <xf numFmtId="41" fontId="0" fillId="0" borderId="6" xfId="1" applyNumberFormat="1" applyFont="1" applyBorder="1"/>
    <xf numFmtId="0" fontId="0" fillId="0" borderId="6" xfId="0" applyBorder="1"/>
    <xf numFmtId="0" fontId="11" fillId="4" borderId="8" xfId="0" applyFont="1" applyFill="1" applyBorder="1"/>
    <xf numFmtId="41" fontId="0" fillId="4" borderId="8" xfId="1" applyNumberFormat="1" applyFont="1" applyFill="1" applyBorder="1"/>
    <xf numFmtId="0" fontId="0" fillId="8" borderId="7" xfId="0" applyFill="1" applyBorder="1"/>
    <xf numFmtId="41" fontId="0" fillId="8" borderId="7" xfId="1" applyNumberFormat="1" applyFont="1" applyFill="1" applyBorder="1"/>
    <xf numFmtId="41" fontId="23" fillId="8" borderId="7" xfId="1" applyNumberFormat="1" applyFont="1" applyFill="1" applyBorder="1"/>
    <xf numFmtId="10" fontId="0" fillId="0" borderId="0" xfId="2" applyNumberFormat="1" applyFont="1" applyFill="1"/>
    <xf numFmtId="0" fontId="11" fillId="20" borderId="3" xfId="0" applyFont="1" applyFill="1" applyBorder="1" applyAlignment="1">
      <alignment horizontal="right" vertical="center"/>
    </xf>
    <xf numFmtId="41" fontId="0" fillId="20" borderId="3" xfId="1" applyNumberFormat="1" applyFont="1" applyFill="1" applyBorder="1"/>
    <xf numFmtId="170" fontId="0" fillId="0" borderId="0" xfId="0" applyNumberFormat="1" applyAlignment="1">
      <alignment horizontal="center"/>
    </xf>
    <xf numFmtId="169" fontId="0" fillId="0" borderId="0" xfId="0" applyNumberFormat="1"/>
    <xf numFmtId="169" fontId="0" fillId="0" borderId="1" xfId="0" applyNumberFormat="1" applyBorder="1" applyAlignment="1">
      <alignment horizontal="left"/>
    </xf>
    <xf numFmtId="0" fontId="39" fillId="4" borderId="13" xfId="0" applyFont="1" applyFill="1" applyBorder="1" applyAlignment="1">
      <alignment horizontal="right" wrapText="1" readingOrder="1"/>
    </xf>
    <xf numFmtId="168" fontId="0" fillId="4" borderId="13" xfId="2" applyNumberFormat="1" applyFont="1" applyFill="1" applyBorder="1"/>
    <xf numFmtId="170" fontId="0" fillId="0" borderId="28" xfId="1" applyNumberFormat="1" applyFont="1" applyBorder="1"/>
    <xf numFmtId="168" fontId="0" fillId="0" borderId="28" xfId="1" applyNumberFormat="1" applyFont="1" applyBorder="1"/>
    <xf numFmtId="175" fontId="0" fillId="0" borderId="0" xfId="0" applyNumberFormat="1" applyAlignment="1">
      <alignment horizontal="center"/>
    </xf>
    <xf numFmtId="9" fontId="0" fillId="4" borderId="13" xfId="2" applyFont="1" applyFill="1" applyBorder="1"/>
    <xf numFmtId="0" fontId="0" fillId="0" borderId="28" xfId="0" applyBorder="1"/>
    <xf numFmtId="168" fontId="0" fillId="0" borderId="0" xfId="1" applyNumberFormat="1" applyFont="1"/>
    <xf numFmtId="0" fontId="17" fillId="9" borderId="0" xfId="0" applyFont="1" applyFill="1" applyAlignment="1">
      <alignment vertical="center"/>
    </xf>
    <xf numFmtId="0" fontId="22" fillId="9" borderId="0" xfId="0" quotePrefix="1" applyFont="1" applyFill="1" applyAlignment="1">
      <alignment vertical="center"/>
    </xf>
    <xf numFmtId="0" fontId="11" fillId="9" borderId="0" xfId="0" applyFont="1" applyFill="1" applyAlignment="1" applyProtection="1">
      <alignment vertical="center"/>
      <protection locked="0"/>
    </xf>
    <xf numFmtId="0" fontId="34" fillId="9" borderId="0" xfId="0" applyFont="1" applyFill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23" fillId="9" borderId="0" xfId="0" quotePrefix="1" applyFont="1" applyFill="1" applyAlignment="1">
      <alignment horizontal="left" vertical="center"/>
    </xf>
    <xf numFmtId="170" fontId="0" fillId="9" borderId="0" xfId="1" applyNumberFormat="1" applyFont="1" applyFill="1" applyAlignment="1">
      <alignment horizontal="center"/>
    </xf>
    <xf numFmtId="0" fontId="11" fillId="9" borderId="0" xfId="0" applyFont="1" applyFill="1" applyAlignment="1">
      <alignment vertical="center" wrapText="1"/>
    </xf>
    <xf numFmtId="38" fontId="11" fillId="9" borderId="0" xfId="0" applyNumberFormat="1" applyFont="1" applyFill="1" applyAlignment="1">
      <alignment vertical="center"/>
    </xf>
    <xf numFmtId="170" fontId="0" fillId="9" borderId="0" xfId="1" applyNumberFormat="1" applyFont="1" applyFill="1" applyBorder="1" applyAlignment="1">
      <alignment vertical="center"/>
    </xf>
    <xf numFmtId="10" fontId="23" fillId="12" borderId="0" xfId="0" applyNumberFormat="1" applyFont="1" applyFill="1" applyAlignment="1">
      <alignment horizontal="center" vertical="center"/>
    </xf>
    <xf numFmtId="0" fontId="11" fillId="13" borderId="5" xfId="0" applyFont="1" applyFill="1" applyBorder="1" applyAlignment="1">
      <alignment horizontal="right" vertical="center"/>
    </xf>
    <xf numFmtId="41" fontId="0" fillId="13" borderId="5" xfId="1" applyNumberFormat="1" applyFont="1" applyFill="1" applyBorder="1" applyAlignment="1">
      <alignment vertical="center"/>
    </xf>
    <xf numFmtId="41" fontId="0" fillId="9" borderId="5" xfId="1" applyNumberFormat="1" applyFont="1" applyFill="1" applyBorder="1" applyAlignment="1">
      <alignment vertical="center"/>
    </xf>
    <xf numFmtId="0" fontId="11" fillId="15" borderId="5" xfId="0" applyFont="1" applyFill="1" applyBorder="1" applyAlignment="1">
      <alignment horizontal="right" vertical="center"/>
    </xf>
    <xf numFmtId="41" fontId="0" fillId="15" borderId="5" xfId="1" applyNumberFormat="1" applyFont="1" applyFill="1" applyBorder="1" applyAlignment="1">
      <alignment vertical="center"/>
    </xf>
    <xf numFmtId="37" fontId="47" fillId="9" borderId="0" xfId="0" applyNumberFormat="1" applyFont="1" applyFill="1"/>
    <xf numFmtId="41" fontId="23" fillId="9" borderId="0" xfId="0" quotePrefix="1" applyNumberFormat="1" applyFont="1" applyFill="1" applyAlignment="1" applyProtection="1">
      <alignment horizontal="center" vertical="center"/>
      <protection locked="0"/>
    </xf>
    <xf numFmtId="3" fontId="22" fillId="34" borderId="5" xfId="0" quotePrefix="1" applyNumberFormat="1" applyFont="1" applyFill="1" applyBorder="1" applyAlignment="1">
      <alignment horizontal="right" vertical="center"/>
    </xf>
    <xf numFmtId="41" fontId="23" fillId="34" borderId="5" xfId="0" applyNumberFormat="1" applyFont="1" applyFill="1" applyBorder="1" applyAlignment="1">
      <alignment vertical="center"/>
    </xf>
    <xf numFmtId="49" fontId="21" fillId="0" borderId="0" xfId="0" applyNumberFormat="1" applyFont="1"/>
    <xf numFmtId="170" fontId="21" fillId="0" borderId="0" xfId="1" applyNumberFormat="1" applyFont="1" applyProtection="1">
      <protection locked="0"/>
    </xf>
    <xf numFmtId="165" fontId="23" fillId="0" borderId="0" xfId="0" applyNumberFormat="1" applyFont="1" applyProtection="1">
      <protection locked="0"/>
    </xf>
    <xf numFmtId="49" fontId="22" fillId="0" borderId="0" xfId="0" applyNumberFormat="1" applyFont="1" applyAlignment="1">
      <alignment horizontal="left"/>
    </xf>
    <xf numFmtId="170" fontId="22" fillId="0" borderId="0" xfId="1" applyNumberFormat="1" applyFont="1" applyAlignment="1" applyProtection="1">
      <alignment horizontal="left"/>
      <protection locked="0"/>
    </xf>
    <xf numFmtId="49" fontId="23" fillId="0" borderId="0" xfId="0" applyNumberFormat="1" applyFont="1"/>
    <xf numFmtId="49" fontId="23" fillId="0" borderId="5" xfId="0" applyNumberFormat="1" applyFont="1" applyBorder="1" applyAlignment="1">
      <alignment horizontal="left"/>
    </xf>
    <xf numFmtId="41" fontId="23" fillId="0" borderId="5" xfId="0" applyNumberFormat="1" applyFont="1" applyBorder="1" applyAlignment="1">
      <alignment horizontal="left"/>
    </xf>
    <xf numFmtId="49" fontId="23" fillId="0" borderId="5" xfId="0" applyNumberFormat="1" applyFont="1" applyBorder="1"/>
    <xf numFmtId="49" fontId="22" fillId="8" borderId="5" xfId="0" applyNumberFormat="1" applyFont="1" applyFill="1" applyBorder="1" applyAlignment="1">
      <alignment horizontal="right"/>
    </xf>
    <xf numFmtId="41" fontId="23" fillId="8" borderId="5" xfId="0" applyNumberFormat="1" applyFont="1" applyFill="1" applyBorder="1"/>
    <xf numFmtId="49" fontId="22" fillId="4" borderId="8" xfId="0" applyNumberFormat="1" applyFont="1" applyFill="1" applyBorder="1" applyAlignment="1">
      <alignment horizontal="right"/>
    </xf>
    <xf numFmtId="41" fontId="23" fillId="4" borderId="8" xfId="0" applyNumberFormat="1" applyFont="1" applyFill="1" applyBorder="1"/>
    <xf numFmtId="49" fontId="22" fillId="0" borderId="0" xfId="0" applyNumberFormat="1" applyFont="1"/>
    <xf numFmtId="0" fontId="0" fillId="0" borderId="5" xfId="0" applyBorder="1" applyAlignment="1">
      <alignment horizontal="left"/>
    </xf>
    <xf numFmtId="49" fontId="41" fillId="0" borderId="5" xfId="0" applyNumberFormat="1" applyFont="1" applyBorder="1" applyAlignment="1">
      <alignment vertical="center"/>
    </xf>
    <xf numFmtId="49" fontId="22" fillId="33" borderId="5" xfId="0" applyNumberFormat="1" applyFont="1" applyFill="1" applyBorder="1"/>
    <xf numFmtId="41" fontId="23" fillId="33" borderId="5" xfId="1" applyNumberFormat="1" applyFont="1" applyFill="1" applyBorder="1"/>
    <xf numFmtId="49" fontId="23" fillId="3" borderId="5" xfId="0" applyNumberFormat="1" applyFont="1" applyFill="1" applyBorder="1"/>
    <xf numFmtId="49" fontId="22" fillId="33" borderId="5" xfId="0" applyNumberFormat="1" applyFont="1" applyFill="1" applyBorder="1" applyAlignment="1">
      <alignment horizontal="left"/>
    </xf>
    <xf numFmtId="49" fontId="22" fillId="8" borderId="8" xfId="0" applyNumberFormat="1" applyFont="1" applyFill="1" applyBorder="1" applyAlignment="1">
      <alignment horizontal="right"/>
    </xf>
    <xf numFmtId="41" fontId="23" fillId="8" borderId="8" xfId="1" applyNumberFormat="1" applyFont="1" applyFill="1" applyBorder="1"/>
    <xf numFmtId="49" fontId="23" fillId="3" borderId="0" xfId="0" applyNumberFormat="1" applyFont="1" applyFill="1"/>
    <xf numFmtId="41" fontId="23" fillId="0" borderId="0" xfId="1" applyNumberFormat="1" applyFont="1" applyBorder="1"/>
    <xf numFmtId="0" fontId="41" fillId="0" borderId="0" xfId="0" applyFont="1" applyProtection="1">
      <protection locked="0"/>
    </xf>
    <xf numFmtId="49" fontId="11" fillId="0" borderId="0" xfId="0" applyNumberFormat="1" applyFont="1"/>
    <xf numFmtId="41" fontId="0" fillId="0" borderId="0" xfId="0" applyNumberFormat="1" applyProtection="1">
      <protection locked="0"/>
    </xf>
    <xf numFmtId="0" fontId="28" fillId="0" borderId="0" xfId="0" applyFont="1" applyProtection="1">
      <protection locked="0"/>
    </xf>
    <xf numFmtId="49" fontId="0" fillId="0" borderId="5" xfId="1" applyNumberFormat="1" applyFont="1" applyBorder="1"/>
    <xf numFmtId="49" fontId="11" fillId="33" borderId="5" xfId="0" applyNumberFormat="1" applyFont="1" applyFill="1" applyBorder="1"/>
    <xf numFmtId="41" fontId="0" fillId="33" borderId="5" xfId="0" applyNumberFormat="1" applyFill="1" applyBorder="1"/>
    <xf numFmtId="49" fontId="28" fillId="0" borderId="0" xfId="0" applyNumberFormat="1" applyFont="1" applyProtection="1">
      <protection locked="0"/>
    </xf>
    <xf numFmtId="41" fontId="11" fillId="0" borderId="0" xfId="0" applyNumberFormat="1" applyFont="1"/>
    <xf numFmtId="41" fontId="23" fillId="8" borderId="8" xfId="1" applyNumberFormat="1" applyFont="1" applyFill="1" applyBorder="1" applyProtection="1">
      <protection locked="0"/>
    </xf>
    <xf numFmtId="49" fontId="23" fillId="0" borderId="5" xfId="0" applyNumberFormat="1" applyFont="1" applyBorder="1" applyAlignment="1">
      <alignment vertical="center"/>
    </xf>
    <xf numFmtId="41" fontId="23" fillId="33" borderId="5" xfId="1" applyNumberFormat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23" fillId="0" borderId="5" xfId="0" applyFont="1" applyBorder="1" applyAlignment="1" applyProtection="1">
      <alignment horizontal="left"/>
      <protection locked="0"/>
    </xf>
    <xf numFmtId="4" fontId="23" fillId="0" borderId="5" xfId="0" applyNumberFormat="1" applyFont="1" applyBorder="1" applyAlignment="1" applyProtection="1">
      <alignment horizontal="left"/>
      <protection locked="0"/>
    </xf>
    <xf numFmtId="0" fontId="3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70" fontId="0" fillId="0" borderId="1" xfId="1" applyNumberFormat="1" applyFont="1" applyFill="1" applyBorder="1"/>
    <xf numFmtId="170" fontId="23" fillId="0" borderId="0" xfId="1" applyNumberFormat="1" applyFont="1" applyFill="1" applyBorder="1" applyProtection="1"/>
    <xf numFmtId="170" fontId="0" fillId="0" borderId="1" xfId="1" applyNumberFormat="1" applyFont="1" applyBorder="1"/>
    <xf numFmtId="0" fontId="0" fillId="0" borderId="0" xfId="0" applyAlignment="1">
      <alignment horizontal="right"/>
    </xf>
    <xf numFmtId="170" fontId="0" fillId="20" borderId="0" xfId="1" applyNumberFormat="1" applyFont="1" applyFill="1"/>
    <xf numFmtId="0" fontId="0" fillId="20" borderId="0" xfId="0" applyFill="1"/>
    <xf numFmtId="170" fontId="0" fillId="0" borderId="0" xfId="0" applyNumberFormat="1"/>
    <xf numFmtId="14" fontId="0" fillId="0" borderId="0" xfId="0" applyNumberFormat="1"/>
    <xf numFmtId="1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43" fontId="0" fillId="0" borderId="5" xfId="0" applyNumberFormat="1" applyBorder="1"/>
    <xf numFmtId="14" fontId="0" fillId="0" borderId="6" xfId="0" applyNumberFormat="1" applyBorder="1" applyAlignment="1">
      <alignment horizontal="center"/>
    </xf>
    <xf numFmtId="0" fontId="0" fillId="8" borderId="2" xfId="0" applyFill="1" applyBorder="1" applyAlignment="1">
      <alignment horizontal="left"/>
    </xf>
    <xf numFmtId="0" fontId="0" fillId="8" borderId="2" xfId="0" applyFill="1" applyBorder="1"/>
    <xf numFmtId="14" fontId="0" fillId="8" borderId="2" xfId="0" applyNumberFormat="1" applyFill="1" applyBorder="1"/>
    <xf numFmtId="14" fontId="0" fillId="8" borderId="2" xfId="0" applyNumberFormat="1" applyFill="1" applyBorder="1" applyAlignment="1">
      <alignment horizontal="center"/>
    </xf>
    <xf numFmtId="43" fontId="0" fillId="8" borderId="2" xfId="0" applyNumberFormat="1" applyFill="1" applyBorder="1"/>
    <xf numFmtId="1" fontId="23" fillId="0" borderId="5" xfId="0" applyNumberFormat="1" applyFont="1" applyBorder="1" applyAlignment="1">
      <alignment horizontal="center"/>
    </xf>
    <xf numFmtId="14" fontId="23" fillId="0" borderId="5" xfId="0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11" fillId="8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3" fontId="31" fillId="8" borderId="0" xfId="0" applyNumberFormat="1" applyFont="1" applyFill="1" applyAlignment="1">
      <alignment horizontal="center"/>
    </xf>
    <xf numFmtId="0" fontId="0" fillId="8" borderId="5" xfId="0" applyFill="1" applyBorder="1"/>
    <xf numFmtId="0" fontId="0" fillId="8" borderId="2" xfId="0" applyFill="1" applyBorder="1" applyAlignment="1">
      <alignment horizontal="center"/>
    </xf>
    <xf numFmtId="0" fontId="11" fillId="8" borderId="2" xfId="0" applyFont="1" applyFill="1" applyBorder="1" applyAlignment="1">
      <alignment horizontal="left"/>
    </xf>
    <xf numFmtId="0" fontId="11" fillId="8" borderId="2" xfId="0" applyFont="1" applyFill="1" applyBorder="1"/>
    <xf numFmtId="14" fontId="11" fillId="8" borderId="2" xfId="0" applyNumberFormat="1" applyFont="1" applyFill="1" applyBorder="1"/>
    <xf numFmtId="14" fontId="11" fillId="8" borderId="2" xfId="0" applyNumberFormat="1" applyFont="1" applyFill="1" applyBorder="1" applyAlignment="1">
      <alignment horizontal="center"/>
    </xf>
    <xf numFmtId="43" fontId="11" fillId="8" borderId="2" xfId="0" applyNumberFormat="1" applyFont="1" applyFill="1" applyBorder="1"/>
    <xf numFmtId="0" fontId="50" fillId="0" borderId="0" xfId="0" applyFont="1" applyAlignment="1">
      <alignment vertical="top"/>
    </xf>
    <xf numFmtId="0" fontId="50" fillId="0" borderId="0" xfId="0" applyFont="1" applyAlignment="1">
      <alignment horizontal="center" vertical="top"/>
    </xf>
    <xf numFmtId="43" fontId="0" fillId="0" borderId="0" xfId="0" applyNumberFormat="1"/>
    <xf numFmtId="1" fontId="0" fillId="0" borderId="0" xfId="0" applyNumberFormat="1"/>
    <xf numFmtId="43" fontId="0" fillId="0" borderId="5" xfId="0" applyNumberFormat="1" applyBorder="1" applyAlignment="1">
      <alignment horizontal="center"/>
    </xf>
    <xf numFmtId="3" fontId="23" fillId="0" borderId="5" xfId="0" applyNumberFormat="1" applyFont="1" applyBorder="1" applyAlignment="1">
      <alignment horizontal="center"/>
    </xf>
    <xf numFmtId="43" fontId="23" fillId="0" borderId="5" xfId="0" applyNumberFormat="1" applyFont="1" applyBorder="1"/>
    <xf numFmtId="13" fontId="23" fillId="0" borderId="5" xfId="0" applyNumberFormat="1" applyFont="1" applyBorder="1" applyAlignment="1">
      <alignment horizontal="center"/>
    </xf>
    <xf numFmtId="13" fontId="23" fillId="0" borderId="5" xfId="0" quotePrefix="1" applyNumberFormat="1" applyFont="1" applyBorder="1" applyAlignment="1">
      <alignment horizontal="center"/>
    </xf>
    <xf numFmtId="43" fontId="23" fillId="0" borderId="5" xfId="0" quotePrefix="1" applyNumberFormat="1" applyFont="1" applyBorder="1" applyAlignment="1">
      <alignment horizontal="center"/>
    </xf>
    <xf numFmtId="43" fontId="23" fillId="0" borderId="5" xfId="0" applyNumberFormat="1" applyFont="1" applyBorder="1" applyAlignment="1">
      <alignment horizontal="center"/>
    </xf>
    <xf numFmtId="14" fontId="23" fillId="0" borderId="0" xfId="0" applyNumberFormat="1" applyFont="1"/>
    <xf numFmtId="43" fontId="23" fillId="0" borderId="0" xfId="0" applyNumberFormat="1" applyFont="1" applyAlignment="1">
      <alignment horizontal="center"/>
    </xf>
    <xf numFmtId="43" fontId="23" fillId="0" borderId="0" xfId="0" applyNumberFormat="1" applyFont="1"/>
    <xf numFmtId="1" fontId="29" fillId="0" borderId="0" xfId="33" applyNumberFormat="1" applyFont="1" applyAlignment="1">
      <alignment horizontal="center"/>
    </xf>
    <xf numFmtId="1" fontId="51" fillId="0" borderId="0" xfId="33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1" fontId="28" fillId="0" borderId="0" xfId="33" applyNumberFormat="1" applyFont="1" applyAlignment="1">
      <alignment horizontal="center"/>
    </xf>
    <xf numFmtId="14" fontId="0" fillId="0" borderId="5" xfId="0" quotePrefix="1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3" fontId="34" fillId="0" borderId="0" xfId="0" applyNumberFormat="1" applyFont="1" applyAlignment="1">
      <alignment horizontal="left"/>
    </xf>
    <xf numFmtId="164" fontId="22" fillId="0" borderId="0" xfId="0" applyNumberFormat="1" applyFont="1"/>
    <xf numFmtId="3" fontId="31" fillId="3" borderId="0" xfId="0" applyNumberFormat="1" applyFont="1" applyFill="1" applyAlignment="1">
      <alignment horizontal="center"/>
    </xf>
    <xf numFmtId="10" fontId="23" fillId="0" borderId="5" xfId="2" applyNumberFormat="1" applyFont="1" applyBorder="1" applyAlignment="1">
      <alignment horizontal="center" vertical="center"/>
    </xf>
    <xf numFmtId="170" fontId="52" fillId="0" borderId="0" xfId="0" applyNumberFormat="1" applyFont="1"/>
    <xf numFmtId="40" fontId="0" fillId="0" borderId="0" xfId="0" applyNumberFormat="1"/>
    <xf numFmtId="41" fontId="0" fillId="8" borderId="5" xfId="0" applyNumberFormat="1" applyFill="1" applyBorder="1"/>
    <xf numFmtId="0" fontId="11" fillId="4" borderId="2" xfId="0" applyFont="1" applyFill="1" applyBorder="1" applyAlignment="1">
      <alignment horizontal="right"/>
    </xf>
    <xf numFmtId="41" fontId="0" fillId="4" borderId="2" xfId="1" applyNumberFormat="1" applyFont="1" applyFill="1" applyBorder="1"/>
    <xf numFmtId="0" fontId="24" fillId="0" borderId="0" xfId="0" applyFont="1" applyAlignment="1">
      <alignment vertical="center"/>
    </xf>
    <xf numFmtId="0" fontId="11" fillId="0" borderId="5" xfId="0" applyFont="1" applyBorder="1"/>
    <xf numFmtId="0" fontId="0" fillId="9" borderId="5" xfId="0" applyFill="1" applyBorder="1" applyAlignment="1">
      <alignment horizontal="left" indent="1"/>
    </xf>
    <xf numFmtId="0" fontId="0" fillId="8" borderId="5" xfId="0" applyFill="1" applyBorder="1" applyAlignment="1">
      <alignment horizontal="left"/>
    </xf>
    <xf numFmtId="41" fontId="11" fillId="4" borderId="2" xfId="0" applyNumberFormat="1" applyFont="1" applyFill="1" applyBorder="1"/>
    <xf numFmtId="38" fontId="32" fillId="0" borderId="0" xfId="0" applyNumberFormat="1" applyFont="1"/>
    <xf numFmtId="10" fontId="23" fillId="0" borderId="5" xfId="2" applyNumberFormat="1" applyFont="1" applyBorder="1" applyAlignment="1">
      <alignment horizontal="center"/>
    </xf>
    <xf numFmtId="38" fontId="23" fillId="0" borderId="0" xfId="0" applyNumberFormat="1" applyFont="1"/>
    <xf numFmtId="0" fontId="11" fillId="4" borderId="3" xfId="0" applyFont="1" applyFill="1" applyBorder="1" applyAlignment="1">
      <alignment horizontal="right"/>
    </xf>
    <xf numFmtId="41" fontId="11" fillId="4" borderId="3" xfId="0" applyNumberFormat="1" applyFont="1" applyFill="1" applyBorder="1"/>
    <xf numFmtId="41" fontId="11" fillId="36" borderId="3" xfId="0" applyNumberFormat="1" applyFont="1" applyFill="1" applyBorder="1"/>
    <xf numFmtId="0" fontId="11" fillId="4" borderId="3" xfId="0" applyFont="1" applyFill="1" applyBorder="1"/>
    <xf numFmtId="38" fontId="11" fillId="4" borderId="3" xfId="0" applyNumberFormat="1" applyFont="1" applyFill="1" applyBorder="1"/>
    <xf numFmtId="41" fontId="0" fillId="0" borderId="1" xfId="0" applyNumberFormat="1" applyBorder="1"/>
    <xf numFmtId="170" fontId="23" fillId="0" borderId="0" xfId="1" applyNumberFormat="1" applyFont="1" applyAlignment="1" applyProtection="1">
      <protection locked="0"/>
    </xf>
    <xf numFmtId="10" fontId="23" fillId="0" borderId="0" xfId="0" applyNumberFormat="1" applyFont="1" applyProtection="1">
      <protection locked="0"/>
    </xf>
    <xf numFmtId="170" fontId="23" fillId="0" borderId="0" xfId="1" applyNumberFormat="1" applyFont="1" applyFill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3" fillId="0" borderId="5" xfId="0" applyFont="1" applyBorder="1" applyProtection="1">
      <protection locked="0"/>
    </xf>
    <xf numFmtId="41" fontId="23" fillId="0" borderId="5" xfId="1" applyNumberFormat="1" applyFont="1" applyFill="1" applyBorder="1" applyAlignment="1" applyProtection="1"/>
    <xf numFmtId="41" fontId="23" fillId="0" borderId="5" xfId="1" applyNumberFormat="1" applyFont="1" applyBorder="1" applyAlignment="1" applyProtection="1">
      <protection locked="0"/>
    </xf>
    <xf numFmtId="170" fontId="23" fillId="0" borderId="0" xfId="1" applyNumberFormat="1" applyFont="1" applyFill="1" applyAlignment="1" applyProtection="1">
      <alignment horizontal="right"/>
    </xf>
    <xf numFmtId="174" fontId="23" fillId="0" borderId="5" xfId="1" applyNumberFormat="1" applyFont="1" applyBorder="1" applyAlignment="1" applyProtection="1">
      <protection locked="0"/>
    </xf>
    <xf numFmtId="10" fontId="23" fillId="0" borderId="5" xfId="1" applyNumberFormat="1" applyFont="1" applyFill="1" applyBorder="1" applyAlignment="1" applyProtection="1"/>
    <xf numFmtId="10" fontId="23" fillId="0" borderId="5" xfId="2" applyNumberFormat="1" applyFont="1" applyBorder="1" applyAlignment="1" applyProtection="1">
      <protection locked="0"/>
    </xf>
    <xf numFmtId="10" fontId="23" fillId="0" borderId="5" xfId="2" applyNumberFormat="1" applyFont="1" applyBorder="1" applyAlignment="1" applyProtection="1"/>
    <xf numFmtId="170" fontId="23" fillId="0" borderId="0" xfId="1" applyNumberFormat="1" applyFont="1" applyFill="1" applyAlignment="1" applyProtection="1"/>
    <xf numFmtId="0" fontId="23" fillId="0" borderId="7" xfId="0" applyFont="1" applyBorder="1" applyProtection="1">
      <protection locked="0"/>
    </xf>
    <xf numFmtId="170" fontId="23" fillId="0" borderId="0" xfId="1" applyNumberFormat="1" applyFont="1" applyBorder="1" applyAlignment="1" applyProtection="1">
      <protection locked="0"/>
    </xf>
    <xf numFmtId="170" fontId="23" fillId="0" borderId="0" xfId="1" applyNumberFormat="1" applyFont="1" applyFill="1" applyAlignment="1" applyProtection="1">
      <protection locked="0"/>
    </xf>
    <xf numFmtId="41" fontId="23" fillId="0" borderId="0" xfId="1" applyNumberFormat="1" applyFont="1" applyFill="1" applyAlignment="1" applyProtection="1"/>
    <xf numFmtId="41" fontId="23" fillId="0" borderId="0" xfId="1" applyNumberFormat="1" applyFont="1" applyFill="1" applyAlignment="1" applyProtection="1">
      <protection locked="0"/>
    </xf>
    <xf numFmtId="0" fontId="23" fillId="0" borderId="8" xfId="0" applyFont="1" applyBorder="1" applyProtection="1">
      <protection locked="0"/>
    </xf>
    <xf numFmtId="41" fontId="23" fillId="0" borderId="8" xfId="1" applyNumberFormat="1" applyFont="1" applyBorder="1" applyAlignment="1" applyProtection="1">
      <protection locked="0"/>
    </xf>
    <xf numFmtId="0" fontId="23" fillId="8" borderId="7" xfId="0" applyFont="1" applyFill="1" applyBorder="1" applyProtection="1">
      <protection locked="0"/>
    </xf>
    <xf numFmtId="41" fontId="23" fillId="8" borderId="7" xfId="1" applyNumberFormat="1" applyFont="1" applyFill="1" applyBorder="1" applyAlignment="1" applyProtection="1"/>
    <xf numFmtId="0" fontId="22" fillId="0" borderId="8" xfId="0" applyFont="1" applyBorder="1" applyProtection="1">
      <protection locked="0"/>
    </xf>
    <xf numFmtId="41" fontId="23" fillId="0" borderId="8" xfId="1" applyNumberFormat="1" applyFont="1" applyFill="1" applyBorder="1" applyAlignment="1" applyProtection="1"/>
    <xf numFmtId="0" fontId="24" fillId="0" borderId="0" xfId="0" applyFont="1" applyProtection="1">
      <protection locked="0"/>
    </xf>
    <xf numFmtId="0" fontId="23" fillId="4" borderId="5" xfId="0" applyFont="1" applyFill="1" applyBorder="1" applyProtection="1">
      <protection locked="0"/>
    </xf>
    <xf numFmtId="41" fontId="23" fillId="4" borderId="5" xfId="1" applyNumberFormat="1" applyFont="1" applyFill="1" applyBorder="1" applyAlignment="1" applyProtection="1"/>
    <xf numFmtId="41" fontId="23" fillId="8" borderId="5" xfId="1" applyNumberFormat="1" applyFont="1" applyFill="1" applyBorder="1" applyAlignment="1" applyProtection="1">
      <protection locked="0"/>
    </xf>
    <xf numFmtId="10" fontId="0" fillId="0" borderId="0" xfId="0" applyNumberFormat="1" applyProtection="1">
      <protection locked="0"/>
    </xf>
    <xf numFmtId="170" fontId="23" fillId="0" borderId="0" xfId="1" applyNumberFormat="1" applyFont="1" applyFill="1" applyBorder="1" applyAlignment="1" applyProtection="1">
      <protection locked="0"/>
    </xf>
    <xf numFmtId="170" fontId="22" fillId="0" borderId="0" xfId="1" applyNumberFormat="1" applyFont="1" applyFill="1" applyBorder="1" applyAlignment="1" applyProtection="1">
      <protection locked="0"/>
    </xf>
    <xf numFmtId="170" fontId="0" fillId="0" borderId="0" xfId="1" applyNumberFormat="1" applyFont="1" applyBorder="1" applyAlignment="1" applyProtection="1"/>
    <xf numFmtId="170" fontId="6" fillId="0" borderId="0" xfId="4" applyNumberFormat="1" applyAlignment="1" applyProtection="1">
      <protection locked="0"/>
    </xf>
    <xf numFmtId="170" fontId="0" fillId="0" borderId="0" xfId="1" applyNumberFormat="1" applyFont="1" applyAlignment="1" applyProtection="1">
      <protection locked="0"/>
    </xf>
    <xf numFmtId="170" fontId="0" fillId="0" borderId="0" xfId="1" applyNumberFormat="1" applyFont="1" applyAlignment="1" applyProtection="1"/>
    <xf numFmtId="0" fontId="6" fillId="0" borderId="0" xfId="4" applyFill="1" applyAlignment="1" applyProtection="1"/>
    <xf numFmtId="0" fontId="0" fillId="2" borderId="0" xfId="0" applyFill="1" applyProtection="1">
      <protection locked="0"/>
    </xf>
    <xf numFmtId="0" fontId="53" fillId="19" borderId="0" xfId="0" applyFont="1" applyFill="1"/>
    <xf numFmtId="0" fontId="0" fillId="19" borderId="0" xfId="0" applyFill="1"/>
    <xf numFmtId="0" fontId="11" fillId="16" borderId="1" xfId="0" applyFont="1" applyFill="1" applyBorder="1" applyAlignment="1">
      <alignment horizontal="left"/>
    </xf>
    <xf numFmtId="0" fontId="11" fillId="16" borderId="1" xfId="0" applyFont="1" applyFill="1" applyBorder="1" applyAlignment="1">
      <alignment horizontal="center"/>
    </xf>
    <xf numFmtId="0" fontId="0" fillId="16" borderId="0" xfId="0" applyFill="1"/>
    <xf numFmtId="49" fontId="0" fillId="16" borderId="0" xfId="0" applyNumberFormat="1" applyFill="1" applyAlignment="1">
      <alignment horizontal="right"/>
    </xf>
    <xf numFmtId="0" fontId="0" fillId="16" borderId="1" xfId="0" applyFill="1" applyBorder="1"/>
    <xf numFmtId="0" fontId="11" fillId="0" borderId="2" xfId="0" applyFont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10" fontId="0" fillId="0" borderId="0" xfId="2" applyNumberFormat="1" applyFont="1" applyFill="1" applyAlignment="1"/>
    <xf numFmtId="41" fontId="0" fillId="0" borderId="13" xfId="0" applyNumberFormat="1" applyBorder="1"/>
    <xf numFmtId="0" fontId="0" fillId="0" borderId="13" xfId="0" applyBorder="1"/>
    <xf numFmtId="38" fontId="0" fillId="0" borderId="0" xfId="0" applyNumberFormat="1" applyAlignment="1">
      <alignment horizontal="center"/>
    </xf>
    <xf numFmtId="6" fontId="0" fillId="0" borderId="0" xfId="0" applyNumberFormat="1"/>
    <xf numFmtId="0" fontId="11" fillId="16" borderId="1" xfId="0" applyFont="1" applyFill="1" applyBorder="1" applyAlignment="1">
      <alignment horizontal="right"/>
    </xf>
    <xf numFmtId="168" fontId="0" fillId="0" borderId="0" xfId="2" applyNumberFormat="1" applyFont="1" applyFill="1" applyAlignment="1">
      <alignment horizontal="center"/>
    </xf>
    <xf numFmtId="168" fontId="0" fillId="0" borderId="0" xfId="2" applyNumberFormat="1" applyFont="1"/>
    <xf numFmtId="6" fontId="0" fillId="0" borderId="13" xfId="0" applyNumberFormat="1" applyBorder="1"/>
    <xf numFmtId="0" fontId="53" fillId="19" borderId="0" xfId="0" applyFont="1" applyFill="1" applyAlignment="1">
      <alignment horizontal="left"/>
    </xf>
    <xf numFmtId="0" fontId="0" fillId="19" borderId="0" xfId="0" applyFill="1" applyAlignment="1">
      <alignment horizontal="center"/>
    </xf>
    <xf numFmtId="0" fontId="0" fillId="8" borderId="0" xfId="0" applyFill="1" applyAlignment="1">
      <alignment horizontal="center" vertical="top"/>
    </xf>
    <xf numFmtId="49" fontId="23" fillId="0" borderId="0" xfId="0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0" fillId="0" borderId="0" xfId="0" applyNumberFormat="1" applyAlignment="1">
      <alignment horizontal="center" vertical="top"/>
    </xf>
    <xf numFmtId="41" fontId="0" fillId="0" borderId="0" xfId="0" applyNumberFormat="1" applyAlignment="1">
      <alignment horizontal="right" vertical="top"/>
    </xf>
    <xf numFmtId="170" fontId="23" fillId="0" borderId="0" xfId="1" applyNumberFormat="1" applyFont="1" applyBorder="1" applyAlignment="1" applyProtection="1">
      <alignment vertical="top"/>
      <protection locked="0"/>
    </xf>
    <xf numFmtId="0" fontId="0" fillId="0" borderId="2" xfId="0" applyBorder="1" applyAlignment="1">
      <alignment wrapText="1"/>
    </xf>
    <xf numFmtId="0" fontId="39" fillId="19" borderId="0" xfId="0" applyFont="1" applyFill="1"/>
    <xf numFmtId="0" fontId="39" fillId="19" borderId="0" xfId="0" applyFont="1" applyFill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1" fillId="3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75" fontId="22" fillId="0" borderId="5" xfId="0" quotePrefix="1" applyNumberFormat="1" applyFont="1" applyBorder="1" applyAlignment="1">
      <alignment horizontal="center"/>
    </xf>
    <xf numFmtId="14" fontId="11" fillId="0" borderId="5" xfId="0" applyNumberFormat="1" applyFont="1" applyBorder="1"/>
    <xf numFmtId="0" fontId="0" fillId="9" borderId="0" xfId="0" applyFill="1" applyAlignment="1">
      <alignment wrapText="1"/>
    </xf>
    <xf numFmtId="0" fontId="0" fillId="9" borderId="19" xfId="0" applyFill="1" applyBorder="1" applyAlignment="1">
      <alignment vertical="center" wrapText="1"/>
    </xf>
    <xf numFmtId="0" fontId="0" fillId="9" borderId="20" xfId="0" applyFill="1" applyBorder="1" applyAlignment="1">
      <alignment vertical="center" wrapText="1"/>
    </xf>
    <xf numFmtId="0" fontId="0" fillId="9" borderId="21" xfId="0" applyFill="1" applyBorder="1" applyAlignment="1">
      <alignment vertical="center" wrapText="1"/>
    </xf>
    <xf numFmtId="0" fontId="0" fillId="9" borderId="22" xfId="0" applyFill="1" applyBorder="1" applyAlignment="1">
      <alignment vertical="center" wrapText="1"/>
    </xf>
    <xf numFmtId="0" fontId="0" fillId="9" borderId="23" xfId="0" applyFill="1" applyBorder="1" applyAlignment="1">
      <alignment vertical="center" wrapText="1"/>
    </xf>
    <xf numFmtId="0" fontId="0" fillId="9" borderId="20" xfId="0" applyFill="1" applyBorder="1" applyAlignment="1">
      <alignment horizontal="left" vertical="center" wrapText="1" indent="1"/>
    </xf>
    <xf numFmtId="0" fontId="0" fillId="9" borderId="27" xfId="0" applyFill="1" applyBorder="1" applyAlignment="1">
      <alignment vertical="center" wrapText="1"/>
    </xf>
    <xf numFmtId="0" fontId="0" fillId="9" borderId="23" xfId="0" applyFill="1" applyBorder="1" applyAlignment="1">
      <alignment horizontal="left" vertical="center" wrapText="1" indent="1"/>
    </xf>
    <xf numFmtId="0" fontId="0" fillId="9" borderId="17" xfId="0" applyFill="1" applyBorder="1" applyAlignment="1">
      <alignment vertical="center" wrapText="1"/>
    </xf>
    <xf numFmtId="0" fontId="0" fillId="9" borderId="14" xfId="0" applyFill="1" applyBorder="1" applyAlignment="1">
      <alignment vertical="center" wrapText="1"/>
    </xf>
    <xf numFmtId="0" fontId="0" fillId="9" borderId="0" xfId="0" applyFill="1" applyAlignment="1" applyProtection="1">
      <alignment horizontal="center" vertical="center"/>
      <protection locked="0"/>
    </xf>
    <xf numFmtId="0" fontId="0" fillId="9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9" borderId="0" xfId="0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9" borderId="0" xfId="0" applyFill="1" applyAlignment="1">
      <alignment horizontal="left" wrapText="1"/>
    </xf>
    <xf numFmtId="167" fontId="0" fillId="9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vertical="center"/>
    </xf>
    <xf numFmtId="0" fontId="0" fillId="9" borderId="5" xfId="0" applyFill="1" applyBorder="1" applyAlignment="1">
      <alignment vertical="center" wrapText="1"/>
    </xf>
    <xf numFmtId="41" fontId="0" fillId="9" borderId="5" xfId="0" applyNumberFormat="1" applyFill="1" applyBorder="1" applyAlignment="1">
      <alignment vertical="center"/>
    </xf>
    <xf numFmtId="10" fontId="0" fillId="9" borderId="0" xfId="0" applyNumberFormat="1" applyFill="1" applyAlignment="1">
      <alignment horizontal="center" vertical="center"/>
    </xf>
    <xf numFmtId="41" fontId="0" fillId="9" borderId="0" xfId="0" applyNumberFormat="1" applyFill="1" applyAlignment="1" applyProtection="1">
      <alignment vertical="center"/>
      <protection locked="0"/>
    </xf>
    <xf numFmtId="3" fontId="0" fillId="9" borderId="0" xfId="0" applyNumberFormat="1" applyFill="1" applyAlignment="1" applyProtection="1">
      <alignment vertical="center"/>
      <protection locked="0"/>
    </xf>
    <xf numFmtId="167" fontId="0" fillId="9" borderId="0" xfId="0" applyNumberFormat="1" applyFill="1" applyAlignment="1" applyProtection="1">
      <alignment horizontal="center" vertical="center"/>
      <protection locked="0"/>
    </xf>
    <xf numFmtId="167" fontId="0" fillId="9" borderId="0" xfId="0" applyNumberFormat="1" applyFill="1" applyAlignment="1" applyProtection="1">
      <alignment vertical="center"/>
      <protection locked="0"/>
    </xf>
    <xf numFmtId="3" fontId="0" fillId="9" borderId="0" xfId="0" applyNumberFormat="1" applyFill="1" applyAlignment="1">
      <alignment vertical="center"/>
    </xf>
    <xf numFmtId="41" fontId="0" fillId="9" borderId="0" xfId="0" applyNumberFormat="1" applyFill="1" applyAlignment="1">
      <alignment vertical="center"/>
    </xf>
    <xf numFmtId="3" fontId="0" fillId="9" borderId="0" xfId="0" applyNumberFormat="1" applyFill="1" applyAlignment="1">
      <alignment horizontal="center" vertical="center"/>
    </xf>
    <xf numFmtId="3" fontId="0" fillId="0" borderId="0" xfId="0" applyNumberFormat="1" applyAlignment="1">
      <alignment vertical="center"/>
    </xf>
    <xf numFmtId="14" fontId="57" fillId="0" borderId="28" xfId="0" applyNumberFormat="1" applyFont="1" applyBorder="1" applyAlignment="1">
      <alignment horizontal="center"/>
    </xf>
    <xf numFmtId="49" fontId="0" fillId="0" borderId="0" xfId="0" quotePrefix="1" applyNumberFormat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/>
    <xf numFmtId="0" fontId="57" fillId="0" borderId="28" xfId="0" applyFont="1" applyBorder="1"/>
    <xf numFmtId="14" fontId="57" fillId="0" borderId="28" xfId="0" applyNumberFormat="1" applyFont="1" applyBorder="1"/>
    <xf numFmtId="43" fontId="57" fillId="0" borderId="28" xfId="0" applyNumberFormat="1" applyFont="1" applyBorder="1"/>
    <xf numFmtId="0" fontId="57" fillId="0" borderId="0" xfId="0" applyFont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8" borderId="0" xfId="0" applyFill="1"/>
    <xf numFmtId="14" fontId="0" fillId="8" borderId="0" xfId="0" applyNumberFormat="1" applyFill="1"/>
    <xf numFmtId="14" fontId="0" fillId="8" borderId="1" xfId="0" applyNumberFormat="1" applyFill="1" applyBorder="1" applyAlignment="1">
      <alignment horizontal="center"/>
    </xf>
    <xf numFmtId="14" fontId="0" fillId="8" borderId="13" xfId="0" applyNumberFormat="1" applyFill="1" applyBorder="1"/>
    <xf numFmtId="0" fontId="11" fillId="8" borderId="1" xfId="0" applyFont="1" applyFill="1" applyBorder="1" applyAlignment="1">
      <alignment horizontal="left"/>
    </xf>
    <xf numFmtId="3" fontId="0" fillId="0" borderId="6" xfId="0" applyNumberFormat="1" applyBorder="1" applyAlignment="1">
      <alignment horizontal="center"/>
    </xf>
    <xf numFmtId="0" fontId="0" fillId="38" borderId="0" xfId="0" applyFill="1"/>
    <xf numFmtId="14" fontId="0" fillId="38" borderId="0" xfId="0" applyNumberFormat="1" applyFill="1" applyAlignment="1">
      <alignment horizontal="center"/>
    </xf>
    <xf numFmtId="14" fontId="0" fillId="38" borderId="0" xfId="0" applyNumberFormat="1" applyFill="1"/>
    <xf numFmtId="4" fontId="0" fillId="0" borderId="0" xfId="0" applyNumberFormat="1"/>
    <xf numFmtId="3" fontId="0" fillId="38" borderId="0" xfId="0" applyNumberFormat="1" applyFill="1"/>
    <xf numFmtId="43" fontId="0" fillId="8" borderId="5" xfId="0" applyNumberFormat="1" applyFill="1" applyBorder="1"/>
    <xf numFmtId="43" fontId="0" fillId="4" borderId="2" xfId="1" applyFont="1" applyFill="1" applyBorder="1"/>
    <xf numFmtId="14" fontId="57" fillId="0" borderId="0" xfId="0" applyNumberFormat="1" applyFont="1" applyAlignment="1">
      <alignment horizontal="center"/>
    </xf>
    <xf numFmtId="14" fontId="57" fillId="0" borderId="0" xfId="0" applyNumberFormat="1" applyFont="1"/>
    <xf numFmtId="43" fontId="57" fillId="0" borderId="0" xfId="0" applyNumberFormat="1" applyFont="1"/>
    <xf numFmtId="43" fontId="0" fillId="8" borderId="0" xfId="0" applyNumberFormat="1" applyFill="1"/>
    <xf numFmtId="14" fontId="0" fillId="8" borderId="0" xfId="0" applyNumberFormat="1" applyFill="1" applyAlignment="1">
      <alignment horizontal="center"/>
    </xf>
    <xf numFmtId="43" fontId="0" fillId="8" borderId="1" xfId="0" applyNumberFormat="1" applyFill="1" applyBorder="1"/>
    <xf numFmtId="43" fontId="0" fillId="8" borderId="2" xfId="0" applyNumberFormat="1" applyFill="1" applyBorder="1" applyAlignment="1">
      <alignment horizontal="center"/>
    </xf>
    <xf numFmtId="0" fontId="0" fillId="8" borderId="13" xfId="0" applyFill="1" applyBorder="1" applyAlignment="1">
      <alignment horizontal="left"/>
    </xf>
    <xf numFmtId="0" fontId="0" fillId="8" borderId="13" xfId="0" applyFill="1" applyBorder="1" applyAlignment="1">
      <alignment horizontal="center"/>
    </xf>
    <xf numFmtId="43" fontId="0" fillId="8" borderId="13" xfId="0" applyNumberFormat="1" applyFill="1" applyBorder="1" applyAlignment="1">
      <alignment horizontal="center"/>
    </xf>
    <xf numFmtId="0" fontId="0" fillId="9" borderId="19" xfId="0" applyFill="1" applyBorder="1" applyAlignment="1">
      <alignment vertical="center" wrapText="1"/>
    </xf>
    <xf numFmtId="0" fontId="0" fillId="9" borderId="21" xfId="0" applyFill="1" applyBorder="1" applyAlignment="1">
      <alignment vertical="center" wrapText="1"/>
    </xf>
    <xf numFmtId="0" fontId="0" fillId="9" borderId="24" xfId="0" applyFill="1" applyBorder="1" applyAlignment="1">
      <alignment vertical="center" wrapText="1"/>
    </xf>
    <xf numFmtId="0" fontId="0" fillId="9" borderId="25" xfId="0" applyFill="1" applyBorder="1" applyAlignment="1">
      <alignment vertical="center" wrapText="1"/>
    </xf>
    <xf numFmtId="0" fontId="0" fillId="9" borderId="26" xfId="0" applyFill="1" applyBorder="1" applyAlignment="1">
      <alignment vertical="center" wrapText="1"/>
    </xf>
    <xf numFmtId="0" fontId="0" fillId="9" borderId="23" xfId="0" applyFill="1" applyBorder="1" applyAlignment="1">
      <alignment vertical="center" wrapText="1"/>
    </xf>
    <xf numFmtId="0" fontId="11" fillId="21" borderId="17" xfId="0" applyFont="1" applyFill="1" applyBorder="1" applyAlignment="1">
      <alignment horizontal="center" vertical="center" wrapText="1"/>
    </xf>
    <xf numFmtId="0" fontId="11" fillId="21" borderId="18" xfId="0" applyFont="1" applyFill="1" applyBorder="1" applyAlignment="1">
      <alignment horizontal="center" vertical="center" wrapText="1"/>
    </xf>
    <xf numFmtId="0" fontId="11" fillId="24" borderId="24" xfId="0" applyFont="1" applyFill="1" applyBorder="1" applyAlignment="1">
      <alignment horizontal="center" vertical="center" wrapText="1"/>
    </xf>
    <xf numFmtId="0" fontId="11" fillId="24" borderId="29" xfId="0" applyFont="1" applyFill="1" applyBorder="1" applyAlignment="1">
      <alignment horizontal="center" vertical="center" wrapText="1"/>
    </xf>
    <xf numFmtId="0" fontId="11" fillId="24" borderId="2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49" fontId="23" fillId="0" borderId="0" xfId="0" applyNumberFormat="1" applyFont="1"/>
    <xf numFmtId="0" fontId="53" fillId="19" borderId="0" xfId="0" applyFont="1" applyFill="1" applyAlignment="1">
      <alignment horizontal="right"/>
    </xf>
    <xf numFmtId="0" fontId="18" fillId="19" borderId="0" xfId="0" applyFont="1" applyFill="1" applyAlignment="1">
      <alignment horizontal="right"/>
    </xf>
    <xf numFmtId="0" fontId="39" fillId="19" borderId="0" xfId="0" applyFont="1" applyFill="1" applyAlignment="1">
      <alignment horizontal="right"/>
    </xf>
    <xf numFmtId="0" fontId="19" fillId="19" borderId="0" xfId="0" applyFont="1" applyFill="1" applyAlignment="1">
      <alignment horizontal="right"/>
    </xf>
  </cellXfs>
  <cellStyles count="60">
    <cellStyle name="Comma" xfId="1" builtinId="3"/>
    <cellStyle name="Comma [0] 2" xfId="7" xr:uid="{00000000-0005-0000-0000-000001000000}"/>
    <cellStyle name="Comma 10" xfId="24" xr:uid="{00000000-0005-0000-0000-000002000000}"/>
    <cellStyle name="Comma 10 2" xfId="40" xr:uid="{00000000-0005-0000-0000-000003000000}"/>
    <cellStyle name="Comma 11" xfId="28" xr:uid="{00000000-0005-0000-0000-000004000000}"/>
    <cellStyle name="Comma 12" xfId="29" xr:uid="{00000000-0005-0000-0000-000005000000}"/>
    <cellStyle name="Comma 13" xfId="30" xr:uid="{00000000-0005-0000-0000-000006000000}"/>
    <cellStyle name="Comma 2" xfId="6" xr:uid="{00000000-0005-0000-0000-000007000000}"/>
    <cellStyle name="Comma 2 2" xfId="32" xr:uid="{00000000-0005-0000-0000-000008000000}"/>
    <cellStyle name="Comma 2 3" xfId="46" xr:uid="{1F11A590-C407-4721-BDB0-9B41CE6027EA}"/>
    <cellStyle name="Comma 3" xfId="13" xr:uid="{00000000-0005-0000-0000-000009000000}"/>
    <cellStyle name="Comma 4" xfId="18" xr:uid="{00000000-0005-0000-0000-00000A000000}"/>
    <cellStyle name="Comma 5" xfId="17" xr:uid="{00000000-0005-0000-0000-00000B000000}"/>
    <cellStyle name="Comma 6" xfId="20" xr:uid="{00000000-0005-0000-0000-00000C000000}"/>
    <cellStyle name="Comma 7" xfId="23" xr:uid="{00000000-0005-0000-0000-00000D000000}"/>
    <cellStyle name="Comma 8" xfId="25" xr:uid="{00000000-0005-0000-0000-00000E000000}"/>
    <cellStyle name="Comma 9" xfId="27" xr:uid="{00000000-0005-0000-0000-00000F000000}"/>
    <cellStyle name="Currency" xfId="31" builtinId="4"/>
    <cellStyle name="Currency 2" xfId="8" xr:uid="{00000000-0005-0000-0000-000011000000}"/>
    <cellStyle name="Currency 2 2" xfId="35" xr:uid="{00000000-0005-0000-0000-000012000000}"/>
    <cellStyle name="Currency 2 2 2" xfId="53" xr:uid="{6C0197BD-F0F7-46B2-8DA1-E1AC02F1FC74}"/>
    <cellStyle name="Currency 2 3" xfId="58" xr:uid="{1185FFC5-6804-422C-AA60-648C6719738C}"/>
    <cellStyle name="Currency 2 4" xfId="51" xr:uid="{A7731951-DC73-4F5D-A821-90A39FF4176E}"/>
    <cellStyle name="Currency 3" xfId="42" xr:uid="{B6955BCD-9F63-4264-A405-3476B8E0D6B4}"/>
    <cellStyle name="Currency 3 2" xfId="36" xr:uid="{00000000-0005-0000-0000-000013000000}"/>
    <cellStyle name="Currency 3 2 2" xfId="55" xr:uid="{4B5D1A26-A7FE-4162-9DCF-270124700D77}"/>
    <cellStyle name="Currency 4" xfId="56" xr:uid="{53C7A397-A9B6-41E4-9CA1-93C2BBAD02DF}"/>
    <cellStyle name="Currency 4 2" xfId="37" xr:uid="{00000000-0005-0000-0000-000014000000}"/>
    <cellStyle name="Currency 5" xfId="38" xr:uid="{00000000-0005-0000-0000-000015000000}"/>
    <cellStyle name="Currency 5 2" xfId="57" xr:uid="{A9C238A8-F84F-49CD-AFC9-18E57E688377}"/>
    <cellStyle name="Currency 6" xfId="39" xr:uid="{00000000-0005-0000-0000-000016000000}"/>
    <cellStyle name="Currency 7" xfId="44" xr:uid="{EDBAC5B4-2FDB-41BF-A0A0-1DB723EA1A7D}"/>
    <cellStyle name="Hyperlink" xfId="4" builtinId="8"/>
    <cellStyle name="Hyperlink 2" xfId="10" xr:uid="{00000000-0005-0000-0000-000018000000}"/>
    <cellStyle name="Hyperlink 3" xfId="9" xr:uid="{00000000-0005-0000-0000-000019000000}"/>
    <cellStyle name="Normal" xfId="0" builtinId="0"/>
    <cellStyle name="Normal 10" xfId="26" xr:uid="{00000000-0005-0000-0000-00001B000000}"/>
    <cellStyle name="Normal 11" xfId="41" xr:uid="{5E43E26D-C81A-499A-B9F0-D09F9FA70104}"/>
    <cellStyle name="Normal 12" xfId="43" xr:uid="{4B6FB22A-5FFF-4F48-9FDD-7B22E136DE77}"/>
    <cellStyle name="Normal 13" xfId="47" xr:uid="{68B6C003-AECE-4DC4-90A1-94D973791E1C}"/>
    <cellStyle name="Normal 2" xfId="3" xr:uid="{00000000-0005-0000-0000-00001C000000}"/>
    <cellStyle name="Normal 2 2" xfId="33" xr:uid="{00000000-0005-0000-0000-00001D000000}"/>
    <cellStyle name="Normal 2 2 2" xfId="52" xr:uid="{E0FD0B29-5EFB-45A6-BF76-E04729FF3ECA}"/>
    <cellStyle name="Normal 3" xfId="5" xr:uid="{00000000-0005-0000-0000-00001E000000}"/>
    <cellStyle name="Normal 3 2" xfId="49" xr:uid="{8B00EA29-20F6-4F29-8687-7B8932C0E726}"/>
    <cellStyle name="Normal 4" xfId="12" xr:uid="{00000000-0005-0000-0000-00001F000000}"/>
    <cellStyle name="Normal 4 2" xfId="16" xr:uid="{00000000-0005-0000-0000-000020000000}"/>
    <cellStyle name="Normal 4 3" xfId="50" xr:uid="{5890BD0C-39C0-4512-84A0-224D61DE2869}"/>
    <cellStyle name="Normal 5" xfId="15" xr:uid="{00000000-0005-0000-0000-000021000000}"/>
    <cellStyle name="Normal 6" xfId="19" xr:uid="{00000000-0005-0000-0000-000022000000}"/>
    <cellStyle name="Normal 6 2" xfId="54" xr:uid="{1ADAFB05-4FB5-46A4-B467-720BFBE75E19}"/>
    <cellStyle name="Normal 7" xfId="14" xr:uid="{00000000-0005-0000-0000-000023000000}"/>
    <cellStyle name="Normal 7 2" xfId="59" xr:uid="{B077CCD3-2CF1-4DAA-9C89-A7F4CB0768BD}"/>
    <cellStyle name="Normal 8" xfId="21" xr:uid="{00000000-0005-0000-0000-000024000000}"/>
    <cellStyle name="Normal 9" xfId="22" xr:uid="{00000000-0005-0000-0000-000025000000}"/>
    <cellStyle name="Percent" xfId="2" builtinId="5"/>
    <cellStyle name="Percent 2" xfId="11" xr:uid="{00000000-0005-0000-0000-000027000000}"/>
    <cellStyle name="Percent 2 2" xfId="48" xr:uid="{D6CAE535-159A-4383-9DD6-1BD67A574399}"/>
    <cellStyle name="Percent 3" xfId="34" xr:uid="{00000000-0005-0000-0000-000028000000}"/>
    <cellStyle name="Percent 4" xfId="45" xr:uid="{DE1288F9-0FC8-4083-A924-D26D4AD83DC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2CF478"/>
      <color rgb="FF000000"/>
      <color rgb="FFA793BF"/>
      <color rgb="FFDEE7F2"/>
      <color rgb="FFFBA905"/>
      <color rgb="FFF5910B"/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8381452318461"/>
          <c:y val="5.0925925925925923E-2"/>
          <c:w val="0.84396062992125986"/>
          <c:h val="0.795378390201224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NSS!$B$16</c:f>
              <c:strCache>
                <c:ptCount val="1"/>
                <c:pt idx="0">
                  <c:v>Required Contribution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NSS!$C$3:$J$3</c:f>
              <c:strCache>
                <c:ptCount val="8"/>
                <c:pt idx="0">
                  <c:v> FY2020 </c:v>
                </c:pt>
                <c:pt idx="1">
                  <c:v> FY2021 </c:v>
                </c:pt>
                <c:pt idx="2">
                  <c:v> FY2022 </c:v>
                </c:pt>
                <c:pt idx="3">
                  <c:v> FY2023 </c:v>
                </c:pt>
                <c:pt idx="4">
                  <c:v> FY2024 </c:v>
                </c:pt>
                <c:pt idx="5">
                  <c:v> FY2025 </c:v>
                </c:pt>
                <c:pt idx="6">
                  <c:v> FY2026 </c:v>
                </c:pt>
                <c:pt idx="7">
                  <c:v> FY2027 </c:v>
                </c:pt>
              </c:strCache>
            </c:strRef>
          </c:cat>
          <c:val>
            <c:numRef>
              <c:f>NSS!$C$16:$J$16</c:f>
              <c:numCache>
                <c:formatCode>_(* #,##0_);_(* \(#,##0\);_(* "-"_);_(@_)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1-4879-AA02-A9D338EF88A7}"/>
            </c:ext>
          </c:extLst>
        </c:ser>
        <c:ser>
          <c:idx val="1"/>
          <c:order val="1"/>
          <c:tx>
            <c:strRef>
              <c:f>NSS!$B$27</c:f>
              <c:strCache>
                <c:ptCount val="1"/>
                <c:pt idx="0">
                  <c:v>Chapter 70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NSS!$C$3:$J$3</c:f>
              <c:strCache>
                <c:ptCount val="8"/>
                <c:pt idx="0">
                  <c:v> FY2020 </c:v>
                </c:pt>
                <c:pt idx="1">
                  <c:v> FY2021 </c:v>
                </c:pt>
                <c:pt idx="2">
                  <c:v> FY2022 </c:v>
                </c:pt>
                <c:pt idx="3">
                  <c:v> FY2023 </c:v>
                </c:pt>
                <c:pt idx="4">
                  <c:v> FY2024 </c:v>
                </c:pt>
                <c:pt idx="5">
                  <c:v> FY2025 </c:v>
                </c:pt>
                <c:pt idx="6">
                  <c:v> FY2026 </c:v>
                </c:pt>
                <c:pt idx="7">
                  <c:v> FY2027 </c:v>
                </c:pt>
              </c:strCache>
            </c:strRef>
          </c:cat>
          <c:val>
            <c:numRef>
              <c:f>NSS!$C$27:$J$27</c:f>
              <c:numCache>
                <c:formatCode>_(* #,##0_);_(* \(#,##0\);_(* "-"_);_(@_)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1-4879-AA02-A9D338EF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1171386552"/>
        <c:axId val="1171386880"/>
      </c:barChart>
      <c:lineChart>
        <c:grouping val="standard"/>
        <c:varyColors val="0"/>
        <c:ser>
          <c:idx val="2"/>
          <c:order val="2"/>
          <c:tx>
            <c:strRef>
              <c:f>NSS!$B$34</c:f>
              <c:strCache>
                <c:ptCount val="1"/>
                <c:pt idx="0">
                  <c:v>School Committee Budgeted NSS</c:v>
                </c:pt>
              </c:strCache>
            </c:strRef>
          </c:tx>
          <c:spPr>
            <a:ln w="28575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NSS!$C$3:$F$3</c:f>
              <c:strCache>
                <c:ptCount val="4"/>
                <c:pt idx="0">
                  <c:v> FY2020 </c:v>
                </c:pt>
                <c:pt idx="1">
                  <c:v> FY2021 </c:v>
                </c:pt>
                <c:pt idx="2">
                  <c:v> FY2022 </c:v>
                </c:pt>
                <c:pt idx="3">
                  <c:v> FY2023 </c:v>
                </c:pt>
              </c:strCache>
            </c:strRef>
          </c:cat>
          <c:val>
            <c:numRef>
              <c:f>NSS!$C$34:$J$34</c:f>
              <c:numCache>
                <c:formatCode>_(* #,##0_);_(* \(#,##0\);_(* "-"_);_(@_)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1-4879-AA02-A9D338EF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386552"/>
        <c:axId val="1171386880"/>
      </c:lineChart>
      <c:catAx>
        <c:axId val="117138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386880"/>
        <c:crosses val="autoZero"/>
        <c:auto val="1"/>
        <c:lblAlgn val="ctr"/>
        <c:lblOffset val="100"/>
        <c:noMultiLvlLbl val="0"/>
      </c:catAx>
      <c:valAx>
        <c:axId val="11713868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38655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5000000000000001E-2"/>
                <c:y val="0.40277777777777779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0378214487678E-2"/>
          <c:y val="0.9182068387284924"/>
          <c:w val="0.9380393422301172"/>
          <c:h val="7.2533902012248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200" b="0" baseline="0"/>
              <a:t>RSD Foundation Enrollment</a:t>
            </a:r>
          </a:p>
        </c:rich>
      </c:tx>
      <c:layout>
        <c:manualLayout>
          <c:xMode val="edge"/>
          <c:yMode val="edge"/>
          <c:x val="0.34821815607410778"/>
          <c:y val="2.32699236114999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071830655887679E-2"/>
          <c:y val="4.36304090440362E-2"/>
          <c:w val="0.87702624671916007"/>
          <c:h val="0.79516791969892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'__ RSD 1'!$D$33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1'!$D$34:$D$43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3-4DB8-A139-C6B9BF8A2BE8}"/>
            </c:ext>
          </c:extLst>
        </c:ser>
        <c:ser>
          <c:idx val="1"/>
          <c:order val="1"/>
          <c:tx>
            <c:strRef>
              <c:f>'__ RSD 1'!$E$33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1'!$E$34:$E$43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43-4DB8-A139-C6B9BF8A2BE8}"/>
            </c:ext>
          </c:extLst>
        </c:ser>
        <c:ser>
          <c:idx val="2"/>
          <c:order val="2"/>
          <c:tx>
            <c:strRef>
              <c:f>'__ RSD 1'!$F$33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1'!$F$34:$F$43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3-4DB8-A139-C6B9BF8A2BE8}"/>
            </c:ext>
          </c:extLst>
        </c:ser>
        <c:ser>
          <c:idx val="3"/>
          <c:order val="3"/>
          <c:tx>
            <c:strRef>
              <c:f>'__ RSD 1'!$G$33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1'!$G$34:$G$43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43-4DB8-A139-C6B9BF8A2BE8}"/>
            </c:ext>
          </c:extLst>
        </c:ser>
        <c:ser>
          <c:idx val="4"/>
          <c:order val="4"/>
          <c:tx>
            <c:strRef>
              <c:f>'__ RSD 1'!$H$33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1'!$C$34:$C$43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1'!$H$34:$H$43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43-4DB8-A139-C6B9BF8A2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753472"/>
        <c:axId val="69763456"/>
      </c:barChart>
      <c:catAx>
        <c:axId val="6975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9763456"/>
        <c:crosses val="autoZero"/>
        <c:auto val="1"/>
        <c:lblAlgn val="ctr"/>
        <c:lblOffset val="100"/>
        <c:noMultiLvlLbl val="0"/>
      </c:catAx>
      <c:valAx>
        <c:axId val="69763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</c:spPr>
        <c:crossAx val="6975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1041667277693446E-3"/>
          <c:y val="0.92986590214023457"/>
          <c:w val="0.99789592045252007"/>
          <c:h val="7.0134059072106153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200" b="0" baseline="0"/>
              <a:t>RSD Foundation Enrollment</a:t>
            </a:r>
          </a:p>
        </c:rich>
      </c:tx>
      <c:layout>
        <c:manualLayout>
          <c:xMode val="edge"/>
          <c:yMode val="edge"/>
          <c:x val="0.32753050304029135"/>
          <c:y val="2.67221118911304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071830655887679E-2"/>
          <c:y val="4.36304090440362E-2"/>
          <c:w val="0.87702624671916007"/>
          <c:h val="0.79516791969892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'__ RSD 2'!$D$33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2'!$D$34:$D$43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A-44D6-94FF-FF769281DB59}"/>
            </c:ext>
          </c:extLst>
        </c:ser>
        <c:ser>
          <c:idx val="1"/>
          <c:order val="1"/>
          <c:tx>
            <c:strRef>
              <c:f>'__ RSD 2'!$E$33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2'!$E$34:$E$43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8A-44D6-94FF-FF769281DB59}"/>
            </c:ext>
          </c:extLst>
        </c:ser>
        <c:ser>
          <c:idx val="2"/>
          <c:order val="2"/>
          <c:tx>
            <c:strRef>
              <c:f>'__ RSD 2'!$F$33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2'!$F$34:$F$43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A-44D6-94FF-FF769281DB59}"/>
            </c:ext>
          </c:extLst>
        </c:ser>
        <c:ser>
          <c:idx val="3"/>
          <c:order val="3"/>
          <c:tx>
            <c:strRef>
              <c:f>'__ RSD 2'!$G$33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2'!$G$34:$G$43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8A-44D6-94FF-FF769281DB59}"/>
            </c:ext>
          </c:extLst>
        </c:ser>
        <c:ser>
          <c:idx val="4"/>
          <c:order val="4"/>
          <c:tx>
            <c:strRef>
              <c:f>'__ RSD 2'!$H$33</c:f>
              <c:strCache>
                <c:ptCount val="1"/>
                <c:pt idx="0">
                  <c:v>_____</c:v>
                </c:pt>
              </c:strCache>
            </c:strRef>
          </c:tx>
          <c:invertIfNegative val="0"/>
          <c:cat>
            <c:strRef>
              <c:f>'__ RSD 2'!$C$34:$C$43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strCache>
            </c:strRef>
          </c:cat>
          <c:val>
            <c:numRef>
              <c:f>'__ RSD 2'!$H$34:$H$43</c:f>
              <c:numCache>
                <c:formatCode>_(* #,##0_);_(* \(#,##0\);_(* "-"_);_(@_)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8A-44D6-94FF-FF769281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753472"/>
        <c:axId val="69763456"/>
      </c:barChart>
      <c:catAx>
        <c:axId val="6975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9763456"/>
        <c:crosses val="autoZero"/>
        <c:auto val="1"/>
        <c:lblAlgn val="ctr"/>
        <c:lblOffset val="100"/>
        <c:noMultiLvlLbl val="0"/>
      </c:catAx>
      <c:valAx>
        <c:axId val="69763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</c:spPr>
        <c:crossAx val="6975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1041667277693446E-3"/>
          <c:y val="0.92986590214023457"/>
          <c:w val="0.99789592045252007"/>
          <c:h val="7.0134059072106153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</xdr:row>
      <xdr:rowOff>82550</xdr:rowOff>
    </xdr:from>
    <xdr:to>
      <xdr:col>0</xdr:col>
      <xdr:colOff>177800</xdr:colOff>
      <xdr:row>5</xdr:row>
      <xdr:rowOff>82550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742B334-1771-4B1D-9DBA-34A7378FE5E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84455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</xdr:row>
      <xdr:rowOff>95250</xdr:rowOff>
    </xdr:from>
    <xdr:to>
      <xdr:col>0</xdr:col>
      <xdr:colOff>180975</xdr:colOff>
      <xdr:row>6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8E919B8-5DD1-4E12-8AD0-77AC124C33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31445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</xdr:row>
      <xdr:rowOff>95250</xdr:rowOff>
    </xdr:from>
    <xdr:to>
      <xdr:col>0</xdr:col>
      <xdr:colOff>180975</xdr:colOff>
      <xdr:row>7</xdr:row>
      <xdr:rowOff>95250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7D72483-F2CF-456B-99F6-8E93B7546A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46685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8</xdr:row>
      <xdr:rowOff>85725</xdr:rowOff>
    </xdr:from>
    <xdr:to>
      <xdr:col>0</xdr:col>
      <xdr:colOff>171450</xdr:colOff>
      <xdr:row>8</xdr:row>
      <xdr:rowOff>85725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6DBECFC-E650-4E0C-9F2C-166EDECECC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8575" y="1609725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9</xdr:row>
      <xdr:rowOff>76200</xdr:rowOff>
    </xdr:from>
    <xdr:to>
      <xdr:col>0</xdr:col>
      <xdr:colOff>180975</xdr:colOff>
      <xdr:row>9</xdr:row>
      <xdr:rowOff>76200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B53E8AC-8A50-48CD-A671-4E18BCD05E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75260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10</xdr:row>
      <xdr:rowOff>95250</xdr:rowOff>
    </xdr:from>
    <xdr:to>
      <xdr:col>0</xdr:col>
      <xdr:colOff>180975</xdr:colOff>
      <xdr:row>10</xdr:row>
      <xdr:rowOff>95250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19DB4B68-10D0-4C3E-956E-C51CAEB279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192405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11</xdr:row>
      <xdr:rowOff>76200</xdr:rowOff>
    </xdr:from>
    <xdr:to>
      <xdr:col>0</xdr:col>
      <xdr:colOff>180975</xdr:colOff>
      <xdr:row>11</xdr:row>
      <xdr:rowOff>76200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F7B00D9A-A051-4838-AE5C-1EEF6E35FB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205740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31</xdr:row>
      <xdr:rowOff>82550</xdr:rowOff>
    </xdr:from>
    <xdr:to>
      <xdr:col>0</xdr:col>
      <xdr:colOff>177800</xdr:colOff>
      <xdr:row>31</xdr:row>
      <xdr:rowOff>82550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E8FEDF3E-88DA-461A-866F-879537152F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34975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32</xdr:row>
      <xdr:rowOff>76200</xdr:rowOff>
    </xdr:from>
    <xdr:to>
      <xdr:col>0</xdr:col>
      <xdr:colOff>177800</xdr:colOff>
      <xdr:row>32</xdr:row>
      <xdr:rowOff>76200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31E1B71-786D-4F9E-8DD0-C5D79867DA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49580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33</xdr:row>
      <xdr:rowOff>63500</xdr:rowOff>
    </xdr:from>
    <xdr:to>
      <xdr:col>0</xdr:col>
      <xdr:colOff>177800</xdr:colOff>
      <xdr:row>33</xdr:row>
      <xdr:rowOff>63500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C8305C7D-8A86-482D-9805-0C5771035A2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635500"/>
          <a:ext cx="139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34</xdr:row>
      <xdr:rowOff>66675</xdr:rowOff>
    </xdr:from>
    <xdr:to>
      <xdr:col>0</xdr:col>
      <xdr:colOff>180975</xdr:colOff>
      <xdr:row>34</xdr:row>
      <xdr:rowOff>66675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A352BF55-FDB4-486C-8A68-39A3849CF9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8100" y="4791075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77</xdr:row>
      <xdr:rowOff>76200</xdr:rowOff>
    </xdr:from>
    <xdr:to>
      <xdr:col>1</xdr:col>
      <xdr:colOff>9525</xdr:colOff>
      <xdr:row>77</xdr:row>
      <xdr:rowOff>76200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FAABB9FD-AE51-4BF0-A19B-D348EB53B7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7150" y="10934700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12</xdr:row>
      <xdr:rowOff>85725</xdr:rowOff>
    </xdr:from>
    <xdr:to>
      <xdr:col>0</xdr:col>
      <xdr:colOff>171450</xdr:colOff>
      <xdr:row>12</xdr:row>
      <xdr:rowOff>85725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E34F90E6-7612-4D7C-81E7-CF39C69D3C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8575" y="1914525"/>
          <a:ext cx="142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13</xdr:row>
      <xdr:rowOff>0</xdr:rowOff>
    </xdr:from>
    <xdr:to>
      <xdr:col>0</xdr:col>
      <xdr:colOff>263672</xdr:colOff>
      <xdr:row>13</xdr:row>
      <xdr:rowOff>158510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9853A1-97EE-11CD-A4AC-AECCDC7F07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81200"/>
          <a:ext cx="225572" cy="158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304799</xdr:colOff>
      <xdr:row>39</xdr:row>
      <xdr:rowOff>5128</xdr:rowOff>
    </xdr:from>
    <xdr:to>
      <xdr:col>12</xdr:col>
      <xdr:colOff>352425</xdr:colOff>
      <xdr:row>60</xdr:row>
      <xdr:rowOff>13759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ACA8A3-0C75-439C-B5D2-9F1053ECE9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392430</xdr:colOff>
      <xdr:row>43</xdr:row>
      <xdr:rowOff>182880</xdr:rowOff>
    </xdr:from>
    <xdr:to>
      <xdr:col>8</xdr:col>
      <xdr:colOff>513806</xdr:colOff>
      <xdr:row>62</xdr:row>
      <xdr:rowOff>61231</xdr:rowOff>
    </xdr:to>
    <xdr:graphicFrame macro="">
      <xdr:nvGraphicFramePr>
        <xdr:cNvPr id="2" name="Chart 1" descr="Based on the member communities in a regional school district, the community names are entered at the top of the table and the corresponding enrollment data is entered by fiscal year.">
          <a:extLst>
            <a:ext uri="{FF2B5EF4-FFF2-40B4-BE49-F238E27FC236}">
              <a16:creationId xmlns:a16="http://schemas.microsoft.com/office/drawing/2014/main" id="{8D0A1801-473E-4B94-B672-0F8AB03F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392430</xdr:colOff>
      <xdr:row>43</xdr:row>
      <xdr:rowOff>182880</xdr:rowOff>
    </xdr:from>
    <xdr:to>
      <xdr:col>8</xdr:col>
      <xdr:colOff>513806</xdr:colOff>
      <xdr:row>62</xdr:row>
      <xdr:rowOff>61231</xdr:rowOff>
    </xdr:to>
    <xdr:graphicFrame macro="">
      <xdr:nvGraphicFramePr>
        <xdr:cNvPr id="2" name="Chart 1" descr="Based on the member communities in a regional school district, the community names are entered at the top of the table and the corresponding enrollment data is entered by fiscal year.">
          <a:extLst>
            <a:ext uri="{FF2B5EF4-FFF2-40B4-BE49-F238E27FC236}">
              <a16:creationId xmlns:a16="http://schemas.microsoft.com/office/drawing/2014/main" id="{F7B9FC36-E60E-433C-AA79-334A68A8E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livast\Downloads\choice_tuition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8.xlsm" TargetMode="External"/><Relationship Id="rId2" Type="http://schemas.openxmlformats.org/officeDocument/2006/relationships/externalLinkPath" Target="file:///S:\lsexec\tashare\Forecasts-LSEXEC\DESE\DESE%20Ch70\chapter_18.xlsm" TargetMode="External"/><Relationship Id="rId1" Type="http://schemas.openxmlformats.org/officeDocument/2006/relationships/externalLinkPath" Target="/lsexec/tashare/Forecasts-LSEXEC/DESE/DESE%20Ch70/chapter_18.xlsm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3%20(3).xlsm" TargetMode="External"/><Relationship Id="rId2" Type="http://schemas.openxmlformats.org/officeDocument/2006/relationships/externalLinkPath" Target="file:///S:\lsexec\tashare\Forecasts-LSEXEC\DESE\DESE%20Ch70\chapter_13%20(3).xlsm" TargetMode="External"/><Relationship Id="rId1" Type="http://schemas.openxmlformats.org/officeDocument/2006/relationships/externalLinkPath" Target="/lsexec/tashare/Forecasts-LSEXEC/DESE/DESE%20Ch70/chapter_13%20(3).xlsm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5.xlsm" TargetMode="External"/><Relationship Id="rId2" Type="http://schemas.openxmlformats.org/officeDocument/2006/relationships/externalLinkPath" Target="file:///S:\lsexec\tashare\Forecasts-LSEXEC\DESE\DESE%20Ch70\chapter_15.xlsm" TargetMode="External"/><Relationship Id="rId1" Type="http://schemas.openxmlformats.org/officeDocument/2006/relationships/externalLinkPath" Target="/lsexec/tashare/Forecasts-LSEXEC/DESE/DESE%20Ch70/chapter_15.xlsm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20.xlsm" TargetMode="External"/><Relationship Id="rId2" Type="http://schemas.openxmlformats.org/officeDocument/2006/relationships/externalLinkPath" Target="file:///S:\lsexec\tashare\Forecasts-LSEXEC\DESE\DESE%20Ch70\chapter_20.xlsm" TargetMode="External"/><Relationship Id="rId1" Type="http://schemas.openxmlformats.org/officeDocument/2006/relationships/externalLinkPath" Target="/lsexec/tashare/Forecasts-LSEXEC/DESE/DESE%20Ch70/chapter_20.xlsm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DESE/DESE%20Ch70/chapter_17.xlsm" TargetMode="External"/><Relationship Id="rId2" Type="http://schemas.openxmlformats.org/officeDocument/2006/relationships/externalLinkPath" Target="file:///S:\lsexec\tashare\Forecasts-LSEXEC\DESE\DESE%20Ch70\chapter_17.xlsm" TargetMode="External"/><Relationship Id="rId1" Type="http://schemas.openxmlformats.org/officeDocument/2006/relationships/externalLinkPath" Target="/lsexec/tashare/Forecasts-LSEXEC/DESE/DESE%20Ch70/chapter_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Foundation Budget"/>
      <sheetName val="Municipal Contribution"/>
      <sheetName val="Regl Allocation"/>
      <sheetName val="Summary"/>
      <sheetName val="Regl Dist Members"/>
      <sheetName val="ceyregionalcalc"/>
      <sheetName val="Comparison to FY17"/>
      <sheetName val="Rates"/>
      <sheetName val="Townwide Contributions"/>
      <sheetName val="localcont"/>
      <sheetName val="Aid436"/>
      <sheetName val="frac"/>
      <sheetName val="disthist"/>
      <sheetName val="dist435"/>
      <sheetName val="leas"/>
      <sheetName val="MoreAbout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0">
          <cell r="D10">
            <v>1</v>
          </cell>
          <cell r="E10">
            <v>1</v>
          </cell>
          <cell r="F10" t="str">
            <v xml:space="preserve">Abington                     </v>
          </cell>
          <cell r="G10">
            <v>1</v>
          </cell>
          <cell r="H10" t="str">
            <v>Abington</v>
          </cell>
          <cell r="I10">
            <v>19481152.105999999</v>
          </cell>
          <cell r="J10">
            <v>0.89274549296131411</v>
          </cell>
          <cell r="K10">
            <v>19699144.432921756</v>
          </cell>
          <cell r="L10">
            <v>0.89373024330012463</v>
          </cell>
          <cell r="N10">
            <v>12922903</v>
          </cell>
          <cell r="O10">
            <v>12843377</v>
          </cell>
          <cell r="P10">
            <v>79526</v>
          </cell>
          <cell r="Q10">
            <v>0.6191985176484347</v>
          </cell>
          <cell r="R10">
            <v>1956</v>
          </cell>
          <cell r="S10">
            <v>0</v>
          </cell>
          <cell r="T10">
            <v>1</v>
          </cell>
          <cell r="U10">
            <v>1</v>
          </cell>
          <cell r="V10">
            <v>1</v>
          </cell>
          <cell r="W10">
            <v>1930</v>
          </cell>
          <cell r="X10">
            <v>19699144.432921756</v>
          </cell>
        </row>
        <row r="11">
          <cell r="D11">
            <v>2</v>
          </cell>
          <cell r="E11">
            <v>1</v>
          </cell>
          <cell r="F11" t="str">
            <v xml:space="preserve">Abington                     </v>
          </cell>
          <cell r="G11">
            <v>873</v>
          </cell>
          <cell r="H11" t="str">
            <v>South Shore</v>
          </cell>
          <cell r="I11">
            <v>2340467</v>
          </cell>
          <cell r="J11">
            <v>0.10725450703868591</v>
          </cell>
          <cell r="K11">
            <v>2342343.5670614364</v>
          </cell>
          <cell r="L11">
            <v>0.10626975669987537</v>
          </cell>
          <cell r="N11">
            <v>1536609</v>
          </cell>
          <cell r="O11">
            <v>1543004</v>
          </cell>
          <cell r="P11">
            <v>-6395</v>
          </cell>
          <cell r="Q11">
            <v>-0.41445129111784546</v>
          </cell>
          <cell r="R11">
            <v>148</v>
          </cell>
          <cell r="S11">
            <v>0</v>
          </cell>
          <cell r="T11">
            <v>1</v>
          </cell>
          <cell r="U11">
            <v>873</v>
          </cell>
          <cell r="V11">
            <v>2</v>
          </cell>
          <cell r="W11">
            <v>144.00000000240001</v>
          </cell>
          <cell r="X11">
            <v>2342343.5670614364</v>
          </cell>
        </row>
        <row r="12">
          <cell r="D12">
            <v>3</v>
          </cell>
          <cell r="E12">
            <v>1</v>
          </cell>
          <cell r="F12" t="str">
            <v/>
          </cell>
          <cell r="G12">
            <v>998</v>
          </cell>
          <cell r="H12" t="str">
            <v/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</v>
          </cell>
          <cell r="U12">
            <v>998</v>
          </cell>
          <cell r="V12">
            <v>3</v>
          </cell>
          <cell r="W12">
            <v>0</v>
          </cell>
          <cell r="X12">
            <v>0</v>
          </cell>
        </row>
        <row r="13">
          <cell r="D13">
            <v>4</v>
          </cell>
          <cell r="E13">
            <v>1</v>
          </cell>
          <cell r="F13" t="str">
            <v/>
          </cell>
          <cell r="G13">
            <v>998</v>
          </cell>
          <cell r="H13" t="str">
            <v/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</v>
          </cell>
          <cell r="U13">
            <v>998</v>
          </cell>
          <cell r="V13">
            <v>4</v>
          </cell>
          <cell r="W13">
            <v>0</v>
          </cell>
          <cell r="X13">
            <v>0</v>
          </cell>
        </row>
        <row r="14">
          <cell r="D14">
            <v>5</v>
          </cell>
          <cell r="E14">
            <v>1</v>
          </cell>
          <cell r="F14" t="str">
            <v xml:space="preserve">Abington                     </v>
          </cell>
          <cell r="G14">
            <v>999</v>
          </cell>
          <cell r="H14" t="str">
            <v>Total</v>
          </cell>
          <cell r="I14">
            <v>21821619.105999999</v>
          </cell>
          <cell r="J14">
            <v>1</v>
          </cell>
          <cell r="K14">
            <v>22041487.999983191</v>
          </cell>
          <cell r="L14">
            <v>1</v>
          </cell>
          <cell r="M14">
            <v>14459512</v>
          </cell>
          <cell r="N14">
            <v>14459512</v>
          </cell>
          <cell r="O14">
            <v>14386381</v>
          </cell>
          <cell r="P14">
            <v>73131</v>
          </cell>
          <cell r="Q14">
            <v>0.50833493148832909</v>
          </cell>
          <cell r="R14">
            <v>2104</v>
          </cell>
          <cell r="S14">
            <v>0</v>
          </cell>
          <cell r="T14">
            <v>1</v>
          </cell>
          <cell r="U14">
            <v>999</v>
          </cell>
          <cell r="V14">
            <v>5</v>
          </cell>
          <cell r="W14">
            <v>2074.0000000024002</v>
          </cell>
          <cell r="X14">
            <v>22041487.999983191</v>
          </cell>
        </row>
        <row r="15">
          <cell r="D15">
            <v>6</v>
          </cell>
          <cell r="E15">
            <v>2</v>
          </cell>
          <cell r="F15" t="str">
            <v xml:space="preserve">Acton                        </v>
          </cell>
          <cell r="G15">
            <v>2</v>
          </cell>
          <cell r="H15" t="str">
            <v>Acton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2</v>
          </cell>
          <cell r="U15">
            <v>2</v>
          </cell>
          <cell r="V15">
            <v>6</v>
          </cell>
          <cell r="W15">
            <v>0</v>
          </cell>
          <cell r="X15">
            <v>0</v>
          </cell>
        </row>
        <row r="16">
          <cell r="D16">
            <v>7</v>
          </cell>
          <cell r="E16">
            <v>2</v>
          </cell>
          <cell r="F16" t="str">
            <v xml:space="preserve">Acton                        </v>
          </cell>
          <cell r="G16">
            <v>600</v>
          </cell>
          <cell r="H16" t="str">
            <v>Acton Boxborough</v>
          </cell>
          <cell r="I16">
            <v>44421182</v>
          </cell>
          <cell r="J16">
            <v>0.98680190898658493</v>
          </cell>
          <cell r="K16">
            <v>45276746.926569961</v>
          </cell>
          <cell r="L16">
            <v>0.98561679579043937</v>
          </cell>
          <cell r="N16">
            <v>35277492</v>
          </cell>
          <cell r="O16">
            <v>33871537</v>
          </cell>
          <cell r="P16">
            <v>1405955</v>
          </cell>
          <cell r="Q16">
            <v>4.150845000036461</v>
          </cell>
          <cell r="R16">
            <v>4657</v>
          </cell>
          <cell r="S16">
            <v>0</v>
          </cell>
          <cell r="T16">
            <v>2</v>
          </cell>
          <cell r="U16">
            <v>600</v>
          </cell>
          <cell r="V16">
            <v>7</v>
          </cell>
          <cell r="W16">
            <v>4613.1431140117502</v>
          </cell>
          <cell r="X16">
            <v>45276746.926569961</v>
          </cell>
        </row>
        <row r="17">
          <cell r="D17">
            <v>8</v>
          </cell>
          <cell r="E17">
            <v>2</v>
          </cell>
          <cell r="F17" t="str">
            <v xml:space="preserve">Acton                        </v>
          </cell>
          <cell r="G17">
            <v>830</v>
          </cell>
          <cell r="H17" t="str">
            <v>Minuteman</v>
          </cell>
          <cell r="I17">
            <v>594116</v>
          </cell>
          <cell r="J17">
            <v>1.319809101341504E-2</v>
          </cell>
          <cell r="K17">
            <v>660728.08394786669</v>
          </cell>
          <cell r="L17">
            <v>1.438320420956064E-2</v>
          </cell>
          <cell r="N17">
            <v>514808</v>
          </cell>
          <cell r="O17">
            <v>453019</v>
          </cell>
          <cell r="P17">
            <v>61789</v>
          </cell>
          <cell r="Q17">
            <v>13.639383778605312</v>
          </cell>
          <cell r="R17">
            <v>34</v>
          </cell>
          <cell r="S17">
            <v>0</v>
          </cell>
          <cell r="T17">
            <v>2</v>
          </cell>
          <cell r="U17">
            <v>830</v>
          </cell>
          <cell r="V17">
            <v>8</v>
          </cell>
          <cell r="W17">
            <v>36.104347827139996</v>
          </cell>
          <cell r="X17">
            <v>660728.08394786669</v>
          </cell>
        </row>
        <row r="18">
          <cell r="D18">
            <v>9</v>
          </cell>
          <cell r="E18">
            <v>2</v>
          </cell>
          <cell r="F18" t="str">
            <v/>
          </cell>
          <cell r="G18">
            <v>998</v>
          </cell>
          <cell r="H18" t="str">
            <v/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2</v>
          </cell>
          <cell r="U18">
            <v>998</v>
          </cell>
          <cell r="V18">
            <v>9</v>
          </cell>
          <cell r="W18">
            <v>0</v>
          </cell>
          <cell r="X18">
            <v>0</v>
          </cell>
        </row>
        <row r="19">
          <cell r="D19">
            <v>10</v>
          </cell>
          <cell r="E19">
            <v>2</v>
          </cell>
          <cell r="F19" t="str">
            <v xml:space="preserve">Acton                        </v>
          </cell>
          <cell r="G19">
            <v>999</v>
          </cell>
          <cell r="H19" t="str">
            <v>Total</v>
          </cell>
          <cell r="I19">
            <v>45015298</v>
          </cell>
          <cell r="J19">
            <v>1</v>
          </cell>
          <cell r="K19">
            <v>45937475.010517828</v>
          </cell>
          <cell r="L19">
            <v>1</v>
          </cell>
          <cell r="M19">
            <v>35792300</v>
          </cell>
          <cell r="N19">
            <v>35792300</v>
          </cell>
          <cell r="O19">
            <v>34324556</v>
          </cell>
          <cell r="P19">
            <v>1467744</v>
          </cell>
          <cell r="Q19">
            <v>4.2760757051016185</v>
          </cell>
          <cell r="R19">
            <v>4691</v>
          </cell>
          <cell r="S19">
            <v>0</v>
          </cell>
          <cell r="T19">
            <v>2</v>
          </cell>
          <cell r="U19">
            <v>999</v>
          </cell>
          <cell r="V19">
            <v>10</v>
          </cell>
          <cell r="W19">
            <v>4649.2474618388906</v>
          </cell>
          <cell r="X19">
            <v>45937475.010517828</v>
          </cell>
        </row>
        <row r="20">
          <cell r="D20">
            <v>11</v>
          </cell>
          <cell r="E20">
            <v>3</v>
          </cell>
          <cell r="F20" t="str">
            <v xml:space="preserve">Acushnet                     </v>
          </cell>
          <cell r="G20">
            <v>3</v>
          </cell>
          <cell r="H20" t="str">
            <v>Acushnet</v>
          </cell>
          <cell r="I20">
            <v>11862468.339999998</v>
          </cell>
          <cell r="J20">
            <v>0.83430770112815456</v>
          </cell>
          <cell r="K20">
            <v>11736546.345857544</v>
          </cell>
          <cell r="L20">
            <v>0.83424536923155979</v>
          </cell>
          <cell r="N20">
            <v>6867294</v>
          </cell>
          <cell r="O20">
            <v>6851396</v>
          </cell>
          <cell r="P20">
            <v>15898</v>
          </cell>
          <cell r="Q20">
            <v>0.23204030244347285</v>
          </cell>
          <cell r="R20">
            <v>1254</v>
          </cell>
          <cell r="S20">
            <v>0</v>
          </cell>
          <cell r="T20">
            <v>3</v>
          </cell>
          <cell r="U20">
            <v>3</v>
          </cell>
          <cell r="V20">
            <v>11</v>
          </cell>
          <cell r="W20">
            <v>1210</v>
          </cell>
          <cell r="X20">
            <v>11736546.345857544</v>
          </cell>
        </row>
        <row r="21">
          <cell r="D21">
            <v>12</v>
          </cell>
          <cell r="E21">
            <v>3</v>
          </cell>
          <cell r="F21" t="str">
            <v xml:space="preserve">Acushnet                     </v>
          </cell>
          <cell r="G21">
            <v>855</v>
          </cell>
          <cell r="H21" t="str">
            <v>Old Colony</v>
          </cell>
          <cell r="I21">
            <v>2172011</v>
          </cell>
          <cell r="J21">
            <v>0.15276125105637706</v>
          </cell>
          <cell r="K21">
            <v>2097655.1649155626</v>
          </cell>
          <cell r="L21">
            <v>0.1491034121969898</v>
          </cell>
          <cell r="N21">
            <v>1227381</v>
          </cell>
          <cell r="O21">
            <v>1254487</v>
          </cell>
          <cell r="P21">
            <v>-27106</v>
          </cell>
          <cell r="Q21">
            <v>-2.1607238656119994</v>
          </cell>
          <cell r="R21">
            <v>141</v>
          </cell>
          <cell r="S21">
            <v>0</v>
          </cell>
          <cell r="T21">
            <v>3</v>
          </cell>
          <cell r="U21">
            <v>855</v>
          </cell>
          <cell r="V21">
            <v>12</v>
          </cell>
          <cell r="W21">
            <v>135.00000000053998</v>
          </cell>
          <cell r="X21">
            <v>2097655.1649155626</v>
          </cell>
        </row>
        <row r="22">
          <cell r="D22">
            <v>13</v>
          </cell>
          <cell r="E22">
            <v>3</v>
          </cell>
          <cell r="F22" t="str">
            <v xml:space="preserve">Acushnet                     </v>
          </cell>
          <cell r="G22">
            <v>910</v>
          </cell>
          <cell r="H22" t="str">
            <v>Bristol County</v>
          </cell>
          <cell r="I22">
            <v>183858</v>
          </cell>
          <cell r="J22">
            <v>1.2931047815468418E-2</v>
          </cell>
          <cell r="K22">
            <v>234256.97724740556</v>
          </cell>
          <cell r="L22">
            <v>1.6651218571450355E-2</v>
          </cell>
          <cell r="N22">
            <v>137069</v>
          </cell>
          <cell r="O22">
            <v>106191</v>
          </cell>
          <cell r="P22">
            <v>30878</v>
          </cell>
          <cell r="Q22">
            <v>29.077793786667421</v>
          </cell>
          <cell r="R22">
            <v>12</v>
          </cell>
          <cell r="S22">
            <v>0</v>
          </cell>
          <cell r="T22">
            <v>3</v>
          </cell>
          <cell r="U22">
            <v>910</v>
          </cell>
          <cell r="V22">
            <v>13</v>
          </cell>
          <cell r="W22">
            <v>14.99999999988</v>
          </cell>
          <cell r="X22">
            <v>234256.97724740556</v>
          </cell>
        </row>
        <row r="23">
          <cell r="D23">
            <v>14</v>
          </cell>
          <cell r="E23">
            <v>3</v>
          </cell>
          <cell r="F23" t="str">
            <v/>
          </cell>
          <cell r="G23">
            <v>998</v>
          </cell>
          <cell r="H23" t="str">
            <v/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3</v>
          </cell>
          <cell r="U23">
            <v>998</v>
          </cell>
          <cell r="V23">
            <v>14</v>
          </cell>
          <cell r="W23">
            <v>0</v>
          </cell>
          <cell r="X23">
            <v>0</v>
          </cell>
        </row>
        <row r="24">
          <cell r="D24">
            <v>15</v>
          </cell>
          <cell r="E24">
            <v>3</v>
          </cell>
          <cell r="F24" t="str">
            <v xml:space="preserve">Acushnet                     </v>
          </cell>
          <cell r="G24">
            <v>999</v>
          </cell>
          <cell r="H24" t="str">
            <v>Total</v>
          </cell>
          <cell r="I24">
            <v>14218337.339999998</v>
          </cell>
          <cell r="J24">
            <v>1</v>
          </cell>
          <cell r="K24">
            <v>14068458.488020513</v>
          </cell>
          <cell r="L24">
            <v>0.99999999999999989</v>
          </cell>
          <cell r="M24">
            <v>8231744</v>
          </cell>
          <cell r="N24">
            <v>8231744</v>
          </cell>
          <cell r="O24">
            <v>8212074</v>
          </cell>
          <cell r="P24">
            <v>19670</v>
          </cell>
          <cell r="Q24">
            <v>0.23952536228972121</v>
          </cell>
          <cell r="R24">
            <v>1407</v>
          </cell>
          <cell r="S24">
            <v>0</v>
          </cell>
          <cell r="T24">
            <v>3</v>
          </cell>
          <cell r="U24">
            <v>999</v>
          </cell>
          <cell r="V24">
            <v>15</v>
          </cell>
          <cell r="W24">
            <v>1360.00000000042</v>
          </cell>
          <cell r="X24">
            <v>14068458.488020513</v>
          </cell>
        </row>
        <row r="25">
          <cell r="D25">
            <v>16</v>
          </cell>
          <cell r="E25">
            <v>4</v>
          </cell>
          <cell r="F25" t="str">
            <v xml:space="preserve">Adams                        </v>
          </cell>
          <cell r="G25">
            <v>4</v>
          </cell>
          <cell r="H25" t="str">
            <v>Adams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4</v>
          </cell>
          <cell r="V25">
            <v>16</v>
          </cell>
          <cell r="W25">
            <v>0</v>
          </cell>
          <cell r="X25">
            <v>0</v>
          </cell>
        </row>
        <row r="26">
          <cell r="D26">
            <v>17</v>
          </cell>
          <cell r="E26">
            <v>4</v>
          </cell>
          <cell r="F26" t="str">
            <v xml:space="preserve">Adams                        </v>
          </cell>
          <cell r="G26">
            <v>603</v>
          </cell>
          <cell r="H26" t="str">
            <v>Adams Cheshire</v>
          </cell>
          <cell r="I26">
            <v>11241700</v>
          </cell>
          <cell r="J26">
            <v>0.84521028832274214</v>
          </cell>
          <cell r="K26">
            <v>10863964.258104581</v>
          </cell>
          <cell r="L26">
            <v>0.82428121079405792</v>
          </cell>
          <cell r="N26">
            <v>3548018</v>
          </cell>
          <cell r="O26">
            <v>3515077</v>
          </cell>
          <cell r="P26">
            <v>32941</v>
          </cell>
          <cell r="Q26">
            <v>0.93713452080850579</v>
          </cell>
          <cell r="R26">
            <v>1040</v>
          </cell>
          <cell r="S26">
            <v>0</v>
          </cell>
          <cell r="T26">
            <v>4</v>
          </cell>
          <cell r="U26">
            <v>603</v>
          </cell>
          <cell r="V26">
            <v>17</v>
          </cell>
          <cell r="W26">
            <v>993.63068181693006</v>
          </cell>
          <cell r="X26">
            <v>10863964.258104581</v>
          </cell>
        </row>
        <row r="27">
          <cell r="D27">
            <v>18</v>
          </cell>
          <cell r="E27">
            <v>4</v>
          </cell>
          <cell r="F27" t="str">
            <v xml:space="preserve">Adams                        </v>
          </cell>
          <cell r="G27">
            <v>851</v>
          </cell>
          <cell r="H27" t="str">
            <v>Northern Berkshire</v>
          </cell>
          <cell r="I27">
            <v>2058777</v>
          </cell>
          <cell r="J27">
            <v>0.15478971167725789</v>
          </cell>
          <cell r="K27">
            <v>2315960.4033334209</v>
          </cell>
          <cell r="L27">
            <v>0.175718789205942</v>
          </cell>
          <cell r="N27">
            <v>756360</v>
          </cell>
          <cell r="O27">
            <v>643742</v>
          </cell>
          <cell r="P27">
            <v>112618</v>
          </cell>
          <cell r="Q27">
            <v>17.494275657017873</v>
          </cell>
          <cell r="R27">
            <v>130</v>
          </cell>
          <cell r="S27">
            <v>0</v>
          </cell>
          <cell r="T27">
            <v>4</v>
          </cell>
          <cell r="U27">
            <v>851</v>
          </cell>
          <cell r="V27">
            <v>18</v>
          </cell>
          <cell r="W27">
            <v>143.99999999808</v>
          </cell>
          <cell r="X27">
            <v>2315960.4033334209</v>
          </cell>
        </row>
        <row r="28">
          <cell r="D28">
            <v>19</v>
          </cell>
          <cell r="E28">
            <v>4</v>
          </cell>
          <cell r="F28" t="str">
            <v/>
          </cell>
          <cell r="G28">
            <v>998</v>
          </cell>
          <cell r="H28" t="str">
            <v/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4</v>
          </cell>
          <cell r="U28">
            <v>998</v>
          </cell>
          <cell r="V28">
            <v>19</v>
          </cell>
          <cell r="W28">
            <v>0</v>
          </cell>
          <cell r="X28">
            <v>0</v>
          </cell>
        </row>
        <row r="29">
          <cell r="D29">
            <v>20</v>
          </cell>
          <cell r="E29">
            <v>4</v>
          </cell>
          <cell r="F29" t="str">
            <v xml:space="preserve">Adams                        </v>
          </cell>
          <cell r="G29">
            <v>999</v>
          </cell>
          <cell r="H29" t="str">
            <v>Total</v>
          </cell>
          <cell r="I29">
            <v>13300477</v>
          </cell>
          <cell r="J29">
            <v>1</v>
          </cell>
          <cell r="K29">
            <v>13179924.661438003</v>
          </cell>
          <cell r="L29">
            <v>0.99999999999999989</v>
          </cell>
          <cell r="M29">
            <v>4304378</v>
          </cell>
          <cell r="N29">
            <v>4304378</v>
          </cell>
          <cell r="O29">
            <v>4158819</v>
          </cell>
          <cell r="P29">
            <v>145559</v>
          </cell>
          <cell r="Q29">
            <v>3.5000080551714321</v>
          </cell>
          <cell r="R29">
            <v>1170</v>
          </cell>
          <cell r="S29">
            <v>0</v>
          </cell>
          <cell r="T29">
            <v>4</v>
          </cell>
          <cell r="U29">
            <v>999</v>
          </cell>
          <cell r="V29">
            <v>20</v>
          </cell>
          <cell r="W29">
            <v>1137.6306818150101</v>
          </cell>
          <cell r="X29">
            <v>13179924.661438003</v>
          </cell>
        </row>
        <row r="30">
          <cell r="D30">
            <v>21</v>
          </cell>
          <cell r="E30">
            <v>5</v>
          </cell>
          <cell r="F30" t="str">
            <v xml:space="preserve">Agawam                       </v>
          </cell>
          <cell r="G30">
            <v>5</v>
          </cell>
          <cell r="H30" t="str">
            <v>Agawam</v>
          </cell>
          <cell r="I30">
            <v>39809443.760000005</v>
          </cell>
          <cell r="J30">
            <v>1</v>
          </cell>
          <cell r="K30">
            <v>40549530.336503848</v>
          </cell>
          <cell r="L30">
            <v>1</v>
          </cell>
          <cell r="N30">
            <v>22135293</v>
          </cell>
          <cell r="O30">
            <v>22702754</v>
          </cell>
          <cell r="P30">
            <v>-567461</v>
          </cell>
          <cell r="Q30">
            <v>-2.4995249475019641</v>
          </cell>
          <cell r="R30">
            <v>3842</v>
          </cell>
          <cell r="S30">
            <v>0</v>
          </cell>
          <cell r="T30">
            <v>5</v>
          </cell>
          <cell r="U30">
            <v>5</v>
          </cell>
          <cell r="V30">
            <v>21</v>
          </cell>
          <cell r="W30">
            <v>3831</v>
          </cell>
          <cell r="X30">
            <v>40549530.336503848</v>
          </cell>
        </row>
        <row r="31">
          <cell r="D31">
            <v>22</v>
          </cell>
          <cell r="E31">
            <v>5</v>
          </cell>
          <cell r="F31" t="str">
            <v/>
          </cell>
          <cell r="G31">
            <v>998</v>
          </cell>
          <cell r="H31" t="str">
            <v/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5</v>
          </cell>
          <cell r="U31">
            <v>998</v>
          </cell>
          <cell r="V31">
            <v>22</v>
          </cell>
          <cell r="W31">
            <v>0</v>
          </cell>
          <cell r="X31">
            <v>0</v>
          </cell>
        </row>
        <row r="32">
          <cell r="D32">
            <v>23</v>
          </cell>
          <cell r="E32">
            <v>5</v>
          </cell>
          <cell r="F32" t="str">
            <v/>
          </cell>
          <cell r="G32">
            <v>998</v>
          </cell>
          <cell r="H32" t="str">
            <v/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5</v>
          </cell>
          <cell r="U32">
            <v>998</v>
          </cell>
          <cell r="V32">
            <v>23</v>
          </cell>
          <cell r="W32">
            <v>0</v>
          </cell>
          <cell r="X32">
            <v>0</v>
          </cell>
        </row>
        <row r="33">
          <cell r="D33">
            <v>24</v>
          </cell>
          <cell r="E33">
            <v>5</v>
          </cell>
          <cell r="F33" t="str">
            <v/>
          </cell>
          <cell r="G33">
            <v>998</v>
          </cell>
          <cell r="H33" t="str">
            <v/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5</v>
          </cell>
          <cell r="U33">
            <v>998</v>
          </cell>
          <cell r="V33">
            <v>24</v>
          </cell>
          <cell r="W33">
            <v>0</v>
          </cell>
          <cell r="X33">
            <v>0</v>
          </cell>
        </row>
        <row r="34">
          <cell r="D34">
            <v>25</v>
          </cell>
          <cell r="E34">
            <v>5</v>
          </cell>
          <cell r="F34" t="str">
            <v xml:space="preserve">Agawam                       </v>
          </cell>
          <cell r="G34">
            <v>999</v>
          </cell>
          <cell r="H34" t="str">
            <v>Total</v>
          </cell>
          <cell r="I34">
            <v>39809443.760000005</v>
          </cell>
          <cell r="J34">
            <v>1</v>
          </cell>
          <cell r="K34">
            <v>40549530.336503848</v>
          </cell>
          <cell r="L34">
            <v>1</v>
          </cell>
          <cell r="M34">
            <v>22135293</v>
          </cell>
          <cell r="N34">
            <v>22135293</v>
          </cell>
          <cell r="O34">
            <v>22702754</v>
          </cell>
          <cell r="P34">
            <v>-567461</v>
          </cell>
          <cell r="Q34">
            <v>-2.4995249475019641</v>
          </cell>
          <cell r="R34">
            <v>3842</v>
          </cell>
          <cell r="S34">
            <v>0</v>
          </cell>
          <cell r="T34">
            <v>5</v>
          </cell>
          <cell r="U34">
            <v>999</v>
          </cell>
          <cell r="V34">
            <v>25</v>
          </cell>
          <cell r="W34">
            <v>3831</v>
          </cell>
          <cell r="X34">
            <v>40549530.336503848</v>
          </cell>
        </row>
        <row r="35">
          <cell r="D35">
            <v>26</v>
          </cell>
          <cell r="E35">
            <v>6</v>
          </cell>
          <cell r="F35" t="str">
            <v xml:space="preserve">Alford                       </v>
          </cell>
          <cell r="G35">
            <v>6</v>
          </cell>
          <cell r="H35" t="str">
            <v>Alford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6</v>
          </cell>
          <cell r="U35">
            <v>6</v>
          </cell>
          <cell r="V35">
            <v>26</v>
          </cell>
          <cell r="W35">
            <v>0</v>
          </cell>
          <cell r="X35">
            <v>0</v>
          </cell>
        </row>
        <row r="36">
          <cell r="D36">
            <v>27</v>
          </cell>
          <cell r="E36">
            <v>6</v>
          </cell>
          <cell r="F36" t="str">
            <v xml:space="preserve">Alford                       </v>
          </cell>
          <cell r="G36">
            <v>765</v>
          </cell>
          <cell r="H36" t="str">
            <v>Southern Berkshire</v>
          </cell>
          <cell r="I36">
            <v>239087</v>
          </cell>
          <cell r="J36">
            <v>1</v>
          </cell>
          <cell r="K36">
            <v>206450.46448272493</v>
          </cell>
          <cell r="L36">
            <v>1</v>
          </cell>
          <cell r="N36">
            <v>175951</v>
          </cell>
          <cell r="O36">
            <v>201656</v>
          </cell>
          <cell r="P36">
            <v>-25705</v>
          </cell>
          <cell r="Q36">
            <v>-12.746955210854129</v>
          </cell>
          <cell r="R36">
            <v>23</v>
          </cell>
          <cell r="S36">
            <v>0</v>
          </cell>
          <cell r="T36">
            <v>6</v>
          </cell>
          <cell r="U36">
            <v>765</v>
          </cell>
          <cell r="V36">
            <v>27</v>
          </cell>
          <cell r="W36">
            <v>19.413489738399999</v>
          </cell>
          <cell r="X36">
            <v>206450.46448272493</v>
          </cell>
        </row>
        <row r="37">
          <cell r="D37">
            <v>28</v>
          </cell>
          <cell r="E37">
            <v>6</v>
          </cell>
          <cell r="F37" t="str">
            <v/>
          </cell>
          <cell r="G37">
            <v>998</v>
          </cell>
          <cell r="H37" t="str">
            <v/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6</v>
          </cell>
          <cell r="U37">
            <v>998</v>
          </cell>
          <cell r="V37">
            <v>28</v>
          </cell>
          <cell r="W37">
            <v>0</v>
          </cell>
          <cell r="X37">
            <v>0</v>
          </cell>
        </row>
        <row r="38">
          <cell r="D38">
            <v>29</v>
          </cell>
          <cell r="E38">
            <v>6</v>
          </cell>
          <cell r="F38" t="str">
            <v/>
          </cell>
          <cell r="G38">
            <v>998</v>
          </cell>
          <cell r="H38" t="str">
            <v/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6</v>
          </cell>
          <cell r="U38">
            <v>998</v>
          </cell>
          <cell r="V38">
            <v>29</v>
          </cell>
          <cell r="W38">
            <v>0</v>
          </cell>
          <cell r="X38">
            <v>0</v>
          </cell>
        </row>
        <row r="39">
          <cell r="D39">
            <v>30</v>
          </cell>
          <cell r="E39">
            <v>6</v>
          </cell>
          <cell r="F39" t="str">
            <v xml:space="preserve">Alford                       </v>
          </cell>
          <cell r="G39">
            <v>999</v>
          </cell>
          <cell r="H39" t="str">
            <v>Total</v>
          </cell>
          <cell r="I39">
            <v>239087</v>
          </cell>
          <cell r="J39">
            <v>1</v>
          </cell>
          <cell r="K39">
            <v>206450.46448272493</v>
          </cell>
          <cell r="L39">
            <v>1</v>
          </cell>
          <cell r="M39">
            <v>175951</v>
          </cell>
          <cell r="N39">
            <v>175951</v>
          </cell>
          <cell r="O39">
            <v>201656</v>
          </cell>
          <cell r="P39">
            <v>-25705</v>
          </cell>
          <cell r="Q39">
            <v>-12.746955210854129</v>
          </cell>
          <cell r="R39">
            <v>23</v>
          </cell>
          <cell r="S39">
            <v>0</v>
          </cell>
          <cell r="T39">
            <v>6</v>
          </cell>
          <cell r="U39">
            <v>999</v>
          </cell>
          <cell r="V39">
            <v>30</v>
          </cell>
          <cell r="W39">
            <v>19.413489738399999</v>
          </cell>
          <cell r="X39">
            <v>206450.46448272493</v>
          </cell>
        </row>
        <row r="40">
          <cell r="D40">
            <v>31</v>
          </cell>
          <cell r="E40">
            <v>7</v>
          </cell>
          <cell r="F40" t="str">
            <v xml:space="preserve">Amesbury                     </v>
          </cell>
          <cell r="G40">
            <v>7</v>
          </cell>
          <cell r="H40" t="str">
            <v>Amesbury</v>
          </cell>
          <cell r="I40">
            <v>22775372.140000001</v>
          </cell>
          <cell r="J40">
            <v>0.95309517599715254</v>
          </cell>
          <cell r="K40">
            <v>22137199.0502779</v>
          </cell>
          <cell r="L40">
            <v>0.95095618115904412</v>
          </cell>
          <cell r="N40">
            <v>14640237</v>
          </cell>
          <cell r="O40">
            <v>14489823</v>
          </cell>
          <cell r="P40">
            <v>150414</v>
          </cell>
          <cell r="Q40">
            <v>1.0380665105432965</v>
          </cell>
          <cell r="R40">
            <v>2324</v>
          </cell>
          <cell r="S40">
            <v>0</v>
          </cell>
          <cell r="T40">
            <v>7</v>
          </cell>
          <cell r="U40">
            <v>7</v>
          </cell>
          <cell r="V40">
            <v>31</v>
          </cell>
          <cell r="W40">
            <v>2217</v>
          </cell>
          <cell r="X40">
            <v>22137199.0502779</v>
          </cell>
        </row>
        <row r="41">
          <cell r="D41">
            <v>32</v>
          </cell>
          <cell r="E41">
            <v>7</v>
          </cell>
          <cell r="F41" t="str">
            <v xml:space="preserve">Amesbury                     </v>
          </cell>
          <cell r="G41">
            <v>885</v>
          </cell>
          <cell r="H41" t="str">
            <v>Whittier</v>
          </cell>
          <cell r="I41">
            <v>1120848</v>
          </cell>
          <cell r="J41">
            <v>4.6904824002847505E-2</v>
          </cell>
          <cell r="K41">
            <v>1141685.3913760227</v>
          </cell>
          <cell r="L41">
            <v>4.904381884095594E-2</v>
          </cell>
          <cell r="N41">
            <v>755043</v>
          </cell>
          <cell r="O41">
            <v>713090</v>
          </cell>
          <cell r="P41">
            <v>41953</v>
          </cell>
          <cell r="Q41">
            <v>5.8832685916223761</v>
          </cell>
          <cell r="R41">
            <v>71</v>
          </cell>
          <cell r="S41">
            <v>0</v>
          </cell>
          <cell r="T41">
            <v>7</v>
          </cell>
          <cell r="U41">
            <v>885</v>
          </cell>
          <cell r="V41">
            <v>32</v>
          </cell>
          <cell r="W41">
            <v>70.942229456479993</v>
          </cell>
          <cell r="X41">
            <v>1141685.3913760227</v>
          </cell>
        </row>
        <row r="42">
          <cell r="D42">
            <v>33</v>
          </cell>
          <cell r="E42">
            <v>7</v>
          </cell>
          <cell r="F42" t="str">
            <v/>
          </cell>
          <cell r="G42">
            <v>998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7</v>
          </cell>
          <cell r="U42">
            <v>998</v>
          </cell>
          <cell r="V42">
            <v>33</v>
          </cell>
          <cell r="W42">
            <v>0</v>
          </cell>
          <cell r="X42">
            <v>0</v>
          </cell>
        </row>
        <row r="43">
          <cell r="D43">
            <v>34</v>
          </cell>
          <cell r="E43">
            <v>7</v>
          </cell>
          <cell r="F43" t="str">
            <v/>
          </cell>
          <cell r="G43">
            <v>998</v>
          </cell>
          <cell r="H43" t="str">
            <v/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7</v>
          </cell>
          <cell r="U43">
            <v>998</v>
          </cell>
          <cell r="V43">
            <v>34</v>
          </cell>
          <cell r="W43">
            <v>0</v>
          </cell>
          <cell r="X43">
            <v>0</v>
          </cell>
        </row>
        <row r="44">
          <cell r="D44">
            <v>35</v>
          </cell>
          <cell r="E44">
            <v>7</v>
          </cell>
          <cell r="F44" t="str">
            <v xml:space="preserve">Amesbury                     </v>
          </cell>
          <cell r="G44">
            <v>999</v>
          </cell>
          <cell r="H44" t="str">
            <v>Total</v>
          </cell>
          <cell r="I44">
            <v>23896220.140000001</v>
          </cell>
          <cell r="J44">
            <v>1</v>
          </cell>
          <cell r="K44">
            <v>23278884.441653922</v>
          </cell>
          <cell r="L44">
            <v>1</v>
          </cell>
          <cell r="M44">
            <v>15395280</v>
          </cell>
          <cell r="N44">
            <v>15395280</v>
          </cell>
          <cell r="O44">
            <v>15202913</v>
          </cell>
          <cell r="P44">
            <v>192367</v>
          </cell>
          <cell r="Q44">
            <v>1.2653298746102144</v>
          </cell>
          <cell r="R44">
            <v>2395</v>
          </cell>
          <cell r="S44">
            <v>0</v>
          </cell>
          <cell r="T44">
            <v>7</v>
          </cell>
          <cell r="U44">
            <v>999</v>
          </cell>
          <cell r="V44">
            <v>35</v>
          </cell>
          <cell r="W44">
            <v>2287.9422294564802</v>
          </cell>
          <cell r="X44">
            <v>23278884.441653922</v>
          </cell>
        </row>
        <row r="45">
          <cell r="D45">
            <v>36</v>
          </cell>
          <cell r="E45">
            <v>8</v>
          </cell>
          <cell r="F45" t="str">
            <v xml:space="preserve">Amherst                      </v>
          </cell>
          <cell r="G45">
            <v>8</v>
          </cell>
          <cell r="H45" t="str">
            <v>Amherst</v>
          </cell>
          <cell r="I45">
            <v>12153334.120000001</v>
          </cell>
          <cell r="J45">
            <v>0.49478217462884477</v>
          </cell>
          <cell r="K45">
            <v>11871248.344619127</v>
          </cell>
          <cell r="L45">
            <v>0.4795657472035964</v>
          </cell>
          <cell r="N45">
            <v>8817279</v>
          </cell>
          <cell r="O45">
            <v>9054116</v>
          </cell>
          <cell r="P45">
            <v>-236837</v>
          </cell>
          <cell r="Q45">
            <v>-2.6157937450768247</v>
          </cell>
          <cell r="R45">
            <v>1199</v>
          </cell>
          <cell r="S45">
            <v>0</v>
          </cell>
          <cell r="T45">
            <v>8</v>
          </cell>
          <cell r="U45">
            <v>8</v>
          </cell>
          <cell r="V45">
            <v>36</v>
          </cell>
          <cell r="W45">
            <v>1136</v>
          </cell>
          <cell r="X45">
            <v>11871248.344619127</v>
          </cell>
        </row>
        <row r="46">
          <cell r="D46">
            <v>37</v>
          </cell>
          <cell r="E46">
            <v>8</v>
          </cell>
          <cell r="F46" t="str">
            <v xml:space="preserve">Amherst                      </v>
          </cell>
          <cell r="G46">
            <v>605</v>
          </cell>
          <cell r="H46" t="str">
            <v>Amherst Pelham</v>
          </cell>
          <cell r="I46">
            <v>12409665</v>
          </cell>
          <cell r="J46">
            <v>0.50521782537115523</v>
          </cell>
          <cell r="K46">
            <v>12882913.965432739</v>
          </cell>
          <cell r="L46">
            <v>0.52043425279640365</v>
          </cell>
          <cell r="N46">
            <v>9568685</v>
          </cell>
          <cell r="O46">
            <v>9245080</v>
          </cell>
          <cell r="P46">
            <v>323605</v>
          </cell>
          <cell r="Q46">
            <v>3.5002942105422559</v>
          </cell>
          <cell r="R46">
            <v>1195</v>
          </cell>
          <cell r="S46">
            <v>0</v>
          </cell>
          <cell r="T46">
            <v>8</v>
          </cell>
          <cell r="U46">
            <v>605</v>
          </cell>
          <cell r="V46">
            <v>37</v>
          </cell>
          <cell r="W46">
            <v>1211.2726008307</v>
          </cell>
          <cell r="X46">
            <v>12882913.965432739</v>
          </cell>
        </row>
        <row r="47">
          <cell r="D47">
            <v>38</v>
          </cell>
          <cell r="E47">
            <v>8</v>
          </cell>
          <cell r="F47" t="str">
            <v/>
          </cell>
          <cell r="G47">
            <v>998</v>
          </cell>
          <cell r="H47" t="str">
            <v/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8</v>
          </cell>
          <cell r="U47">
            <v>998</v>
          </cell>
          <cell r="V47">
            <v>38</v>
          </cell>
          <cell r="W47">
            <v>0</v>
          </cell>
          <cell r="X47">
            <v>0</v>
          </cell>
        </row>
        <row r="48">
          <cell r="D48">
            <v>39</v>
          </cell>
          <cell r="E48">
            <v>8</v>
          </cell>
          <cell r="F48" t="str">
            <v/>
          </cell>
          <cell r="G48">
            <v>998</v>
          </cell>
          <cell r="H48" t="str">
            <v/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8</v>
          </cell>
          <cell r="U48">
            <v>998</v>
          </cell>
          <cell r="V48">
            <v>39</v>
          </cell>
          <cell r="W48">
            <v>0</v>
          </cell>
          <cell r="X48">
            <v>0</v>
          </cell>
        </row>
        <row r="49">
          <cell r="D49">
            <v>40</v>
          </cell>
          <cell r="E49">
            <v>8</v>
          </cell>
          <cell r="F49" t="str">
            <v xml:space="preserve">Amherst                      </v>
          </cell>
          <cell r="G49">
            <v>999</v>
          </cell>
          <cell r="H49" t="str">
            <v>Total</v>
          </cell>
          <cell r="I49">
            <v>24562999.120000001</v>
          </cell>
          <cell r="J49">
            <v>1</v>
          </cell>
          <cell r="K49">
            <v>24754162.310051866</v>
          </cell>
          <cell r="L49">
            <v>1</v>
          </cell>
          <cell r="M49">
            <v>18385964</v>
          </cell>
          <cell r="N49">
            <v>18385964</v>
          </cell>
          <cell r="O49">
            <v>18299196</v>
          </cell>
          <cell r="P49">
            <v>86768</v>
          </cell>
          <cell r="Q49">
            <v>0.47416290857805993</v>
          </cell>
          <cell r="R49">
            <v>2394</v>
          </cell>
          <cell r="S49">
            <v>0</v>
          </cell>
          <cell r="T49">
            <v>8</v>
          </cell>
          <cell r="U49">
            <v>999</v>
          </cell>
          <cell r="V49">
            <v>40</v>
          </cell>
          <cell r="W49">
            <v>2347.2726008307</v>
          </cell>
          <cell r="X49">
            <v>24754162.310051866</v>
          </cell>
        </row>
        <row r="50">
          <cell r="D50">
            <v>41</v>
          </cell>
          <cell r="E50">
            <v>9</v>
          </cell>
          <cell r="F50" t="str">
            <v xml:space="preserve">Andover                      </v>
          </cell>
          <cell r="G50">
            <v>9</v>
          </cell>
          <cell r="H50" t="str">
            <v>Andover</v>
          </cell>
          <cell r="I50">
            <v>58523208.186840013</v>
          </cell>
          <cell r="J50">
            <v>0.9918217492608693</v>
          </cell>
          <cell r="K50">
            <v>59213763.705395557</v>
          </cell>
          <cell r="L50">
            <v>0.99029523242821182</v>
          </cell>
          <cell r="N50">
            <v>49146929</v>
          </cell>
          <cell r="O50">
            <v>48754974</v>
          </cell>
          <cell r="P50">
            <v>391955</v>
          </cell>
          <cell r="Q50">
            <v>0.80392823099444166</v>
          </cell>
          <cell r="R50">
            <v>5980</v>
          </cell>
          <cell r="S50">
            <v>0</v>
          </cell>
          <cell r="T50">
            <v>9</v>
          </cell>
          <cell r="U50">
            <v>9</v>
          </cell>
          <cell r="V50">
            <v>41</v>
          </cell>
          <cell r="W50">
            <v>5911</v>
          </cell>
          <cell r="X50">
            <v>59213763.705395557</v>
          </cell>
        </row>
        <row r="51">
          <cell r="D51">
            <v>42</v>
          </cell>
          <cell r="E51">
            <v>9</v>
          </cell>
          <cell r="F51" t="str">
            <v xml:space="preserve">Andover                      </v>
          </cell>
          <cell r="G51">
            <v>823</v>
          </cell>
          <cell r="H51" t="str">
            <v>Greater Lawrence</v>
          </cell>
          <cell r="I51">
            <v>482564</v>
          </cell>
          <cell r="J51">
            <v>8.1782507391306661E-3</v>
          </cell>
          <cell r="K51">
            <v>580287.3678413895</v>
          </cell>
          <cell r="L51">
            <v>9.7047675717880678E-3</v>
          </cell>
          <cell r="N51">
            <v>481634</v>
          </cell>
          <cell r="O51">
            <v>402018</v>
          </cell>
          <cell r="P51">
            <v>79616</v>
          </cell>
          <cell r="Q51">
            <v>19.8040883741524</v>
          </cell>
          <cell r="R51">
            <v>27</v>
          </cell>
          <cell r="S51">
            <v>0</v>
          </cell>
          <cell r="T51">
            <v>9</v>
          </cell>
          <cell r="U51">
            <v>823</v>
          </cell>
          <cell r="V51">
            <v>42</v>
          </cell>
          <cell r="W51">
            <v>32.000000007700002</v>
          </cell>
          <cell r="X51">
            <v>580287.3678413895</v>
          </cell>
        </row>
        <row r="52">
          <cell r="D52">
            <v>43</v>
          </cell>
          <cell r="E52">
            <v>9</v>
          </cell>
          <cell r="F52" t="str">
            <v/>
          </cell>
          <cell r="G52">
            <v>998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9</v>
          </cell>
          <cell r="U52">
            <v>998</v>
          </cell>
          <cell r="V52">
            <v>43</v>
          </cell>
          <cell r="W52">
            <v>0</v>
          </cell>
          <cell r="X52">
            <v>0</v>
          </cell>
        </row>
        <row r="53">
          <cell r="D53">
            <v>44</v>
          </cell>
          <cell r="E53">
            <v>9</v>
          </cell>
          <cell r="F53" t="str">
            <v/>
          </cell>
          <cell r="G53">
            <v>998</v>
          </cell>
          <cell r="H53" t="str">
            <v/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9</v>
          </cell>
          <cell r="U53">
            <v>998</v>
          </cell>
          <cell r="V53">
            <v>44</v>
          </cell>
          <cell r="W53">
            <v>0</v>
          </cell>
          <cell r="X53">
            <v>0</v>
          </cell>
        </row>
        <row r="54">
          <cell r="D54">
            <v>45</v>
          </cell>
          <cell r="E54">
            <v>9</v>
          </cell>
          <cell r="F54" t="str">
            <v xml:space="preserve">Andover                      </v>
          </cell>
          <cell r="G54">
            <v>999</v>
          </cell>
          <cell r="H54" t="str">
            <v>Total</v>
          </cell>
          <cell r="I54">
            <v>59005772.186840013</v>
          </cell>
          <cell r="J54">
            <v>1</v>
          </cell>
          <cell r="K54">
            <v>59794051.07323695</v>
          </cell>
          <cell r="L54">
            <v>0.99999999999999989</v>
          </cell>
          <cell r="M54">
            <v>49628563</v>
          </cell>
          <cell r="N54">
            <v>49628563</v>
          </cell>
          <cell r="O54">
            <v>49156992</v>
          </cell>
          <cell r="P54">
            <v>471571</v>
          </cell>
          <cell r="Q54">
            <v>0.95931622504485226</v>
          </cell>
          <cell r="R54">
            <v>6007</v>
          </cell>
          <cell r="S54">
            <v>0</v>
          </cell>
          <cell r="T54">
            <v>9</v>
          </cell>
          <cell r="U54">
            <v>999</v>
          </cell>
          <cell r="V54">
            <v>45</v>
          </cell>
          <cell r="W54">
            <v>5943.0000000076998</v>
          </cell>
          <cell r="X54">
            <v>59794051.07323695</v>
          </cell>
        </row>
        <row r="55">
          <cell r="D55">
            <v>46</v>
          </cell>
          <cell r="E55">
            <v>10</v>
          </cell>
          <cell r="F55" t="str">
            <v xml:space="preserve">Arlington                    </v>
          </cell>
          <cell r="G55">
            <v>10</v>
          </cell>
          <cell r="H55" t="str">
            <v>Arlington</v>
          </cell>
          <cell r="I55">
            <v>51156059.770829991</v>
          </cell>
          <cell r="J55">
            <v>0.9606241636912517</v>
          </cell>
          <cell r="K55">
            <v>54501493.562073596</v>
          </cell>
          <cell r="L55">
            <v>0.96084817576761383</v>
          </cell>
          <cell r="N55">
            <v>43805119</v>
          </cell>
          <cell r="O55">
            <v>41761139</v>
          </cell>
          <cell r="P55">
            <v>2043980</v>
          </cell>
          <cell r="Q55">
            <v>4.8944546268242348</v>
          </cell>
          <cell r="R55">
            <v>5402</v>
          </cell>
          <cell r="S55">
            <v>0</v>
          </cell>
          <cell r="T55">
            <v>10</v>
          </cell>
          <cell r="U55">
            <v>10</v>
          </cell>
          <cell r="V55">
            <v>46</v>
          </cell>
          <cell r="W55">
            <v>5607</v>
          </cell>
          <cell r="X55">
            <v>54501493.562073596</v>
          </cell>
        </row>
        <row r="56">
          <cell r="D56">
            <v>47</v>
          </cell>
          <cell r="E56">
            <v>10</v>
          </cell>
          <cell r="F56" t="str">
            <v xml:space="preserve">Arlington                    </v>
          </cell>
          <cell r="G56">
            <v>830</v>
          </cell>
          <cell r="H56" t="str">
            <v>Minuteman</v>
          </cell>
          <cell r="I56">
            <v>2096879</v>
          </cell>
          <cell r="J56">
            <v>3.9375836308748344E-2</v>
          </cell>
          <cell r="K56">
            <v>2220780.5043082153</v>
          </cell>
          <cell r="L56">
            <v>3.915182423238614E-2</v>
          </cell>
          <cell r="N56">
            <v>1784934</v>
          </cell>
          <cell r="O56">
            <v>1711783</v>
          </cell>
          <cell r="P56">
            <v>73151</v>
          </cell>
          <cell r="Q56">
            <v>4.2733804460027933</v>
          </cell>
          <cell r="R56">
            <v>120</v>
          </cell>
          <cell r="S56">
            <v>0</v>
          </cell>
          <cell r="T56">
            <v>10</v>
          </cell>
          <cell r="U56">
            <v>830</v>
          </cell>
          <cell r="V56">
            <v>47</v>
          </cell>
          <cell r="W56">
            <v>121.35072463728</v>
          </cell>
          <cell r="X56">
            <v>2220780.5043082153</v>
          </cell>
        </row>
        <row r="57">
          <cell r="D57">
            <v>48</v>
          </cell>
          <cell r="E57">
            <v>10</v>
          </cell>
          <cell r="F57" t="str">
            <v/>
          </cell>
          <cell r="G57">
            <v>998</v>
          </cell>
          <cell r="H57" t="str">
            <v/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10</v>
          </cell>
          <cell r="U57">
            <v>998</v>
          </cell>
          <cell r="V57">
            <v>48</v>
          </cell>
          <cell r="W57">
            <v>0</v>
          </cell>
          <cell r="X57">
            <v>0</v>
          </cell>
        </row>
        <row r="58">
          <cell r="D58">
            <v>49</v>
          </cell>
          <cell r="E58">
            <v>10</v>
          </cell>
          <cell r="F58" t="str">
            <v/>
          </cell>
          <cell r="G58">
            <v>998</v>
          </cell>
          <cell r="H58" t="str">
            <v/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10</v>
          </cell>
          <cell r="U58">
            <v>998</v>
          </cell>
          <cell r="V58">
            <v>49</v>
          </cell>
          <cell r="W58">
            <v>0</v>
          </cell>
          <cell r="X58">
            <v>0</v>
          </cell>
        </row>
        <row r="59">
          <cell r="D59">
            <v>50</v>
          </cell>
          <cell r="E59">
            <v>10</v>
          </cell>
          <cell r="F59" t="str">
            <v xml:space="preserve">Arlington                    </v>
          </cell>
          <cell r="G59">
            <v>999</v>
          </cell>
          <cell r="H59" t="str">
            <v>Total</v>
          </cell>
          <cell r="I59">
            <v>53252938.770829991</v>
          </cell>
          <cell r="J59">
            <v>1</v>
          </cell>
          <cell r="K59">
            <v>56722274.066381812</v>
          </cell>
          <cell r="L59">
            <v>1</v>
          </cell>
          <cell r="M59">
            <v>45590053</v>
          </cell>
          <cell r="N59">
            <v>45590053</v>
          </cell>
          <cell r="O59">
            <v>43472922</v>
          </cell>
          <cell r="P59">
            <v>2117131</v>
          </cell>
          <cell r="Q59">
            <v>4.8699993066948659</v>
          </cell>
          <cell r="R59">
            <v>5522</v>
          </cell>
          <cell r="S59">
            <v>0</v>
          </cell>
          <cell r="T59">
            <v>10</v>
          </cell>
          <cell r="U59">
            <v>999</v>
          </cell>
          <cell r="V59">
            <v>50</v>
          </cell>
          <cell r="W59">
            <v>5728.3507246372801</v>
          </cell>
          <cell r="X59">
            <v>56722274.066381812</v>
          </cell>
        </row>
        <row r="60">
          <cell r="D60">
            <v>51</v>
          </cell>
          <cell r="E60">
            <v>11</v>
          </cell>
          <cell r="F60" t="str">
            <v xml:space="preserve">Ashburnham                   </v>
          </cell>
          <cell r="G60">
            <v>11</v>
          </cell>
          <cell r="H60" t="str">
            <v>Ashburnham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11</v>
          </cell>
          <cell r="U60">
            <v>11</v>
          </cell>
          <cell r="V60">
            <v>51</v>
          </cell>
          <cell r="W60">
            <v>0</v>
          </cell>
          <cell r="X60">
            <v>0</v>
          </cell>
        </row>
        <row r="61">
          <cell r="D61">
            <v>52</v>
          </cell>
          <cell r="E61">
            <v>11</v>
          </cell>
          <cell r="F61" t="str">
            <v xml:space="preserve">Ashburnham                   </v>
          </cell>
          <cell r="G61">
            <v>610</v>
          </cell>
          <cell r="H61" t="str">
            <v>Ashburnham Westminster</v>
          </cell>
          <cell r="I61">
            <v>10258945</v>
          </cell>
          <cell r="J61">
            <v>0.92027995175658339</v>
          </cell>
          <cell r="K61">
            <v>10271473.085981885</v>
          </cell>
          <cell r="L61">
            <v>0.91898640624636885</v>
          </cell>
          <cell r="N61">
            <v>4594298</v>
          </cell>
          <cell r="O61">
            <v>4621478</v>
          </cell>
          <cell r="P61">
            <v>-27180</v>
          </cell>
          <cell r="Q61">
            <v>-0.58812353969877174</v>
          </cell>
          <cell r="R61">
            <v>1068</v>
          </cell>
          <cell r="S61">
            <v>0</v>
          </cell>
          <cell r="T61">
            <v>11</v>
          </cell>
          <cell r="U61">
            <v>610</v>
          </cell>
          <cell r="V61">
            <v>52</v>
          </cell>
          <cell r="W61">
            <v>1050.15838926624</v>
          </cell>
          <cell r="X61">
            <v>10271473.085981885</v>
          </cell>
        </row>
        <row r="62">
          <cell r="D62">
            <v>53</v>
          </cell>
          <cell r="E62">
            <v>11</v>
          </cell>
          <cell r="F62" t="str">
            <v xml:space="preserve">Ashburnham                   </v>
          </cell>
          <cell r="G62">
            <v>832</v>
          </cell>
          <cell r="H62" t="str">
            <v>Montachusett</v>
          </cell>
          <cell r="I62">
            <v>888690</v>
          </cell>
          <cell r="J62">
            <v>7.972004824341665E-2</v>
          </cell>
          <cell r="K62">
            <v>905485.58953984024</v>
          </cell>
          <cell r="L62">
            <v>8.1013593753631138E-2</v>
          </cell>
          <cell r="N62">
            <v>405012</v>
          </cell>
          <cell r="O62">
            <v>400340</v>
          </cell>
          <cell r="P62">
            <v>4672</v>
          </cell>
          <cell r="Q62">
            <v>1.1670080431633112</v>
          </cell>
          <cell r="R62">
            <v>58</v>
          </cell>
          <cell r="S62">
            <v>0</v>
          </cell>
          <cell r="T62">
            <v>11</v>
          </cell>
          <cell r="U62">
            <v>832</v>
          </cell>
          <cell r="V62">
            <v>53</v>
          </cell>
          <cell r="W62">
            <v>58.038795983520004</v>
          </cell>
          <cell r="X62">
            <v>905485.58953984024</v>
          </cell>
        </row>
        <row r="63">
          <cell r="D63">
            <v>54</v>
          </cell>
          <cell r="E63">
            <v>11</v>
          </cell>
          <cell r="F63" t="str">
            <v/>
          </cell>
          <cell r="G63">
            <v>998</v>
          </cell>
          <cell r="H63" t="str">
            <v/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11</v>
          </cell>
          <cell r="U63">
            <v>998</v>
          </cell>
          <cell r="V63">
            <v>54</v>
          </cell>
          <cell r="W63">
            <v>0</v>
          </cell>
          <cell r="X63">
            <v>0</v>
          </cell>
        </row>
        <row r="64">
          <cell r="D64">
            <v>55</v>
          </cell>
          <cell r="E64">
            <v>11</v>
          </cell>
          <cell r="F64" t="str">
            <v xml:space="preserve">Ashburnham                   </v>
          </cell>
          <cell r="G64">
            <v>999</v>
          </cell>
          <cell r="H64" t="str">
            <v>Total</v>
          </cell>
          <cell r="I64">
            <v>11147635</v>
          </cell>
          <cell r="J64">
            <v>1</v>
          </cell>
          <cell r="K64">
            <v>11176958.675521726</v>
          </cell>
          <cell r="L64">
            <v>1</v>
          </cell>
          <cell r="M64">
            <v>4999310</v>
          </cell>
          <cell r="N64">
            <v>4999310</v>
          </cell>
          <cell r="O64">
            <v>5021818</v>
          </cell>
          <cell r="P64">
            <v>-22508</v>
          </cell>
          <cell r="Q64">
            <v>-0.4482042160827015</v>
          </cell>
          <cell r="R64">
            <v>1126</v>
          </cell>
          <cell r="S64">
            <v>0</v>
          </cell>
          <cell r="T64">
            <v>11</v>
          </cell>
          <cell r="U64">
            <v>999</v>
          </cell>
          <cell r="V64">
            <v>55</v>
          </cell>
          <cell r="W64">
            <v>1108.19718524976</v>
          </cell>
          <cell r="X64">
            <v>11176958.675521726</v>
          </cell>
        </row>
        <row r="65">
          <cell r="D65">
            <v>56</v>
          </cell>
          <cell r="E65">
            <v>12</v>
          </cell>
          <cell r="F65" t="str">
            <v xml:space="preserve">Ashby                        </v>
          </cell>
          <cell r="G65">
            <v>12</v>
          </cell>
          <cell r="H65" t="str">
            <v>Ashby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12</v>
          </cell>
          <cell r="U65">
            <v>12</v>
          </cell>
          <cell r="V65">
            <v>56</v>
          </cell>
          <cell r="W65">
            <v>0</v>
          </cell>
          <cell r="X65">
            <v>0</v>
          </cell>
        </row>
        <row r="66">
          <cell r="D66">
            <v>57</v>
          </cell>
          <cell r="E66">
            <v>12</v>
          </cell>
          <cell r="F66" t="str">
            <v xml:space="preserve">Ashby                        </v>
          </cell>
          <cell r="G66">
            <v>735</v>
          </cell>
          <cell r="H66" t="str">
            <v>North Middlesex</v>
          </cell>
          <cell r="I66">
            <v>3877476</v>
          </cell>
          <cell r="J66">
            <v>0.87244102070943674</v>
          </cell>
          <cell r="K66">
            <v>3882256.4702459481</v>
          </cell>
          <cell r="L66">
            <v>0.87972017290386018</v>
          </cell>
          <cell r="N66">
            <v>2077476</v>
          </cell>
          <cell r="O66">
            <v>2115441</v>
          </cell>
          <cell r="P66">
            <v>-37965</v>
          </cell>
          <cell r="Q66">
            <v>-1.7946612550290932</v>
          </cell>
          <cell r="R66">
            <v>404</v>
          </cell>
          <cell r="S66">
            <v>0</v>
          </cell>
          <cell r="T66">
            <v>12</v>
          </cell>
          <cell r="U66">
            <v>735</v>
          </cell>
          <cell r="V66">
            <v>57</v>
          </cell>
          <cell r="W66">
            <v>396.18355406488001</v>
          </cell>
          <cell r="X66">
            <v>3882256.4702459481</v>
          </cell>
        </row>
        <row r="67">
          <cell r="D67">
            <v>58</v>
          </cell>
          <cell r="E67">
            <v>12</v>
          </cell>
          <cell r="F67" t="str">
            <v xml:space="preserve">Ashby                        </v>
          </cell>
          <cell r="G67">
            <v>832</v>
          </cell>
          <cell r="H67" t="str">
            <v>Montachusett</v>
          </cell>
          <cell r="I67">
            <v>566923</v>
          </cell>
          <cell r="J67">
            <v>0.12755897929056326</v>
          </cell>
          <cell r="K67">
            <v>530801.89742913225</v>
          </cell>
          <cell r="L67">
            <v>0.12027982709613996</v>
          </cell>
          <cell r="N67">
            <v>284043</v>
          </cell>
          <cell r="O67">
            <v>309297</v>
          </cell>
          <cell r="P67">
            <v>-25254</v>
          </cell>
          <cell r="Q67">
            <v>-8.1649676524505566</v>
          </cell>
          <cell r="R67">
            <v>37</v>
          </cell>
          <cell r="S67">
            <v>0</v>
          </cell>
          <cell r="T67">
            <v>12</v>
          </cell>
          <cell r="U67">
            <v>832</v>
          </cell>
          <cell r="V67">
            <v>58</v>
          </cell>
          <cell r="W67">
            <v>34.022742480319998</v>
          </cell>
          <cell r="X67">
            <v>530801.89742913225</v>
          </cell>
        </row>
        <row r="68">
          <cell r="D68">
            <v>59</v>
          </cell>
          <cell r="E68">
            <v>12</v>
          </cell>
          <cell r="F68" t="str">
            <v/>
          </cell>
          <cell r="G68">
            <v>998</v>
          </cell>
          <cell r="H68" t="str">
            <v/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12</v>
          </cell>
          <cell r="U68">
            <v>998</v>
          </cell>
          <cell r="V68">
            <v>59</v>
          </cell>
          <cell r="W68">
            <v>0</v>
          </cell>
          <cell r="X68">
            <v>0</v>
          </cell>
        </row>
        <row r="69">
          <cell r="D69">
            <v>60</v>
          </cell>
          <cell r="E69">
            <v>12</v>
          </cell>
          <cell r="F69" t="str">
            <v xml:space="preserve">Ashby                        </v>
          </cell>
          <cell r="G69">
            <v>999</v>
          </cell>
          <cell r="H69" t="str">
            <v>Total</v>
          </cell>
          <cell r="I69">
            <v>4444399</v>
          </cell>
          <cell r="J69">
            <v>1</v>
          </cell>
          <cell r="K69">
            <v>4413058.36767508</v>
          </cell>
          <cell r="L69">
            <v>1.0000000000000002</v>
          </cell>
          <cell r="M69">
            <v>2361519</v>
          </cell>
          <cell r="N69">
            <v>2361519</v>
          </cell>
          <cell r="O69">
            <v>2424738</v>
          </cell>
          <cell r="P69">
            <v>-63219</v>
          </cell>
          <cell r="Q69">
            <v>-2.6072507627628223</v>
          </cell>
          <cell r="R69">
            <v>441</v>
          </cell>
          <cell r="S69">
            <v>0</v>
          </cell>
          <cell r="T69">
            <v>12</v>
          </cell>
          <cell r="U69">
            <v>999</v>
          </cell>
          <cell r="V69">
            <v>60</v>
          </cell>
          <cell r="W69">
            <v>430.20629654520002</v>
          </cell>
          <cell r="X69">
            <v>4413058.36767508</v>
          </cell>
        </row>
        <row r="70">
          <cell r="D70">
            <v>61</v>
          </cell>
          <cell r="E70">
            <v>13</v>
          </cell>
          <cell r="F70" t="str">
            <v xml:space="preserve">Ashfield                     </v>
          </cell>
          <cell r="G70">
            <v>13</v>
          </cell>
          <cell r="H70" t="str">
            <v>Ashfield</v>
          </cell>
          <cell r="I70">
            <v>236011.40000000002</v>
          </cell>
          <cell r="J70">
            <v>0.12036181870978976</v>
          </cell>
          <cell r="K70">
            <v>226884.18269824251</v>
          </cell>
          <cell r="L70">
            <v>0.11452351383182031</v>
          </cell>
          <cell r="N70">
            <v>176931</v>
          </cell>
          <cell r="O70">
            <v>187511</v>
          </cell>
          <cell r="P70">
            <v>-10580</v>
          </cell>
          <cell r="Q70">
            <v>-5.6423356496418879</v>
          </cell>
          <cell r="R70">
            <v>16</v>
          </cell>
          <cell r="S70">
            <v>0</v>
          </cell>
          <cell r="T70">
            <v>13</v>
          </cell>
          <cell r="U70">
            <v>13</v>
          </cell>
          <cell r="V70">
            <v>61</v>
          </cell>
          <cell r="W70">
            <v>15</v>
          </cell>
          <cell r="X70">
            <v>226884.18269824251</v>
          </cell>
        </row>
        <row r="71">
          <cell r="D71">
            <v>62</v>
          </cell>
          <cell r="E71">
            <v>13</v>
          </cell>
          <cell r="F71" t="str">
            <v xml:space="preserve">Ashfield                     </v>
          </cell>
          <cell r="G71">
            <v>717</v>
          </cell>
          <cell r="H71" t="str">
            <v>Mohawk Trail</v>
          </cell>
          <cell r="I71">
            <v>1724838</v>
          </cell>
          <cell r="J71">
            <v>0.87963818129021032</v>
          </cell>
          <cell r="K71">
            <v>1754230.2199861328</v>
          </cell>
          <cell r="L71">
            <v>0.88547648616817964</v>
          </cell>
          <cell r="N71">
            <v>1368002</v>
          </cell>
          <cell r="O71">
            <v>1370383</v>
          </cell>
          <cell r="P71">
            <v>-2381</v>
          </cell>
          <cell r="Q71">
            <v>-0.17374704735829327</v>
          </cell>
          <cell r="R71">
            <v>165</v>
          </cell>
          <cell r="S71">
            <v>0</v>
          </cell>
          <cell r="T71">
            <v>13</v>
          </cell>
          <cell r="U71">
            <v>717</v>
          </cell>
          <cell r="V71">
            <v>62</v>
          </cell>
          <cell r="W71">
            <v>166.54223148689999</v>
          </cell>
          <cell r="X71">
            <v>1754230.2199861328</v>
          </cell>
        </row>
        <row r="72">
          <cell r="D72">
            <v>63</v>
          </cell>
          <cell r="E72">
            <v>13</v>
          </cell>
          <cell r="F72" t="str">
            <v/>
          </cell>
          <cell r="G72">
            <v>998</v>
          </cell>
          <cell r="H72" t="str">
            <v/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13</v>
          </cell>
          <cell r="U72">
            <v>998</v>
          </cell>
          <cell r="V72">
            <v>63</v>
          </cell>
          <cell r="W72">
            <v>0</v>
          </cell>
          <cell r="X72">
            <v>0</v>
          </cell>
        </row>
        <row r="73">
          <cell r="D73">
            <v>64</v>
          </cell>
          <cell r="E73">
            <v>13</v>
          </cell>
          <cell r="F73" t="str">
            <v/>
          </cell>
          <cell r="G73">
            <v>998</v>
          </cell>
          <cell r="H73" t="str">
            <v/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13</v>
          </cell>
          <cell r="U73">
            <v>998</v>
          </cell>
          <cell r="V73">
            <v>64</v>
          </cell>
          <cell r="W73">
            <v>0</v>
          </cell>
          <cell r="X73">
            <v>0</v>
          </cell>
        </row>
        <row r="74">
          <cell r="D74">
            <v>65</v>
          </cell>
          <cell r="E74">
            <v>13</v>
          </cell>
          <cell r="F74" t="str">
            <v xml:space="preserve">Ashfield                     </v>
          </cell>
          <cell r="G74">
            <v>999</v>
          </cell>
          <cell r="H74" t="str">
            <v>Total</v>
          </cell>
          <cell r="I74">
            <v>1960849.4</v>
          </cell>
          <cell r="J74">
            <v>1</v>
          </cell>
          <cell r="K74">
            <v>1981114.4026843754</v>
          </cell>
          <cell r="L74">
            <v>1</v>
          </cell>
          <cell r="M74">
            <v>1544933</v>
          </cell>
          <cell r="N74">
            <v>1544933</v>
          </cell>
          <cell r="O74">
            <v>1557894</v>
          </cell>
          <cell r="P74">
            <v>-12961</v>
          </cell>
          <cell r="Q74">
            <v>-0.83195647457400823</v>
          </cell>
          <cell r="R74">
            <v>181</v>
          </cell>
          <cell r="S74">
            <v>0</v>
          </cell>
          <cell r="T74">
            <v>13</v>
          </cell>
          <cell r="U74">
            <v>999</v>
          </cell>
          <cell r="V74">
            <v>65</v>
          </cell>
          <cell r="W74">
            <v>181.54223148689999</v>
          </cell>
          <cell r="X74">
            <v>1981114.4026843754</v>
          </cell>
        </row>
        <row r="75">
          <cell r="D75">
            <v>66</v>
          </cell>
          <cell r="E75">
            <v>14</v>
          </cell>
          <cell r="F75" t="str">
            <v xml:space="preserve">Ashland                      </v>
          </cell>
          <cell r="G75">
            <v>14</v>
          </cell>
          <cell r="H75" t="str">
            <v>Ashland</v>
          </cell>
          <cell r="I75">
            <v>24958578.790420003</v>
          </cell>
          <cell r="J75">
            <v>0.95600253396382828</v>
          </cell>
          <cell r="K75">
            <v>24948345.559453651</v>
          </cell>
          <cell r="L75">
            <v>0.95884303000274917</v>
          </cell>
          <cell r="N75">
            <v>19465664</v>
          </cell>
          <cell r="O75">
            <v>19022776</v>
          </cell>
          <cell r="P75">
            <v>442888</v>
          </cell>
          <cell r="Q75">
            <v>2.3281985762750925</v>
          </cell>
          <cell r="R75">
            <v>2575</v>
          </cell>
          <cell r="S75">
            <v>0</v>
          </cell>
          <cell r="T75">
            <v>14</v>
          </cell>
          <cell r="U75">
            <v>14</v>
          </cell>
          <cell r="V75">
            <v>66</v>
          </cell>
          <cell r="W75">
            <v>2547</v>
          </cell>
          <cell r="X75">
            <v>24948345.559453651</v>
          </cell>
        </row>
        <row r="76">
          <cell r="D76">
            <v>67</v>
          </cell>
          <cell r="E76">
            <v>14</v>
          </cell>
          <cell r="F76" t="str">
            <v xml:space="preserve">Ashland                      </v>
          </cell>
          <cell r="G76">
            <v>829</v>
          </cell>
          <cell r="H76" t="str">
            <v>South Middlesex</v>
          </cell>
          <cell r="I76">
            <v>1148652</v>
          </cell>
          <cell r="J76">
            <v>4.3997466036171697E-2</v>
          </cell>
          <cell r="K76">
            <v>1070872.1631616147</v>
          </cell>
          <cell r="L76">
            <v>4.1156969997250874E-2</v>
          </cell>
          <cell r="N76">
            <v>835536</v>
          </cell>
          <cell r="O76">
            <v>875473</v>
          </cell>
          <cell r="P76">
            <v>-39937</v>
          </cell>
          <cell r="Q76">
            <v>-4.5617626128961142</v>
          </cell>
          <cell r="R76">
            <v>68</v>
          </cell>
          <cell r="S76">
            <v>0</v>
          </cell>
          <cell r="T76">
            <v>14</v>
          </cell>
          <cell r="U76">
            <v>829</v>
          </cell>
          <cell r="V76">
            <v>67</v>
          </cell>
          <cell r="W76">
            <v>63.00000000312</v>
          </cell>
          <cell r="X76">
            <v>1070872.1631616147</v>
          </cell>
        </row>
        <row r="77">
          <cell r="D77">
            <v>68</v>
          </cell>
          <cell r="E77">
            <v>14</v>
          </cell>
          <cell r="F77" t="str">
            <v/>
          </cell>
          <cell r="G77">
            <v>998</v>
          </cell>
          <cell r="H77" t="str">
            <v/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14</v>
          </cell>
          <cell r="U77">
            <v>998</v>
          </cell>
          <cell r="V77">
            <v>68</v>
          </cell>
          <cell r="W77">
            <v>0</v>
          </cell>
          <cell r="X77">
            <v>0</v>
          </cell>
        </row>
        <row r="78">
          <cell r="D78">
            <v>69</v>
          </cell>
          <cell r="E78">
            <v>14</v>
          </cell>
          <cell r="F78" t="str">
            <v/>
          </cell>
          <cell r="G78">
            <v>998</v>
          </cell>
          <cell r="H78" t="str">
            <v/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14</v>
          </cell>
          <cell r="U78">
            <v>998</v>
          </cell>
          <cell r="V78">
            <v>69</v>
          </cell>
          <cell r="W78">
            <v>0</v>
          </cell>
          <cell r="X78">
            <v>0</v>
          </cell>
        </row>
        <row r="79">
          <cell r="D79">
            <v>70</v>
          </cell>
          <cell r="E79">
            <v>14</v>
          </cell>
          <cell r="F79" t="str">
            <v xml:space="preserve">Ashland                      </v>
          </cell>
          <cell r="G79">
            <v>999</v>
          </cell>
          <cell r="H79" t="str">
            <v>Total</v>
          </cell>
          <cell r="I79">
            <v>26107230.790420003</v>
          </cell>
          <cell r="J79">
            <v>1</v>
          </cell>
          <cell r="K79">
            <v>26019217.722615264</v>
          </cell>
          <cell r="L79">
            <v>1</v>
          </cell>
          <cell r="M79">
            <v>20301200</v>
          </cell>
          <cell r="N79">
            <v>20301200</v>
          </cell>
          <cell r="O79">
            <v>19898249</v>
          </cell>
          <cell r="P79">
            <v>402951</v>
          </cell>
          <cell r="Q79">
            <v>2.0250575816997767</v>
          </cell>
          <cell r="R79">
            <v>2643</v>
          </cell>
          <cell r="S79">
            <v>0</v>
          </cell>
          <cell r="T79">
            <v>14</v>
          </cell>
          <cell r="U79">
            <v>999</v>
          </cell>
          <cell r="V79">
            <v>70</v>
          </cell>
          <cell r="W79">
            <v>2610.00000000312</v>
          </cell>
          <cell r="X79">
            <v>26019217.722615264</v>
          </cell>
        </row>
        <row r="80">
          <cell r="D80">
            <v>71</v>
          </cell>
          <cell r="E80">
            <v>15</v>
          </cell>
          <cell r="F80" t="str">
            <v xml:space="preserve">Athol                        </v>
          </cell>
          <cell r="G80">
            <v>15</v>
          </cell>
          <cell r="H80" t="str">
            <v>Athol</v>
          </cell>
          <cell r="I80">
            <v>26341.840000000004</v>
          </cell>
          <cell r="J80">
            <v>1.4484552419695856E-3</v>
          </cell>
          <cell r="K80">
            <v>26833.666687179095</v>
          </cell>
          <cell r="L80">
            <v>1.4428933547446197E-3</v>
          </cell>
          <cell r="N80">
            <v>4106</v>
          </cell>
          <cell r="O80">
            <v>3873</v>
          </cell>
          <cell r="P80">
            <v>233</v>
          </cell>
          <cell r="Q80">
            <v>6.0160082623289437</v>
          </cell>
          <cell r="R80">
            <v>2</v>
          </cell>
          <cell r="S80">
            <v>0</v>
          </cell>
          <cell r="T80">
            <v>15</v>
          </cell>
          <cell r="U80">
            <v>15</v>
          </cell>
          <cell r="V80">
            <v>71</v>
          </cell>
          <cell r="W80">
            <v>2</v>
          </cell>
          <cell r="X80">
            <v>26833.666687179095</v>
          </cell>
        </row>
        <row r="81">
          <cell r="D81">
            <v>72</v>
          </cell>
          <cell r="E81">
            <v>15</v>
          </cell>
          <cell r="F81" t="str">
            <v xml:space="preserve">Athol                        </v>
          </cell>
          <cell r="G81">
            <v>615</v>
          </cell>
          <cell r="H81" t="str">
            <v>Athol Royalston</v>
          </cell>
          <cell r="I81">
            <v>16857428</v>
          </cell>
          <cell r="J81">
            <v>0.9269371445853769</v>
          </cell>
          <cell r="K81">
            <v>17227673.804291498</v>
          </cell>
          <cell r="L81">
            <v>0.92636225752170376</v>
          </cell>
          <cell r="N81">
            <v>2635856</v>
          </cell>
          <cell r="O81">
            <v>2478380</v>
          </cell>
          <cell r="P81">
            <v>157476</v>
          </cell>
          <cell r="Q81">
            <v>6.3539892994617455</v>
          </cell>
          <cell r="R81">
            <v>1595</v>
          </cell>
          <cell r="S81">
            <v>0</v>
          </cell>
          <cell r="T81">
            <v>15</v>
          </cell>
          <cell r="U81">
            <v>615</v>
          </cell>
          <cell r="V81">
            <v>72</v>
          </cell>
          <cell r="W81">
            <v>1601.1067193712502</v>
          </cell>
          <cell r="X81">
            <v>17227673.804291498</v>
          </cell>
        </row>
        <row r="82">
          <cell r="D82">
            <v>73</v>
          </cell>
          <cell r="E82">
            <v>15</v>
          </cell>
          <cell r="F82" t="str">
            <v xml:space="preserve">Athol                        </v>
          </cell>
          <cell r="G82">
            <v>832</v>
          </cell>
          <cell r="H82" t="str">
            <v>Montachusett</v>
          </cell>
          <cell r="I82">
            <v>1302391</v>
          </cell>
          <cell r="J82">
            <v>7.1614400172653483E-2</v>
          </cell>
          <cell r="K82">
            <v>1342616.5638245973</v>
          </cell>
          <cell r="L82">
            <v>7.2194849123551577E-2</v>
          </cell>
          <cell r="N82">
            <v>205422</v>
          </cell>
          <cell r="O82">
            <v>191478</v>
          </cell>
          <cell r="P82">
            <v>13944</v>
          </cell>
          <cell r="Q82">
            <v>7.2822987497258174</v>
          </cell>
          <cell r="R82">
            <v>85</v>
          </cell>
          <cell r="S82">
            <v>0</v>
          </cell>
          <cell r="T82">
            <v>15</v>
          </cell>
          <cell r="U82">
            <v>832</v>
          </cell>
          <cell r="V82">
            <v>73</v>
          </cell>
          <cell r="W82">
            <v>86.057525080559998</v>
          </cell>
          <cell r="X82">
            <v>1342616.5638245973</v>
          </cell>
        </row>
        <row r="83">
          <cell r="D83">
            <v>74</v>
          </cell>
          <cell r="E83">
            <v>15</v>
          </cell>
          <cell r="F83" t="str">
            <v/>
          </cell>
          <cell r="G83">
            <v>998</v>
          </cell>
          <cell r="H83" t="str">
            <v/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15</v>
          </cell>
          <cell r="U83">
            <v>998</v>
          </cell>
          <cell r="V83">
            <v>74</v>
          </cell>
          <cell r="W83">
            <v>0</v>
          </cell>
          <cell r="X83">
            <v>0</v>
          </cell>
        </row>
        <row r="84">
          <cell r="D84">
            <v>75</v>
          </cell>
          <cell r="E84">
            <v>15</v>
          </cell>
          <cell r="F84" t="str">
            <v xml:space="preserve">Athol                        </v>
          </cell>
          <cell r="G84">
            <v>999</v>
          </cell>
          <cell r="H84" t="str">
            <v>Total</v>
          </cell>
          <cell r="I84">
            <v>18186160.84</v>
          </cell>
          <cell r="J84">
            <v>1</v>
          </cell>
          <cell r="K84">
            <v>18597124.034803275</v>
          </cell>
          <cell r="L84">
            <v>0.99999999999999989</v>
          </cell>
          <cell r="M84">
            <v>2845384</v>
          </cell>
          <cell r="N84">
            <v>2845384</v>
          </cell>
          <cell r="O84">
            <v>2673731</v>
          </cell>
          <cell r="P84">
            <v>171653</v>
          </cell>
          <cell r="Q84">
            <v>6.4199801700320638</v>
          </cell>
          <cell r="R84">
            <v>1682</v>
          </cell>
          <cell r="S84">
            <v>0</v>
          </cell>
          <cell r="T84">
            <v>15</v>
          </cell>
          <cell r="U84">
            <v>999</v>
          </cell>
          <cell r="V84">
            <v>75</v>
          </cell>
          <cell r="W84">
            <v>1689.1642444518102</v>
          </cell>
          <cell r="X84">
            <v>18597124.034803275</v>
          </cell>
        </row>
        <row r="85">
          <cell r="D85">
            <v>76</v>
          </cell>
          <cell r="E85">
            <v>16</v>
          </cell>
          <cell r="F85" t="str">
            <v xml:space="preserve">Attleboro                    </v>
          </cell>
          <cell r="G85">
            <v>16</v>
          </cell>
          <cell r="H85" t="str">
            <v>Attleboro</v>
          </cell>
          <cell r="I85">
            <v>68466287.280000016</v>
          </cell>
          <cell r="J85">
            <v>0.98849722144914154</v>
          </cell>
          <cell r="K85">
            <v>69495854.734565571</v>
          </cell>
          <cell r="L85">
            <v>0.99219616704376989</v>
          </cell>
          <cell r="N85">
            <v>33973326</v>
          </cell>
          <cell r="O85">
            <v>32806836</v>
          </cell>
          <cell r="P85">
            <v>1166490</v>
          </cell>
          <cell r="Q85">
            <v>3.5556309057051401</v>
          </cell>
          <cell r="R85">
            <v>6257</v>
          </cell>
          <cell r="S85">
            <v>0</v>
          </cell>
          <cell r="T85">
            <v>16</v>
          </cell>
          <cell r="U85">
            <v>16</v>
          </cell>
          <cell r="V85">
            <v>76</v>
          </cell>
          <cell r="W85">
            <v>6251</v>
          </cell>
          <cell r="X85">
            <v>69495854.734565571</v>
          </cell>
        </row>
        <row r="86">
          <cell r="D86">
            <v>77</v>
          </cell>
          <cell r="E86">
            <v>16</v>
          </cell>
          <cell r="F86" t="str">
            <v xml:space="preserve">Attleboro                    </v>
          </cell>
          <cell r="G86">
            <v>910</v>
          </cell>
          <cell r="H86" t="str">
            <v>Bristol County</v>
          </cell>
          <cell r="I86">
            <v>796717</v>
          </cell>
          <cell r="J86">
            <v>1.1502778550858432E-2</v>
          </cell>
          <cell r="K86">
            <v>546599.61357727973</v>
          </cell>
          <cell r="L86">
            <v>7.8038329562301048E-3</v>
          </cell>
          <cell r="N86">
            <v>267207</v>
          </cell>
          <cell r="O86">
            <v>381761</v>
          </cell>
          <cell r="P86">
            <v>-114554</v>
          </cell>
          <cell r="Q86">
            <v>-30.006731960572189</v>
          </cell>
          <cell r="R86">
            <v>52</v>
          </cell>
          <cell r="S86">
            <v>0</v>
          </cell>
          <cell r="T86">
            <v>16</v>
          </cell>
          <cell r="U86">
            <v>910</v>
          </cell>
          <cell r="V86">
            <v>77</v>
          </cell>
          <cell r="W86">
            <v>34.999999999720004</v>
          </cell>
          <cell r="X86">
            <v>546599.61357727973</v>
          </cell>
        </row>
        <row r="87">
          <cell r="D87">
            <v>78</v>
          </cell>
          <cell r="E87">
            <v>16</v>
          </cell>
          <cell r="F87" t="str">
            <v/>
          </cell>
          <cell r="G87">
            <v>998</v>
          </cell>
          <cell r="H87" t="str">
            <v/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16</v>
          </cell>
          <cell r="U87">
            <v>998</v>
          </cell>
          <cell r="V87">
            <v>78</v>
          </cell>
          <cell r="W87">
            <v>0</v>
          </cell>
          <cell r="X87">
            <v>0</v>
          </cell>
        </row>
        <row r="88">
          <cell r="D88">
            <v>79</v>
          </cell>
          <cell r="E88">
            <v>16</v>
          </cell>
          <cell r="F88" t="str">
            <v/>
          </cell>
          <cell r="G88">
            <v>998</v>
          </cell>
          <cell r="H88" t="str">
            <v/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16</v>
          </cell>
          <cell r="U88">
            <v>998</v>
          </cell>
          <cell r="V88">
            <v>79</v>
          </cell>
          <cell r="W88">
            <v>0</v>
          </cell>
          <cell r="X88">
            <v>0</v>
          </cell>
        </row>
        <row r="89">
          <cell r="D89">
            <v>80</v>
          </cell>
          <cell r="E89">
            <v>16</v>
          </cell>
          <cell r="F89" t="str">
            <v xml:space="preserve">Attleboro                    </v>
          </cell>
          <cell r="G89">
            <v>999</v>
          </cell>
          <cell r="H89" t="str">
            <v>Total</v>
          </cell>
          <cell r="I89">
            <v>69263004.280000016</v>
          </cell>
          <cell r="J89">
            <v>1</v>
          </cell>
          <cell r="K89">
            <v>70042454.348142847</v>
          </cell>
          <cell r="L89">
            <v>1</v>
          </cell>
          <cell r="M89">
            <v>34240533</v>
          </cell>
          <cell r="N89">
            <v>34240533</v>
          </cell>
          <cell r="O89">
            <v>33188597</v>
          </cell>
          <cell r="P89">
            <v>1051936</v>
          </cell>
          <cell r="Q89">
            <v>3.1695705606356306</v>
          </cell>
          <cell r="R89">
            <v>6309</v>
          </cell>
          <cell r="S89">
            <v>0</v>
          </cell>
          <cell r="T89">
            <v>16</v>
          </cell>
          <cell r="U89">
            <v>999</v>
          </cell>
          <cell r="V89">
            <v>80</v>
          </cell>
          <cell r="W89">
            <v>6285.9999999997199</v>
          </cell>
          <cell r="X89">
            <v>70042454.348142847</v>
          </cell>
        </row>
        <row r="90">
          <cell r="D90">
            <v>81</v>
          </cell>
          <cell r="E90">
            <v>17</v>
          </cell>
          <cell r="F90" t="str">
            <v xml:space="preserve">Auburn                       </v>
          </cell>
          <cell r="G90">
            <v>17</v>
          </cell>
          <cell r="H90" t="str">
            <v>Auburn</v>
          </cell>
          <cell r="I90">
            <v>23122124.420000002</v>
          </cell>
          <cell r="J90">
            <v>0.94398356082500279</v>
          </cell>
          <cell r="K90">
            <v>24064548.393377755</v>
          </cell>
          <cell r="L90">
            <v>0.94290671456769037</v>
          </cell>
          <cell r="N90">
            <v>13986014</v>
          </cell>
          <cell r="O90">
            <v>14141768</v>
          </cell>
          <cell r="P90">
            <v>-155754</v>
          </cell>
          <cell r="Q90">
            <v>-1.1013757261468298</v>
          </cell>
          <cell r="R90">
            <v>2387</v>
          </cell>
          <cell r="S90">
            <v>0</v>
          </cell>
          <cell r="T90">
            <v>17</v>
          </cell>
          <cell r="U90">
            <v>17</v>
          </cell>
          <cell r="V90">
            <v>81</v>
          </cell>
          <cell r="W90">
            <v>2431</v>
          </cell>
          <cell r="X90">
            <v>24064548.393377755</v>
          </cell>
        </row>
        <row r="91">
          <cell r="D91">
            <v>82</v>
          </cell>
          <cell r="E91">
            <v>17</v>
          </cell>
          <cell r="F91" t="str">
            <v xml:space="preserve">Auburn                       </v>
          </cell>
          <cell r="G91">
            <v>876</v>
          </cell>
          <cell r="H91" t="str">
            <v>Southern Worcester</v>
          </cell>
          <cell r="I91">
            <v>1372078</v>
          </cell>
          <cell r="J91">
            <v>5.6016439174997226E-2</v>
          </cell>
          <cell r="K91">
            <v>1457115.649932211</v>
          </cell>
          <cell r="L91">
            <v>5.7093285432309696E-2</v>
          </cell>
          <cell r="N91">
            <v>846857</v>
          </cell>
          <cell r="O91">
            <v>839179</v>
          </cell>
          <cell r="P91">
            <v>7678</v>
          </cell>
          <cell r="Q91">
            <v>0.91494186579978765</v>
          </cell>
          <cell r="R91">
            <v>88</v>
          </cell>
          <cell r="S91">
            <v>0</v>
          </cell>
          <cell r="T91">
            <v>17</v>
          </cell>
          <cell r="U91">
            <v>876</v>
          </cell>
          <cell r="V91">
            <v>82</v>
          </cell>
          <cell r="W91">
            <v>92.000000002099995</v>
          </cell>
          <cell r="X91">
            <v>1457115.649932211</v>
          </cell>
        </row>
        <row r="92">
          <cell r="D92">
            <v>83</v>
          </cell>
          <cell r="E92">
            <v>17</v>
          </cell>
          <cell r="F92" t="str">
            <v/>
          </cell>
          <cell r="G92">
            <v>998</v>
          </cell>
          <cell r="H92" t="str">
            <v/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17</v>
          </cell>
          <cell r="U92">
            <v>998</v>
          </cell>
          <cell r="V92">
            <v>83</v>
          </cell>
          <cell r="W92">
            <v>0</v>
          </cell>
          <cell r="X92">
            <v>0</v>
          </cell>
        </row>
        <row r="93">
          <cell r="D93">
            <v>84</v>
          </cell>
          <cell r="E93">
            <v>17</v>
          </cell>
          <cell r="F93" t="str">
            <v/>
          </cell>
          <cell r="G93">
            <v>998</v>
          </cell>
          <cell r="H93" t="str">
            <v/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17</v>
          </cell>
          <cell r="U93">
            <v>998</v>
          </cell>
          <cell r="V93">
            <v>84</v>
          </cell>
          <cell r="W93">
            <v>0</v>
          </cell>
          <cell r="X93">
            <v>0</v>
          </cell>
        </row>
        <row r="94">
          <cell r="D94">
            <v>85</v>
          </cell>
          <cell r="E94">
            <v>17</v>
          </cell>
          <cell r="F94" t="str">
            <v xml:space="preserve">Auburn                       </v>
          </cell>
          <cell r="G94">
            <v>999</v>
          </cell>
          <cell r="H94" t="str">
            <v>Total</v>
          </cell>
          <cell r="I94">
            <v>24494202.420000002</v>
          </cell>
          <cell r="J94">
            <v>1</v>
          </cell>
          <cell r="K94">
            <v>25521664.043309964</v>
          </cell>
          <cell r="L94">
            <v>1</v>
          </cell>
          <cell r="M94">
            <v>14832871</v>
          </cell>
          <cell r="N94">
            <v>14832871</v>
          </cell>
          <cell r="O94">
            <v>14980947</v>
          </cell>
          <cell r="P94">
            <v>-148076</v>
          </cell>
          <cell r="Q94">
            <v>-0.98842883564036377</v>
          </cell>
          <cell r="R94">
            <v>2475</v>
          </cell>
          <cell r="S94">
            <v>0</v>
          </cell>
          <cell r="T94">
            <v>17</v>
          </cell>
          <cell r="U94">
            <v>999</v>
          </cell>
          <cell r="V94">
            <v>85</v>
          </cell>
          <cell r="W94">
            <v>2523.0000000021</v>
          </cell>
          <cell r="X94">
            <v>25521664.043309964</v>
          </cell>
        </row>
        <row r="95">
          <cell r="D95">
            <v>86</v>
          </cell>
          <cell r="E95">
            <v>18</v>
          </cell>
          <cell r="F95" t="str">
            <v xml:space="preserve">Avon                         </v>
          </cell>
          <cell r="G95">
            <v>18</v>
          </cell>
          <cell r="H95" t="str">
            <v>Avon</v>
          </cell>
          <cell r="I95">
            <v>5736311.7000000011</v>
          </cell>
          <cell r="J95">
            <v>0.87421844492457135</v>
          </cell>
          <cell r="K95">
            <v>5634205.6633891659</v>
          </cell>
          <cell r="L95">
            <v>0.8636489955694161</v>
          </cell>
          <cell r="N95">
            <v>4254900</v>
          </cell>
          <cell r="O95">
            <v>4321841</v>
          </cell>
          <cell r="P95">
            <v>-66941</v>
          </cell>
          <cell r="Q95">
            <v>-1.5489001099300044</v>
          </cell>
          <cell r="R95">
            <v>545</v>
          </cell>
          <cell r="S95">
            <v>0</v>
          </cell>
          <cell r="T95">
            <v>18</v>
          </cell>
          <cell r="U95">
            <v>18</v>
          </cell>
          <cell r="V95">
            <v>86</v>
          </cell>
          <cell r="W95">
            <v>538</v>
          </cell>
          <cell r="X95">
            <v>5634205.6633891659</v>
          </cell>
        </row>
        <row r="96">
          <cell r="D96">
            <v>87</v>
          </cell>
          <cell r="E96">
            <v>18</v>
          </cell>
          <cell r="F96" t="str">
            <v xml:space="preserve">Avon                         </v>
          </cell>
          <cell r="G96">
            <v>806</v>
          </cell>
          <cell r="H96" t="str">
            <v>Blue Hills</v>
          </cell>
          <cell r="I96">
            <v>793059</v>
          </cell>
          <cell r="J96">
            <v>0.1208628195210235</v>
          </cell>
          <cell r="K96">
            <v>856571.40695949399</v>
          </cell>
          <cell r="L96">
            <v>0.13130103504405047</v>
          </cell>
          <cell r="N96">
            <v>646875</v>
          </cell>
          <cell r="O96">
            <v>597505</v>
          </cell>
          <cell r="P96">
            <v>49370</v>
          </cell>
          <cell r="Q96">
            <v>8.2626923624070088</v>
          </cell>
          <cell r="R96">
            <v>49</v>
          </cell>
          <cell r="S96">
            <v>0</v>
          </cell>
          <cell r="T96">
            <v>18</v>
          </cell>
          <cell r="U96">
            <v>806</v>
          </cell>
          <cell r="V96">
            <v>87</v>
          </cell>
          <cell r="W96">
            <v>52.000000000550003</v>
          </cell>
          <cell r="X96">
            <v>856571.40695949399</v>
          </cell>
        </row>
        <row r="97">
          <cell r="D97">
            <v>88</v>
          </cell>
          <cell r="E97">
            <v>18</v>
          </cell>
          <cell r="F97" t="str">
            <v xml:space="preserve">Avon                         </v>
          </cell>
          <cell r="G97">
            <v>915</v>
          </cell>
          <cell r="H97" t="str">
            <v>Norfolk County</v>
          </cell>
          <cell r="I97">
            <v>32275</v>
          </cell>
          <cell r="J97">
            <v>4.9187355544051993E-3</v>
          </cell>
          <cell r="K97">
            <v>32944.594694734602</v>
          </cell>
          <cell r="L97">
            <v>5.0499693865335166E-3</v>
          </cell>
          <cell r="N97">
            <v>24879</v>
          </cell>
          <cell r="O97">
            <v>24317</v>
          </cell>
          <cell r="P97">
            <v>562</v>
          </cell>
          <cell r="Q97">
            <v>2.3111403544845168</v>
          </cell>
          <cell r="R97">
            <v>2</v>
          </cell>
          <cell r="S97">
            <v>0</v>
          </cell>
          <cell r="T97">
            <v>18</v>
          </cell>
          <cell r="U97">
            <v>915</v>
          </cell>
          <cell r="V97">
            <v>88</v>
          </cell>
          <cell r="W97">
            <v>1.9999999996200002</v>
          </cell>
          <cell r="X97">
            <v>32944.594694734602</v>
          </cell>
        </row>
        <row r="98">
          <cell r="D98">
            <v>89</v>
          </cell>
          <cell r="E98">
            <v>18</v>
          </cell>
          <cell r="F98" t="str">
            <v/>
          </cell>
          <cell r="G98">
            <v>998</v>
          </cell>
          <cell r="H98" t="str">
            <v/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18</v>
          </cell>
          <cell r="U98">
            <v>998</v>
          </cell>
          <cell r="V98">
            <v>89</v>
          </cell>
          <cell r="W98">
            <v>0</v>
          </cell>
          <cell r="X98">
            <v>0</v>
          </cell>
        </row>
        <row r="99">
          <cell r="D99">
            <v>90</v>
          </cell>
          <cell r="E99">
            <v>18</v>
          </cell>
          <cell r="F99" t="str">
            <v xml:space="preserve">Avon                         </v>
          </cell>
          <cell r="G99">
            <v>999</v>
          </cell>
          <cell r="H99" t="str">
            <v>Total</v>
          </cell>
          <cell r="I99">
            <v>6561645.7000000011</v>
          </cell>
          <cell r="J99">
            <v>1</v>
          </cell>
          <cell r="K99">
            <v>6523721.6650433941</v>
          </cell>
          <cell r="L99">
            <v>1</v>
          </cell>
          <cell r="M99">
            <v>4926654</v>
          </cell>
          <cell r="N99">
            <v>4926654</v>
          </cell>
          <cell r="O99">
            <v>4943663</v>
          </cell>
          <cell r="P99">
            <v>-17009</v>
          </cell>
          <cell r="Q99">
            <v>-0.34405662360075917</v>
          </cell>
          <cell r="R99">
            <v>596</v>
          </cell>
          <cell r="S99">
            <v>0</v>
          </cell>
          <cell r="T99">
            <v>18</v>
          </cell>
          <cell r="U99">
            <v>999</v>
          </cell>
          <cell r="V99">
            <v>90</v>
          </cell>
          <cell r="W99">
            <v>592.00000000016996</v>
          </cell>
          <cell r="X99">
            <v>6523721.6650433941</v>
          </cell>
        </row>
        <row r="100">
          <cell r="D100">
            <v>91</v>
          </cell>
          <cell r="E100">
            <v>19</v>
          </cell>
          <cell r="F100" t="str">
            <v xml:space="preserve">Ayer                         </v>
          </cell>
          <cell r="G100">
            <v>19</v>
          </cell>
          <cell r="H100" t="str">
            <v>Ayer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19</v>
          </cell>
          <cell r="U100">
            <v>19</v>
          </cell>
          <cell r="V100">
            <v>91</v>
          </cell>
          <cell r="W100">
            <v>0</v>
          </cell>
          <cell r="X100">
            <v>0</v>
          </cell>
        </row>
        <row r="101">
          <cell r="D101">
            <v>92</v>
          </cell>
          <cell r="E101">
            <v>19</v>
          </cell>
          <cell r="F101" t="str">
            <v xml:space="preserve">Ayer                         </v>
          </cell>
          <cell r="G101">
            <v>616</v>
          </cell>
          <cell r="H101" t="str">
            <v>Ayer Shirley</v>
          </cell>
          <cell r="I101">
            <v>9975915</v>
          </cell>
          <cell r="J101">
            <v>0.91937400934440683</v>
          </cell>
          <cell r="K101">
            <v>10071670.788638301</v>
          </cell>
          <cell r="L101">
            <v>0.92936082346464777</v>
          </cell>
          <cell r="N101">
            <v>6843717</v>
          </cell>
          <cell r="O101">
            <v>6704514</v>
          </cell>
          <cell r="P101">
            <v>139203</v>
          </cell>
          <cell r="Q101">
            <v>2.0762578764098336</v>
          </cell>
          <cell r="R101">
            <v>1000</v>
          </cell>
          <cell r="S101">
            <v>0</v>
          </cell>
          <cell r="T101">
            <v>19</v>
          </cell>
          <cell r="U101">
            <v>616</v>
          </cell>
          <cell r="V101">
            <v>92</v>
          </cell>
          <cell r="W101">
            <v>998.72138470874006</v>
          </cell>
          <cell r="X101">
            <v>10071670.788638301</v>
          </cell>
        </row>
        <row r="102">
          <cell r="D102">
            <v>93</v>
          </cell>
          <cell r="E102">
            <v>19</v>
          </cell>
          <cell r="F102" t="str">
            <v xml:space="preserve">Ayer                         </v>
          </cell>
          <cell r="G102">
            <v>852</v>
          </cell>
          <cell r="H102" t="str">
            <v>Nashoba Valley</v>
          </cell>
          <cell r="I102">
            <v>874854</v>
          </cell>
          <cell r="J102">
            <v>8.0625990655593172E-2</v>
          </cell>
          <cell r="K102">
            <v>765531.01107950322</v>
          </cell>
          <cell r="L102">
            <v>7.063917653535226E-2</v>
          </cell>
          <cell r="N102">
            <v>520180</v>
          </cell>
          <cell r="O102">
            <v>587963</v>
          </cell>
          <cell r="P102">
            <v>-67783</v>
          </cell>
          <cell r="Q102">
            <v>-11.528446517893133</v>
          </cell>
          <cell r="R102">
            <v>56</v>
          </cell>
          <cell r="S102">
            <v>0</v>
          </cell>
          <cell r="T102">
            <v>19</v>
          </cell>
          <cell r="U102">
            <v>852</v>
          </cell>
          <cell r="V102">
            <v>93</v>
          </cell>
          <cell r="W102">
            <v>47.999999999250001</v>
          </cell>
          <cell r="X102">
            <v>765531.01107950322</v>
          </cell>
        </row>
        <row r="103">
          <cell r="D103">
            <v>94</v>
          </cell>
          <cell r="E103">
            <v>19</v>
          </cell>
          <cell r="F103" t="str">
            <v/>
          </cell>
          <cell r="G103">
            <v>998</v>
          </cell>
          <cell r="H103" t="str">
            <v/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19</v>
          </cell>
          <cell r="U103">
            <v>998</v>
          </cell>
          <cell r="V103">
            <v>94</v>
          </cell>
          <cell r="W103">
            <v>0</v>
          </cell>
          <cell r="X103">
            <v>0</v>
          </cell>
        </row>
        <row r="104">
          <cell r="D104">
            <v>95</v>
          </cell>
          <cell r="E104">
            <v>19</v>
          </cell>
          <cell r="F104" t="str">
            <v xml:space="preserve">Ayer                         </v>
          </cell>
          <cell r="G104">
            <v>999</v>
          </cell>
          <cell r="H104" t="str">
            <v>Total</v>
          </cell>
          <cell r="I104">
            <v>10850769</v>
          </cell>
          <cell r="J104">
            <v>1</v>
          </cell>
          <cell r="K104">
            <v>10837201.799717804</v>
          </cell>
          <cell r="L104">
            <v>1</v>
          </cell>
          <cell r="M104">
            <v>7363897</v>
          </cell>
          <cell r="N104">
            <v>7363897</v>
          </cell>
          <cell r="O104">
            <v>7292477</v>
          </cell>
          <cell r="P104">
            <v>71420</v>
          </cell>
          <cell r="Q104">
            <v>0.97936544743301901</v>
          </cell>
          <cell r="R104">
            <v>1056</v>
          </cell>
          <cell r="S104">
            <v>0</v>
          </cell>
          <cell r="T104">
            <v>19</v>
          </cell>
          <cell r="U104">
            <v>999</v>
          </cell>
          <cell r="V104">
            <v>95</v>
          </cell>
          <cell r="W104">
            <v>1046.72138470799</v>
          </cell>
          <cell r="X104">
            <v>10837201.799717804</v>
          </cell>
        </row>
        <row r="105">
          <cell r="D105">
            <v>96</v>
          </cell>
          <cell r="E105">
            <v>20</v>
          </cell>
          <cell r="F105" t="str">
            <v xml:space="preserve">Barnstable                   </v>
          </cell>
          <cell r="G105">
            <v>20</v>
          </cell>
          <cell r="H105" t="str">
            <v>Barnstable</v>
          </cell>
          <cell r="I105">
            <v>57300644.839999989</v>
          </cell>
          <cell r="J105">
            <v>0.95401250299464979</v>
          </cell>
          <cell r="K105">
            <v>58000134.653313488</v>
          </cell>
          <cell r="L105">
            <v>0.9508039333810917</v>
          </cell>
          <cell r="N105">
            <v>48045485</v>
          </cell>
          <cell r="O105">
            <v>47453547</v>
          </cell>
          <cell r="P105">
            <v>591938</v>
          </cell>
          <cell r="Q105">
            <v>1.2474051728946627</v>
          </cell>
          <cell r="R105">
            <v>5490</v>
          </cell>
          <cell r="S105">
            <v>0</v>
          </cell>
          <cell r="T105">
            <v>20</v>
          </cell>
          <cell r="U105">
            <v>20</v>
          </cell>
          <cell r="V105">
            <v>96</v>
          </cell>
          <cell r="W105">
            <v>5475</v>
          </cell>
          <cell r="X105">
            <v>58000134.653313488</v>
          </cell>
        </row>
        <row r="106">
          <cell r="D106">
            <v>97</v>
          </cell>
          <cell r="E106">
            <v>20</v>
          </cell>
          <cell r="F106" t="str">
            <v xml:space="preserve">Barnstable                   </v>
          </cell>
          <cell r="G106">
            <v>815</v>
          </cell>
          <cell r="H106" t="str">
            <v>Cape Cod</v>
          </cell>
          <cell r="I106">
            <v>2762137</v>
          </cell>
          <cell r="J106">
            <v>4.5987497005350167E-2</v>
          </cell>
          <cell r="K106">
            <v>3001016.7061082199</v>
          </cell>
          <cell r="L106">
            <v>4.9196066618908317E-2</v>
          </cell>
          <cell r="N106">
            <v>2485948</v>
          </cell>
          <cell r="O106">
            <v>2287465</v>
          </cell>
          <cell r="P106">
            <v>198483</v>
          </cell>
          <cell r="Q106">
            <v>8.6769852216318064</v>
          </cell>
          <cell r="R106">
            <v>173</v>
          </cell>
          <cell r="S106">
            <v>0</v>
          </cell>
          <cell r="T106">
            <v>20</v>
          </cell>
          <cell r="U106">
            <v>815</v>
          </cell>
          <cell r="V106">
            <v>97</v>
          </cell>
          <cell r="W106">
            <v>183.00000000170002</v>
          </cell>
          <cell r="X106">
            <v>3001016.7061082199</v>
          </cell>
        </row>
        <row r="107">
          <cell r="D107">
            <v>98</v>
          </cell>
          <cell r="E107">
            <v>20</v>
          </cell>
          <cell r="F107" t="str">
            <v/>
          </cell>
          <cell r="G107">
            <v>998</v>
          </cell>
          <cell r="H107" t="str">
            <v/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20</v>
          </cell>
          <cell r="U107">
            <v>998</v>
          </cell>
          <cell r="V107">
            <v>98</v>
          </cell>
          <cell r="W107">
            <v>0</v>
          </cell>
          <cell r="X107">
            <v>0</v>
          </cell>
        </row>
        <row r="108">
          <cell r="D108">
            <v>99</v>
          </cell>
          <cell r="E108">
            <v>20</v>
          </cell>
          <cell r="F108" t="str">
            <v/>
          </cell>
          <cell r="G108">
            <v>998</v>
          </cell>
          <cell r="H108" t="str">
            <v/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20</v>
          </cell>
          <cell r="U108">
            <v>998</v>
          </cell>
          <cell r="V108">
            <v>99</v>
          </cell>
          <cell r="W108">
            <v>0</v>
          </cell>
          <cell r="X108">
            <v>0</v>
          </cell>
        </row>
        <row r="109">
          <cell r="D109">
            <v>100</v>
          </cell>
          <cell r="E109">
            <v>20</v>
          </cell>
          <cell r="F109" t="str">
            <v xml:space="preserve">Barnstable                   </v>
          </cell>
          <cell r="G109">
            <v>999</v>
          </cell>
          <cell r="H109" t="str">
            <v>Total</v>
          </cell>
          <cell r="I109">
            <v>60062781.839999989</v>
          </cell>
          <cell r="J109">
            <v>1</v>
          </cell>
          <cell r="K109">
            <v>61001151.359421708</v>
          </cell>
          <cell r="L109">
            <v>1</v>
          </cell>
          <cell r="M109">
            <v>50531433</v>
          </cell>
          <cell r="N109">
            <v>50531433</v>
          </cell>
          <cell r="O109">
            <v>49741012</v>
          </cell>
          <cell r="P109">
            <v>790421</v>
          </cell>
          <cell r="Q109">
            <v>1.5890730168497578</v>
          </cell>
          <cell r="R109">
            <v>5663</v>
          </cell>
          <cell r="S109">
            <v>0</v>
          </cell>
          <cell r="T109">
            <v>20</v>
          </cell>
          <cell r="U109">
            <v>999</v>
          </cell>
          <cell r="V109">
            <v>100</v>
          </cell>
          <cell r="W109">
            <v>5658.0000000016998</v>
          </cell>
          <cell r="X109">
            <v>61001151.359421708</v>
          </cell>
        </row>
        <row r="110">
          <cell r="D110">
            <v>101</v>
          </cell>
          <cell r="E110">
            <v>21</v>
          </cell>
          <cell r="F110" t="str">
            <v xml:space="preserve">Barre                        </v>
          </cell>
          <cell r="G110">
            <v>21</v>
          </cell>
          <cell r="H110" t="str">
            <v>Barre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21</v>
          </cell>
          <cell r="U110">
            <v>21</v>
          </cell>
          <cell r="V110">
            <v>101</v>
          </cell>
          <cell r="W110">
            <v>0</v>
          </cell>
          <cell r="X110">
            <v>0</v>
          </cell>
        </row>
        <row r="111">
          <cell r="D111">
            <v>102</v>
          </cell>
          <cell r="E111">
            <v>21</v>
          </cell>
          <cell r="F111" t="str">
            <v xml:space="preserve">Barre                        </v>
          </cell>
          <cell r="G111">
            <v>753</v>
          </cell>
          <cell r="H111" t="str">
            <v>Quabbin</v>
          </cell>
          <cell r="I111">
            <v>8121880</v>
          </cell>
          <cell r="J111">
            <v>0.93475246245081167</v>
          </cell>
          <cell r="K111">
            <v>7877386.8014068147</v>
          </cell>
          <cell r="L111">
            <v>0.92315831908317281</v>
          </cell>
          <cell r="N111">
            <v>3274027</v>
          </cell>
          <cell r="O111">
            <v>3231262</v>
          </cell>
          <cell r="P111">
            <v>42765</v>
          </cell>
          <cell r="Q111">
            <v>1.323476709718989</v>
          </cell>
          <cell r="R111">
            <v>812</v>
          </cell>
          <cell r="S111">
            <v>0</v>
          </cell>
          <cell r="T111">
            <v>21</v>
          </cell>
          <cell r="U111">
            <v>753</v>
          </cell>
          <cell r="V111">
            <v>102</v>
          </cell>
          <cell r="W111">
            <v>770.48361044170008</v>
          </cell>
          <cell r="X111">
            <v>7877386.8014068147</v>
          </cell>
        </row>
        <row r="112">
          <cell r="D112">
            <v>103</v>
          </cell>
          <cell r="E112">
            <v>21</v>
          </cell>
          <cell r="F112" t="str">
            <v xml:space="preserve">Barre                        </v>
          </cell>
          <cell r="G112">
            <v>832</v>
          </cell>
          <cell r="H112" t="str">
            <v>Montachusett</v>
          </cell>
          <cell r="I112">
            <v>566923</v>
          </cell>
          <cell r="J112">
            <v>6.52475375491883E-2</v>
          </cell>
          <cell r="K112">
            <v>655696.46131043707</v>
          </cell>
          <cell r="L112">
            <v>7.684168091682711E-2</v>
          </cell>
          <cell r="N112">
            <v>272523</v>
          </cell>
          <cell r="O112">
            <v>225548</v>
          </cell>
          <cell r="P112">
            <v>46975</v>
          </cell>
          <cell r="Q112">
            <v>20.827052334758012</v>
          </cell>
          <cell r="R112">
            <v>37</v>
          </cell>
          <cell r="S112">
            <v>0</v>
          </cell>
          <cell r="T112">
            <v>21</v>
          </cell>
          <cell r="U112">
            <v>832</v>
          </cell>
          <cell r="V112">
            <v>103</v>
          </cell>
          <cell r="W112">
            <v>42.028093638079994</v>
          </cell>
          <cell r="X112">
            <v>655696.46131043707</v>
          </cell>
        </row>
        <row r="113">
          <cell r="D113">
            <v>104</v>
          </cell>
          <cell r="E113">
            <v>21</v>
          </cell>
          <cell r="F113" t="str">
            <v/>
          </cell>
          <cell r="G113">
            <v>998</v>
          </cell>
          <cell r="H113" t="str">
            <v/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21</v>
          </cell>
          <cell r="U113">
            <v>998</v>
          </cell>
          <cell r="V113">
            <v>104</v>
          </cell>
          <cell r="W113">
            <v>0</v>
          </cell>
          <cell r="X113">
            <v>0</v>
          </cell>
        </row>
        <row r="114">
          <cell r="D114">
            <v>105</v>
          </cell>
          <cell r="E114">
            <v>21</v>
          </cell>
          <cell r="F114" t="str">
            <v xml:space="preserve">Barre                        </v>
          </cell>
          <cell r="G114">
            <v>999</v>
          </cell>
          <cell r="H114" t="str">
            <v>Total</v>
          </cell>
          <cell r="I114">
            <v>8688803</v>
          </cell>
          <cell r="J114">
            <v>1</v>
          </cell>
          <cell r="K114">
            <v>8533083.2627172526</v>
          </cell>
          <cell r="L114">
            <v>0.99999999999999989</v>
          </cell>
          <cell r="M114">
            <v>3546550</v>
          </cell>
          <cell r="N114">
            <v>3546550</v>
          </cell>
          <cell r="O114">
            <v>3456810</v>
          </cell>
          <cell r="P114">
            <v>89740</v>
          </cell>
          <cell r="Q114">
            <v>2.5960350727983315</v>
          </cell>
          <cell r="R114">
            <v>849</v>
          </cell>
          <cell r="S114">
            <v>0</v>
          </cell>
          <cell r="T114">
            <v>21</v>
          </cell>
          <cell r="U114">
            <v>999</v>
          </cell>
          <cell r="V114">
            <v>105</v>
          </cell>
          <cell r="W114">
            <v>812.51170407978009</v>
          </cell>
          <cell r="X114">
            <v>8533083.2627172526</v>
          </cell>
        </row>
        <row r="115">
          <cell r="D115">
            <v>106</v>
          </cell>
          <cell r="E115">
            <v>22</v>
          </cell>
          <cell r="F115" t="str">
            <v xml:space="preserve">Becket                       </v>
          </cell>
          <cell r="G115">
            <v>22</v>
          </cell>
          <cell r="H115" t="str">
            <v>Becket</v>
          </cell>
          <cell r="I115">
            <v>170156.80000000002</v>
          </cell>
          <cell r="J115">
            <v>8.3583722441806646E-2</v>
          </cell>
          <cell r="K115">
            <v>173216.84932388432</v>
          </cell>
          <cell r="L115">
            <v>7.4323359302297387E-2</v>
          </cell>
          <cell r="N115">
            <v>131694</v>
          </cell>
          <cell r="O115">
            <v>141158</v>
          </cell>
          <cell r="P115">
            <v>-9464</v>
          </cell>
          <cell r="Q115">
            <v>-6.7045438444863201</v>
          </cell>
          <cell r="R115">
            <v>11</v>
          </cell>
          <cell r="S115">
            <v>0</v>
          </cell>
          <cell r="T115">
            <v>22</v>
          </cell>
          <cell r="U115">
            <v>22</v>
          </cell>
          <cell r="V115">
            <v>106</v>
          </cell>
          <cell r="W115">
            <v>11</v>
          </cell>
          <cell r="X115">
            <v>173216.84932388432</v>
          </cell>
        </row>
        <row r="116">
          <cell r="D116">
            <v>107</v>
          </cell>
          <cell r="E116">
            <v>22</v>
          </cell>
          <cell r="F116" t="str">
            <v xml:space="preserve">Becket                       </v>
          </cell>
          <cell r="G116">
            <v>635</v>
          </cell>
          <cell r="H116" t="str">
            <v>Central Berkshire</v>
          </cell>
          <cell r="I116">
            <v>1865608</v>
          </cell>
          <cell r="J116">
            <v>0.91641627755819333</v>
          </cell>
          <cell r="K116">
            <v>2157367.3835463608</v>
          </cell>
          <cell r="L116">
            <v>0.92567664069770272</v>
          </cell>
          <cell r="N116">
            <v>1640213</v>
          </cell>
          <cell r="O116">
            <v>1547659</v>
          </cell>
          <cell r="P116">
            <v>92554</v>
          </cell>
          <cell r="Q116">
            <v>5.9802579250338734</v>
          </cell>
          <cell r="R116">
            <v>183</v>
          </cell>
          <cell r="S116">
            <v>0</v>
          </cell>
          <cell r="T116">
            <v>22</v>
          </cell>
          <cell r="U116">
            <v>635</v>
          </cell>
          <cell r="V116">
            <v>107</v>
          </cell>
          <cell r="W116">
            <v>208.78398058409996</v>
          </cell>
          <cell r="X116">
            <v>2157367.3835463608</v>
          </cell>
        </row>
        <row r="117">
          <cell r="D117">
            <v>108</v>
          </cell>
          <cell r="E117">
            <v>22</v>
          </cell>
          <cell r="F117" t="str">
            <v/>
          </cell>
          <cell r="G117">
            <v>998</v>
          </cell>
          <cell r="H117" t="str">
            <v/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</v>
          </cell>
          <cell r="U117">
            <v>998</v>
          </cell>
          <cell r="V117">
            <v>108</v>
          </cell>
          <cell r="W117">
            <v>0</v>
          </cell>
          <cell r="X117">
            <v>0</v>
          </cell>
        </row>
        <row r="118">
          <cell r="D118">
            <v>109</v>
          </cell>
          <cell r="E118">
            <v>22</v>
          </cell>
          <cell r="F118" t="str">
            <v/>
          </cell>
          <cell r="G118">
            <v>998</v>
          </cell>
          <cell r="H118" t="str">
            <v/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22</v>
          </cell>
          <cell r="U118">
            <v>998</v>
          </cell>
          <cell r="V118">
            <v>109</v>
          </cell>
          <cell r="W118">
            <v>0</v>
          </cell>
          <cell r="X118">
            <v>0</v>
          </cell>
        </row>
        <row r="119">
          <cell r="D119">
            <v>110</v>
          </cell>
          <cell r="E119">
            <v>22</v>
          </cell>
          <cell r="F119" t="str">
            <v xml:space="preserve">Becket                       </v>
          </cell>
          <cell r="G119">
            <v>999</v>
          </cell>
          <cell r="H119" t="str">
            <v>Total</v>
          </cell>
          <cell r="I119">
            <v>2035764.8</v>
          </cell>
          <cell r="J119">
            <v>1</v>
          </cell>
          <cell r="K119">
            <v>2330584.2328702449</v>
          </cell>
          <cell r="L119">
            <v>1</v>
          </cell>
          <cell r="M119">
            <v>1771907</v>
          </cell>
          <cell r="N119">
            <v>1771907</v>
          </cell>
          <cell r="O119">
            <v>1688817</v>
          </cell>
          <cell r="P119">
            <v>83090</v>
          </cell>
          <cell r="Q119">
            <v>4.9200120557763212</v>
          </cell>
          <cell r="R119">
            <v>194</v>
          </cell>
          <cell r="S119">
            <v>0</v>
          </cell>
          <cell r="T119">
            <v>22</v>
          </cell>
          <cell r="U119">
            <v>999</v>
          </cell>
          <cell r="V119">
            <v>110</v>
          </cell>
          <cell r="W119">
            <v>219.78398058409996</v>
          </cell>
          <cell r="X119">
            <v>2330584.2328702449</v>
          </cell>
        </row>
        <row r="120">
          <cell r="D120">
            <v>111</v>
          </cell>
          <cell r="E120">
            <v>23</v>
          </cell>
          <cell r="F120" t="str">
            <v xml:space="preserve">Bedford                      </v>
          </cell>
          <cell r="G120">
            <v>23</v>
          </cell>
          <cell r="H120" t="str">
            <v>Bedford</v>
          </cell>
          <cell r="I120">
            <v>25950850.370000001</v>
          </cell>
          <cell r="J120">
            <v>0.99017696510339659</v>
          </cell>
          <cell r="K120">
            <v>26915524.993783444</v>
          </cell>
          <cell r="L120">
            <v>0.98815028911192637</v>
          </cell>
          <cell r="N120">
            <v>22291183</v>
          </cell>
          <cell r="O120">
            <v>21694256</v>
          </cell>
          <cell r="P120">
            <v>596927</v>
          </cell>
          <cell r="Q120">
            <v>2.7515440031683962</v>
          </cell>
          <cell r="R120">
            <v>2596</v>
          </cell>
          <cell r="S120">
            <v>0</v>
          </cell>
          <cell r="T120">
            <v>23</v>
          </cell>
          <cell r="U120">
            <v>23</v>
          </cell>
          <cell r="V120">
            <v>111</v>
          </cell>
          <cell r="W120">
            <v>2647</v>
          </cell>
          <cell r="X120">
            <v>26915524.993783444</v>
          </cell>
        </row>
        <row r="121">
          <cell r="D121">
            <v>112</v>
          </cell>
          <cell r="E121">
            <v>23</v>
          </cell>
          <cell r="F121" t="str">
            <v xml:space="preserve">Bedford                      </v>
          </cell>
          <cell r="G121">
            <v>871</v>
          </cell>
          <cell r="H121" t="str">
            <v>Shawsheen Valley</v>
          </cell>
          <cell r="I121">
            <v>257445</v>
          </cell>
          <cell r="J121">
            <v>9.8230348966034265E-3</v>
          </cell>
          <cell r="K121">
            <v>322765.87184292887</v>
          </cell>
          <cell r="L121">
            <v>1.1849710888073614E-2</v>
          </cell>
          <cell r="N121">
            <v>267312</v>
          </cell>
          <cell r="O121">
            <v>215218</v>
          </cell>
          <cell r="P121">
            <v>52094</v>
          </cell>
          <cell r="Q121">
            <v>24.205224470072206</v>
          </cell>
          <cell r="R121">
            <v>17</v>
          </cell>
          <cell r="S121">
            <v>0</v>
          </cell>
          <cell r="T121">
            <v>23</v>
          </cell>
          <cell r="U121">
            <v>871</v>
          </cell>
          <cell r="V121">
            <v>112</v>
          </cell>
          <cell r="W121">
            <v>21.00000000176</v>
          </cell>
          <cell r="X121">
            <v>322765.87184292887</v>
          </cell>
        </row>
        <row r="122">
          <cell r="D122">
            <v>113</v>
          </cell>
          <cell r="E122">
            <v>23</v>
          </cell>
          <cell r="F122" t="str">
            <v/>
          </cell>
          <cell r="G122">
            <v>998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23</v>
          </cell>
          <cell r="U122">
            <v>998</v>
          </cell>
          <cell r="V122">
            <v>113</v>
          </cell>
          <cell r="W122">
            <v>0</v>
          </cell>
          <cell r="X122">
            <v>0</v>
          </cell>
        </row>
        <row r="123">
          <cell r="D123">
            <v>114</v>
          </cell>
          <cell r="E123">
            <v>23</v>
          </cell>
          <cell r="F123" t="str">
            <v/>
          </cell>
          <cell r="G123">
            <v>998</v>
          </cell>
          <cell r="H123" t="str">
            <v/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23</v>
          </cell>
          <cell r="U123">
            <v>998</v>
          </cell>
          <cell r="V123">
            <v>114</v>
          </cell>
          <cell r="W123">
            <v>0</v>
          </cell>
          <cell r="X123">
            <v>0</v>
          </cell>
        </row>
        <row r="124">
          <cell r="D124">
            <v>115</v>
          </cell>
          <cell r="E124">
            <v>23</v>
          </cell>
          <cell r="F124" t="str">
            <v xml:space="preserve">Bedford                      </v>
          </cell>
          <cell r="G124">
            <v>999</v>
          </cell>
          <cell r="H124" t="str">
            <v>Total</v>
          </cell>
          <cell r="I124">
            <v>26208295.370000001</v>
          </cell>
          <cell r="J124">
            <v>1</v>
          </cell>
          <cell r="K124">
            <v>27238290.865626372</v>
          </cell>
          <cell r="L124">
            <v>1</v>
          </cell>
          <cell r="M124">
            <v>22558495</v>
          </cell>
          <cell r="N124">
            <v>22558495</v>
          </cell>
          <cell r="O124">
            <v>21909474</v>
          </cell>
          <cell r="P124">
            <v>649021</v>
          </cell>
          <cell r="Q124">
            <v>2.9622847175609968</v>
          </cell>
          <cell r="R124">
            <v>2613</v>
          </cell>
          <cell r="S124">
            <v>0</v>
          </cell>
          <cell r="T124">
            <v>23</v>
          </cell>
          <cell r="U124">
            <v>999</v>
          </cell>
          <cell r="V124">
            <v>115</v>
          </cell>
          <cell r="W124">
            <v>2668.0000000017599</v>
          </cell>
          <cell r="X124">
            <v>27238290.865626372</v>
          </cell>
        </row>
        <row r="125">
          <cell r="D125">
            <v>116</v>
          </cell>
          <cell r="E125">
            <v>24</v>
          </cell>
          <cell r="F125" t="str">
            <v xml:space="preserve">Belchertown                  </v>
          </cell>
          <cell r="G125">
            <v>24</v>
          </cell>
          <cell r="H125" t="str">
            <v>Belchertown</v>
          </cell>
          <cell r="I125">
            <v>23089848.73</v>
          </cell>
          <cell r="J125">
            <v>0.93349264056283765</v>
          </cell>
          <cell r="K125">
            <v>23338797.006631523</v>
          </cell>
          <cell r="L125">
            <v>0.9333139595012917</v>
          </cell>
          <cell r="N125">
            <v>11231898</v>
          </cell>
          <cell r="O125">
            <v>11282677</v>
          </cell>
          <cell r="P125">
            <v>-50779</v>
          </cell>
          <cell r="Q125">
            <v>-0.45006162987737752</v>
          </cell>
          <cell r="R125">
            <v>2393</v>
          </cell>
          <cell r="S125">
            <v>0</v>
          </cell>
          <cell r="T125">
            <v>24</v>
          </cell>
          <cell r="U125">
            <v>24</v>
          </cell>
          <cell r="V125">
            <v>116</v>
          </cell>
          <cell r="W125">
            <v>2374</v>
          </cell>
          <cell r="X125">
            <v>23338797.006631523</v>
          </cell>
        </row>
        <row r="126">
          <cell r="D126">
            <v>117</v>
          </cell>
          <cell r="E126">
            <v>24</v>
          </cell>
          <cell r="F126" t="str">
            <v xml:space="preserve">Belchertown                  </v>
          </cell>
          <cell r="G126">
            <v>860</v>
          </cell>
          <cell r="H126" t="str">
            <v>Pathfinder</v>
          </cell>
          <cell r="I126">
            <v>1645053</v>
          </cell>
          <cell r="J126">
            <v>6.6507359437162392E-2</v>
          </cell>
          <cell r="K126">
            <v>1667576.0032636768</v>
          </cell>
          <cell r="L126">
            <v>6.6686040498708271E-2</v>
          </cell>
          <cell r="N126">
            <v>802528</v>
          </cell>
          <cell r="O126">
            <v>803843</v>
          </cell>
          <cell r="P126">
            <v>-1315</v>
          </cell>
          <cell r="Q126">
            <v>-0.16358915857947384</v>
          </cell>
          <cell r="R126">
            <v>102</v>
          </cell>
          <cell r="S126">
            <v>0</v>
          </cell>
          <cell r="T126">
            <v>24</v>
          </cell>
          <cell r="U126">
            <v>860</v>
          </cell>
          <cell r="V126">
            <v>117</v>
          </cell>
          <cell r="W126">
            <v>101.00000000211999</v>
          </cell>
          <cell r="X126">
            <v>1667576.0032636768</v>
          </cell>
        </row>
        <row r="127">
          <cell r="D127">
            <v>118</v>
          </cell>
          <cell r="E127">
            <v>24</v>
          </cell>
          <cell r="F127" t="str">
            <v/>
          </cell>
          <cell r="G127">
            <v>998</v>
          </cell>
          <cell r="H127" t="str">
            <v/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24</v>
          </cell>
          <cell r="U127">
            <v>998</v>
          </cell>
          <cell r="V127">
            <v>118</v>
          </cell>
          <cell r="W127">
            <v>0</v>
          </cell>
          <cell r="X127">
            <v>0</v>
          </cell>
        </row>
        <row r="128">
          <cell r="D128">
            <v>119</v>
          </cell>
          <cell r="E128">
            <v>24</v>
          </cell>
          <cell r="F128" t="str">
            <v/>
          </cell>
          <cell r="G128">
            <v>998</v>
          </cell>
          <cell r="H128" t="str">
            <v/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24</v>
          </cell>
          <cell r="U128">
            <v>998</v>
          </cell>
          <cell r="V128">
            <v>119</v>
          </cell>
          <cell r="W128">
            <v>0</v>
          </cell>
          <cell r="X128">
            <v>0</v>
          </cell>
        </row>
        <row r="129">
          <cell r="D129">
            <v>120</v>
          </cell>
          <cell r="E129">
            <v>24</v>
          </cell>
          <cell r="F129" t="str">
            <v xml:space="preserve">Belchertown                  </v>
          </cell>
          <cell r="G129">
            <v>999</v>
          </cell>
          <cell r="H129" t="str">
            <v>Total</v>
          </cell>
          <cell r="I129">
            <v>24734901.73</v>
          </cell>
          <cell r="J129">
            <v>1</v>
          </cell>
          <cell r="K129">
            <v>25006373.009895202</v>
          </cell>
          <cell r="L129">
            <v>1</v>
          </cell>
          <cell r="M129">
            <v>12034426</v>
          </cell>
          <cell r="N129">
            <v>12034426</v>
          </cell>
          <cell r="O129">
            <v>12086520</v>
          </cell>
          <cell r="P129">
            <v>-52094</v>
          </cell>
          <cell r="Q129">
            <v>-0.43100909111969365</v>
          </cell>
          <cell r="R129">
            <v>2495</v>
          </cell>
          <cell r="S129">
            <v>0</v>
          </cell>
          <cell r="T129">
            <v>24</v>
          </cell>
          <cell r="U129">
            <v>999</v>
          </cell>
          <cell r="V129">
            <v>120</v>
          </cell>
          <cell r="W129">
            <v>2475.00000000212</v>
          </cell>
          <cell r="X129">
            <v>25006373.009895202</v>
          </cell>
        </row>
        <row r="130">
          <cell r="D130">
            <v>121</v>
          </cell>
          <cell r="E130">
            <v>25</v>
          </cell>
          <cell r="F130" t="str">
            <v xml:space="preserve">Bellingham                   </v>
          </cell>
          <cell r="G130">
            <v>25</v>
          </cell>
          <cell r="H130" t="str">
            <v>Bellingham</v>
          </cell>
          <cell r="I130">
            <v>22360509.420000002</v>
          </cell>
          <cell r="J130">
            <v>0.93585230188443269</v>
          </cell>
          <cell r="K130">
            <v>22943454.173670746</v>
          </cell>
          <cell r="L130">
            <v>0.93999156213675594</v>
          </cell>
          <cell r="N130">
            <v>15348243</v>
          </cell>
          <cell r="O130">
            <v>15180149</v>
          </cell>
          <cell r="P130">
            <v>168094</v>
          </cell>
          <cell r="Q130">
            <v>1.1073277343983909</v>
          </cell>
          <cell r="R130">
            <v>2330</v>
          </cell>
          <cell r="S130">
            <v>0</v>
          </cell>
          <cell r="T130">
            <v>25</v>
          </cell>
          <cell r="U130">
            <v>25</v>
          </cell>
          <cell r="V130">
            <v>121</v>
          </cell>
          <cell r="W130">
            <v>2332</v>
          </cell>
          <cell r="X130">
            <v>22943454.173670746</v>
          </cell>
        </row>
        <row r="131">
          <cell r="D131">
            <v>122</v>
          </cell>
          <cell r="E131">
            <v>25</v>
          </cell>
          <cell r="F131" t="str">
            <v xml:space="preserve">Bellingham                   </v>
          </cell>
          <cell r="G131">
            <v>805</v>
          </cell>
          <cell r="H131" t="str">
            <v>Blackstone Valley</v>
          </cell>
          <cell r="I131">
            <v>1322909</v>
          </cell>
          <cell r="J131">
            <v>5.5367586202051428E-2</v>
          </cell>
          <cell r="K131">
            <v>1283499.625988473</v>
          </cell>
          <cell r="L131">
            <v>5.2584881478716809E-2</v>
          </cell>
          <cell r="N131">
            <v>858609</v>
          </cell>
          <cell r="O131">
            <v>898099</v>
          </cell>
          <cell r="P131">
            <v>-39490</v>
          </cell>
          <cell r="Q131">
            <v>-4.3970653569372642</v>
          </cell>
          <cell r="R131">
            <v>89</v>
          </cell>
          <cell r="S131">
            <v>0</v>
          </cell>
          <cell r="T131">
            <v>25</v>
          </cell>
          <cell r="U131">
            <v>805</v>
          </cell>
          <cell r="V131">
            <v>122</v>
          </cell>
          <cell r="W131">
            <v>85.000000004010005</v>
          </cell>
          <cell r="X131">
            <v>1283499.625988473</v>
          </cell>
        </row>
        <row r="132">
          <cell r="D132">
            <v>123</v>
          </cell>
          <cell r="E132">
            <v>25</v>
          </cell>
          <cell r="F132" t="str">
            <v xml:space="preserve">Bellingham                   </v>
          </cell>
          <cell r="G132">
            <v>915</v>
          </cell>
          <cell r="H132" t="str">
            <v>Norfolk County</v>
          </cell>
          <cell r="I132">
            <v>209785</v>
          </cell>
          <cell r="J132">
            <v>8.7801119135158638E-3</v>
          </cell>
          <cell r="K132">
            <v>181195.27086699803</v>
          </cell>
          <cell r="L132">
            <v>7.4235563845272612E-3</v>
          </cell>
          <cell r="N132">
            <v>121212</v>
          </cell>
          <cell r="O132">
            <v>142419</v>
          </cell>
          <cell r="P132">
            <v>-21207</v>
          </cell>
          <cell r="Q132">
            <v>-14.890569376277041</v>
          </cell>
          <cell r="R132">
            <v>13</v>
          </cell>
          <cell r="S132">
            <v>0</v>
          </cell>
          <cell r="T132">
            <v>25</v>
          </cell>
          <cell r="U132">
            <v>915</v>
          </cell>
          <cell r="V132">
            <v>123</v>
          </cell>
          <cell r="W132">
            <v>11.0000000007</v>
          </cell>
          <cell r="X132">
            <v>181195.27086699803</v>
          </cell>
        </row>
        <row r="133">
          <cell r="D133">
            <v>124</v>
          </cell>
          <cell r="E133">
            <v>25</v>
          </cell>
          <cell r="F133" t="str">
            <v/>
          </cell>
          <cell r="G133">
            <v>998</v>
          </cell>
          <cell r="H133" t="str">
            <v/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25</v>
          </cell>
          <cell r="U133">
            <v>998</v>
          </cell>
          <cell r="V133">
            <v>124</v>
          </cell>
          <cell r="W133">
            <v>0</v>
          </cell>
          <cell r="X133">
            <v>0</v>
          </cell>
        </row>
        <row r="134">
          <cell r="D134">
            <v>125</v>
          </cell>
          <cell r="E134">
            <v>25</v>
          </cell>
          <cell r="F134" t="str">
            <v xml:space="preserve">Bellingham                   </v>
          </cell>
          <cell r="G134">
            <v>999</v>
          </cell>
          <cell r="H134" t="str">
            <v>Total</v>
          </cell>
          <cell r="I134">
            <v>23893203.420000002</v>
          </cell>
          <cell r="J134">
            <v>1</v>
          </cell>
          <cell r="K134">
            <v>24408149.070526216</v>
          </cell>
          <cell r="L134">
            <v>1</v>
          </cell>
          <cell r="M134">
            <v>16328065</v>
          </cell>
          <cell r="N134">
            <v>16328064</v>
          </cell>
          <cell r="O134">
            <v>16220667</v>
          </cell>
          <cell r="P134">
            <v>107397</v>
          </cell>
          <cell r="Q134">
            <v>0.66209977678476473</v>
          </cell>
          <cell r="R134">
            <v>2432</v>
          </cell>
          <cell r="S134">
            <v>0</v>
          </cell>
          <cell r="T134">
            <v>25</v>
          </cell>
          <cell r="U134">
            <v>999</v>
          </cell>
          <cell r="V134">
            <v>125</v>
          </cell>
          <cell r="W134">
            <v>2428.0000000047098</v>
          </cell>
          <cell r="X134">
            <v>24408149.070526216</v>
          </cell>
        </row>
        <row r="135">
          <cell r="D135">
            <v>126</v>
          </cell>
          <cell r="E135">
            <v>26</v>
          </cell>
          <cell r="F135" t="str">
            <v xml:space="preserve">Belmont                      </v>
          </cell>
          <cell r="G135">
            <v>26</v>
          </cell>
          <cell r="H135" t="str">
            <v>Belmont</v>
          </cell>
          <cell r="I135">
            <v>40728661.169720002</v>
          </cell>
          <cell r="J135">
            <v>0.98896816250381858</v>
          </cell>
          <cell r="K135">
            <v>42643514.599933475</v>
          </cell>
          <cell r="L135">
            <v>0.98809243718343587</v>
          </cell>
          <cell r="N135">
            <v>34843282</v>
          </cell>
          <cell r="O135">
            <v>33616892</v>
          </cell>
          <cell r="P135">
            <v>1226390</v>
          </cell>
          <cell r="Q135">
            <v>3.6481361810604027</v>
          </cell>
          <cell r="R135">
            <v>4257</v>
          </cell>
          <cell r="S135">
            <v>0</v>
          </cell>
          <cell r="T135">
            <v>26</v>
          </cell>
          <cell r="U135">
            <v>26</v>
          </cell>
          <cell r="V135">
            <v>126</v>
          </cell>
          <cell r="W135">
            <v>4355</v>
          </cell>
          <cell r="X135">
            <v>42643514.599933475</v>
          </cell>
        </row>
        <row r="136">
          <cell r="D136">
            <v>127</v>
          </cell>
          <cell r="E136">
            <v>26</v>
          </cell>
          <cell r="F136" t="str">
            <v xml:space="preserve">Belmont                      </v>
          </cell>
          <cell r="G136">
            <v>830</v>
          </cell>
          <cell r="H136" t="str">
            <v>Minuteman</v>
          </cell>
          <cell r="I136">
            <v>454324</v>
          </cell>
          <cell r="J136">
            <v>1.1031837496181409E-2</v>
          </cell>
          <cell r="K136">
            <v>513899.62083426974</v>
          </cell>
          <cell r="L136">
            <v>1.1907562816564124E-2</v>
          </cell>
          <cell r="N136">
            <v>419899</v>
          </cell>
          <cell r="O136">
            <v>374993</v>
          </cell>
          <cell r="P136">
            <v>44906</v>
          </cell>
          <cell r="Q136">
            <v>11.975156869594899</v>
          </cell>
          <cell r="R136">
            <v>26</v>
          </cell>
          <cell r="S136">
            <v>0</v>
          </cell>
          <cell r="T136">
            <v>26</v>
          </cell>
          <cell r="U136">
            <v>830</v>
          </cell>
          <cell r="V136">
            <v>127</v>
          </cell>
          <cell r="W136">
            <v>28.081159420340001</v>
          </cell>
          <cell r="X136">
            <v>513899.62083426974</v>
          </cell>
        </row>
        <row r="137">
          <cell r="D137">
            <v>128</v>
          </cell>
          <cell r="E137">
            <v>26</v>
          </cell>
          <cell r="F137" t="str">
            <v/>
          </cell>
          <cell r="G137">
            <v>998</v>
          </cell>
          <cell r="H137" t="str">
            <v/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26</v>
          </cell>
          <cell r="U137">
            <v>998</v>
          </cell>
          <cell r="V137">
            <v>128</v>
          </cell>
          <cell r="W137">
            <v>0</v>
          </cell>
          <cell r="X137">
            <v>0</v>
          </cell>
        </row>
        <row r="138">
          <cell r="D138">
            <v>129</v>
          </cell>
          <cell r="E138">
            <v>26</v>
          </cell>
          <cell r="F138" t="str">
            <v/>
          </cell>
          <cell r="G138">
            <v>998</v>
          </cell>
          <cell r="H138" t="str">
            <v/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26</v>
          </cell>
          <cell r="U138">
            <v>998</v>
          </cell>
          <cell r="V138">
            <v>129</v>
          </cell>
          <cell r="W138">
            <v>0</v>
          </cell>
          <cell r="X138">
            <v>0</v>
          </cell>
        </row>
        <row r="139">
          <cell r="D139">
            <v>130</v>
          </cell>
          <cell r="E139">
            <v>26</v>
          </cell>
          <cell r="F139" t="str">
            <v xml:space="preserve">Belmont                      </v>
          </cell>
          <cell r="G139">
            <v>999</v>
          </cell>
          <cell r="H139" t="str">
            <v>Total</v>
          </cell>
          <cell r="I139">
            <v>41182985.169720002</v>
          </cell>
          <cell r="J139">
            <v>1</v>
          </cell>
          <cell r="K139">
            <v>43157414.220767744</v>
          </cell>
          <cell r="L139">
            <v>1</v>
          </cell>
          <cell r="M139">
            <v>35263181</v>
          </cell>
          <cell r="N139">
            <v>35263181</v>
          </cell>
          <cell r="O139">
            <v>33991885</v>
          </cell>
          <cell r="P139">
            <v>1271296</v>
          </cell>
          <cell r="Q139">
            <v>3.7399985320025646</v>
          </cell>
          <cell r="R139">
            <v>4283</v>
          </cell>
          <cell r="S139">
            <v>0</v>
          </cell>
          <cell r="T139">
            <v>26</v>
          </cell>
          <cell r="U139">
            <v>999</v>
          </cell>
          <cell r="V139">
            <v>130</v>
          </cell>
          <cell r="W139">
            <v>4383.0811594203396</v>
          </cell>
          <cell r="X139">
            <v>43157414.220767744</v>
          </cell>
        </row>
        <row r="140">
          <cell r="D140">
            <v>131</v>
          </cell>
          <cell r="E140">
            <v>27</v>
          </cell>
          <cell r="F140" t="str">
            <v xml:space="preserve">Berkley                      </v>
          </cell>
          <cell r="G140">
            <v>27</v>
          </cell>
          <cell r="H140" t="str">
            <v>Berkley</v>
          </cell>
          <cell r="I140">
            <v>6930346.8399999989</v>
          </cell>
          <cell r="J140">
            <v>0.5978970722682071</v>
          </cell>
          <cell r="K140">
            <v>7359719.0961112287</v>
          </cell>
          <cell r="L140">
            <v>0.61371852310679453</v>
          </cell>
          <cell r="N140">
            <v>3696563</v>
          </cell>
          <cell r="O140">
            <v>3591123</v>
          </cell>
          <cell r="P140">
            <v>105440</v>
          </cell>
          <cell r="Q140">
            <v>2.936128893385161</v>
          </cell>
          <cell r="R140">
            <v>752</v>
          </cell>
          <cell r="S140">
            <v>0</v>
          </cell>
          <cell r="T140">
            <v>27</v>
          </cell>
          <cell r="U140">
            <v>27</v>
          </cell>
          <cell r="V140">
            <v>131</v>
          </cell>
          <cell r="W140">
            <v>784</v>
          </cell>
          <cell r="X140">
            <v>7359719.0961112287</v>
          </cell>
        </row>
        <row r="141">
          <cell r="D141">
            <v>132</v>
          </cell>
          <cell r="E141">
            <v>27</v>
          </cell>
          <cell r="F141" t="str">
            <v xml:space="preserve">Berkley                      </v>
          </cell>
          <cell r="G141">
            <v>763</v>
          </cell>
          <cell r="H141" t="str">
            <v>Somerset Berkley</v>
          </cell>
          <cell r="I141">
            <v>2828808</v>
          </cell>
          <cell r="J141">
            <v>0.24404781755610985</v>
          </cell>
          <cell r="K141">
            <v>3011540.8406543937</v>
          </cell>
          <cell r="L141">
            <v>0.25112893207823539</v>
          </cell>
          <cell r="N141">
            <v>1512605</v>
          </cell>
          <cell r="O141">
            <v>1465814</v>
          </cell>
          <cell r="P141">
            <v>46791</v>
          </cell>
          <cell r="Q141">
            <v>3.1921512552070044</v>
          </cell>
          <cell r="R141">
            <v>262</v>
          </cell>
          <cell r="S141">
            <v>0</v>
          </cell>
          <cell r="T141">
            <v>27</v>
          </cell>
          <cell r="U141">
            <v>763</v>
          </cell>
          <cell r="V141">
            <v>132</v>
          </cell>
          <cell r="W141">
            <v>277.28323107936001</v>
          </cell>
          <cell r="X141">
            <v>3011540.8406543937</v>
          </cell>
        </row>
        <row r="142">
          <cell r="D142">
            <v>133</v>
          </cell>
          <cell r="E142">
            <v>27</v>
          </cell>
          <cell r="F142" t="str">
            <v xml:space="preserve">Berkley                      </v>
          </cell>
          <cell r="G142">
            <v>810</v>
          </cell>
          <cell r="H142" t="str">
            <v>Bristol Plymouth</v>
          </cell>
          <cell r="I142">
            <v>1709477</v>
          </cell>
          <cell r="J142">
            <v>0.14748053986427004</v>
          </cell>
          <cell r="K142">
            <v>1495813.7090583805</v>
          </cell>
          <cell r="L142">
            <v>0.12473418732126182</v>
          </cell>
          <cell r="N142">
            <v>751302</v>
          </cell>
          <cell r="O142">
            <v>885806</v>
          </cell>
          <cell r="P142">
            <v>-134504</v>
          </cell>
          <cell r="Q142">
            <v>-15.184363167555876</v>
          </cell>
          <cell r="R142">
            <v>111</v>
          </cell>
          <cell r="S142">
            <v>0</v>
          </cell>
          <cell r="T142">
            <v>27</v>
          </cell>
          <cell r="U142">
            <v>810</v>
          </cell>
          <cell r="V142">
            <v>133</v>
          </cell>
          <cell r="W142">
            <v>94.564141038810007</v>
          </cell>
          <cell r="X142">
            <v>1495813.7090583805</v>
          </cell>
        </row>
        <row r="143">
          <cell r="D143">
            <v>134</v>
          </cell>
          <cell r="E143">
            <v>27</v>
          </cell>
          <cell r="F143" t="str">
            <v xml:space="preserve">Berkley                      </v>
          </cell>
          <cell r="G143">
            <v>910</v>
          </cell>
          <cell r="H143" t="str">
            <v>Bristol County</v>
          </cell>
          <cell r="I143">
            <v>122572</v>
          </cell>
          <cell r="J143">
            <v>1.0574570311412968E-2</v>
          </cell>
          <cell r="K143">
            <v>124937.05454481817</v>
          </cell>
          <cell r="L143">
            <v>1.0418357493708346E-2</v>
          </cell>
          <cell r="N143">
            <v>62752</v>
          </cell>
          <cell r="O143">
            <v>63514</v>
          </cell>
          <cell r="P143">
            <v>-762</v>
          </cell>
          <cell r="Q143">
            <v>-1.1997354913877256</v>
          </cell>
          <cell r="R143">
            <v>8</v>
          </cell>
          <cell r="S143">
            <v>0</v>
          </cell>
          <cell r="T143">
            <v>27</v>
          </cell>
          <cell r="U143">
            <v>910</v>
          </cell>
          <cell r="V143">
            <v>134</v>
          </cell>
          <cell r="W143">
            <v>8.0000000007600001</v>
          </cell>
          <cell r="X143">
            <v>124937.05454481817</v>
          </cell>
        </row>
        <row r="144">
          <cell r="D144">
            <v>135</v>
          </cell>
          <cell r="E144">
            <v>27</v>
          </cell>
          <cell r="F144" t="str">
            <v xml:space="preserve">Berkley                      </v>
          </cell>
          <cell r="G144">
            <v>999</v>
          </cell>
          <cell r="H144" t="str">
            <v>Total</v>
          </cell>
          <cell r="I144">
            <v>11591203.84</v>
          </cell>
          <cell r="J144">
            <v>0.99999999999999989</v>
          </cell>
          <cell r="K144">
            <v>11992010.70036882</v>
          </cell>
          <cell r="L144">
            <v>1.0000000000000002</v>
          </cell>
          <cell r="M144">
            <v>6023222</v>
          </cell>
          <cell r="N144">
            <v>6023222</v>
          </cell>
          <cell r="O144">
            <v>6006257</v>
          </cell>
          <cell r="P144">
            <v>16965</v>
          </cell>
          <cell r="Q144">
            <v>0.28245544604568201</v>
          </cell>
          <cell r="R144">
            <v>1133</v>
          </cell>
          <cell r="S144">
            <v>0</v>
          </cell>
          <cell r="T144">
            <v>27</v>
          </cell>
          <cell r="U144">
            <v>999</v>
          </cell>
          <cell r="V144">
            <v>135</v>
          </cell>
          <cell r="W144">
            <v>1163.8473721189303</v>
          </cell>
          <cell r="X144">
            <v>11992010.70036882</v>
          </cell>
        </row>
        <row r="145">
          <cell r="D145">
            <v>136</v>
          </cell>
          <cell r="E145">
            <v>28</v>
          </cell>
          <cell r="F145" t="str">
            <v xml:space="preserve">Berlin                       </v>
          </cell>
          <cell r="G145">
            <v>28</v>
          </cell>
          <cell r="H145" t="str">
            <v>Berlin</v>
          </cell>
          <cell r="I145">
            <v>1517885.7034299998</v>
          </cell>
          <cell r="J145">
            <v>0.39062718117310796</v>
          </cell>
          <cell r="K145">
            <v>1603891.1351568666</v>
          </cell>
          <cell r="L145">
            <v>0.41779617053791862</v>
          </cell>
          <cell r="N145">
            <v>1339179</v>
          </cell>
          <cell r="O145">
            <v>1268093</v>
          </cell>
          <cell r="P145">
            <v>71086</v>
          </cell>
          <cell r="Q145">
            <v>5.6057402729925956</v>
          </cell>
          <cell r="R145">
            <v>155</v>
          </cell>
          <cell r="S145">
            <v>0</v>
          </cell>
          <cell r="T145">
            <v>28</v>
          </cell>
          <cell r="U145">
            <v>28</v>
          </cell>
          <cell r="V145">
            <v>136</v>
          </cell>
          <cell r="W145">
            <v>160</v>
          </cell>
          <cell r="X145">
            <v>1603891.1351568666</v>
          </cell>
        </row>
        <row r="146">
          <cell r="D146">
            <v>137</v>
          </cell>
          <cell r="E146">
            <v>28</v>
          </cell>
          <cell r="F146" t="str">
            <v xml:space="preserve">Berlin                       </v>
          </cell>
          <cell r="G146">
            <v>620</v>
          </cell>
          <cell r="H146" t="str">
            <v>Berlin Boylston</v>
          </cell>
          <cell r="I146">
            <v>1912453</v>
          </cell>
          <cell r="J146">
            <v>0.49216889178672324</v>
          </cell>
          <cell r="K146">
            <v>1914408.0785531555</v>
          </cell>
          <cell r="L146">
            <v>0.49868245202822736</v>
          </cell>
          <cell r="N146">
            <v>1598447</v>
          </cell>
          <cell r="O146">
            <v>1597728</v>
          </cell>
          <cell r="P146">
            <v>719</v>
          </cell>
          <cell r="Q146">
            <v>4.5001401990826972E-2</v>
          </cell>
          <cell r="R146">
            <v>201</v>
          </cell>
          <cell r="S146">
            <v>0</v>
          </cell>
          <cell r="T146">
            <v>28</v>
          </cell>
          <cell r="U146">
            <v>620</v>
          </cell>
          <cell r="V146">
            <v>137</v>
          </cell>
          <cell r="W146">
            <v>196.99999999740001</v>
          </cell>
          <cell r="X146">
            <v>1914408.0785531555</v>
          </cell>
        </row>
        <row r="147">
          <cell r="D147">
            <v>138</v>
          </cell>
          <cell r="E147">
            <v>28</v>
          </cell>
          <cell r="F147" t="str">
            <v xml:space="preserve">Berlin                       </v>
          </cell>
          <cell r="G147">
            <v>801</v>
          </cell>
          <cell r="H147" t="str">
            <v>Assabet Valley</v>
          </cell>
          <cell r="I147">
            <v>455427</v>
          </cell>
          <cell r="J147">
            <v>0.11720392704016883</v>
          </cell>
          <cell r="K147">
            <v>320632.89783095615</v>
          </cell>
          <cell r="L147">
            <v>8.3521377433854002E-2</v>
          </cell>
          <cell r="N147">
            <v>267714</v>
          </cell>
          <cell r="O147">
            <v>380479</v>
          </cell>
          <cell r="P147">
            <v>-112765</v>
          </cell>
          <cell r="Q147">
            <v>-29.63764097361484</v>
          </cell>
          <cell r="R147">
            <v>27</v>
          </cell>
          <cell r="S147">
            <v>0</v>
          </cell>
          <cell r="T147">
            <v>28</v>
          </cell>
          <cell r="U147">
            <v>801</v>
          </cell>
          <cell r="V147">
            <v>138</v>
          </cell>
          <cell r="W147">
            <v>19.000000003340002</v>
          </cell>
          <cell r="X147">
            <v>320632.89783095615</v>
          </cell>
        </row>
        <row r="148">
          <cell r="D148">
            <v>139</v>
          </cell>
          <cell r="E148">
            <v>28</v>
          </cell>
          <cell r="F148" t="str">
            <v/>
          </cell>
          <cell r="G148">
            <v>998</v>
          </cell>
          <cell r="H148" t="str">
            <v/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28</v>
          </cell>
          <cell r="U148">
            <v>998</v>
          </cell>
          <cell r="V148">
            <v>139</v>
          </cell>
          <cell r="W148">
            <v>0</v>
          </cell>
          <cell r="X148">
            <v>0</v>
          </cell>
        </row>
        <row r="149">
          <cell r="D149">
            <v>140</v>
          </cell>
          <cell r="E149">
            <v>28</v>
          </cell>
          <cell r="F149" t="str">
            <v xml:space="preserve">Berlin                       </v>
          </cell>
          <cell r="G149">
            <v>999</v>
          </cell>
          <cell r="H149" t="str">
            <v>Total</v>
          </cell>
          <cell r="I149">
            <v>3885765.7034299998</v>
          </cell>
          <cell r="J149">
            <v>1</v>
          </cell>
          <cell r="K149">
            <v>3838932.1115409783</v>
          </cell>
          <cell r="L149">
            <v>1</v>
          </cell>
          <cell r="M149">
            <v>3205340</v>
          </cell>
          <cell r="N149">
            <v>3205340</v>
          </cell>
          <cell r="O149">
            <v>3246300</v>
          </cell>
          <cell r="P149">
            <v>-40960</v>
          </cell>
          <cell r="Q149">
            <v>-1.2617441394818716</v>
          </cell>
          <cell r="R149">
            <v>383</v>
          </cell>
          <cell r="S149">
            <v>0</v>
          </cell>
          <cell r="T149">
            <v>28</v>
          </cell>
          <cell r="U149">
            <v>999</v>
          </cell>
          <cell r="V149">
            <v>140</v>
          </cell>
          <cell r="W149">
            <v>376.00000000073999</v>
          </cell>
          <cell r="X149">
            <v>3838932.1115409783</v>
          </cell>
        </row>
        <row r="150">
          <cell r="D150">
            <v>141</v>
          </cell>
          <cell r="E150">
            <v>29</v>
          </cell>
          <cell r="F150" t="str">
            <v xml:space="preserve">Bernardston                  </v>
          </cell>
          <cell r="G150">
            <v>29</v>
          </cell>
          <cell r="H150" t="str">
            <v>Bernardston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29</v>
          </cell>
          <cell r="U150">
            <v>29</v>
          </cell>
          <cell r="V150">
            <v>141</v>
          </cell>
          <cell r="W150">
            <v>0</v>
          </cell>
          <cell r="X150">
            <v>0</v>
          </cell>
        </row>
        <row r="151">
          <cell r="D151">
            <v>142</v>
          </cell>
          <cell r="E151">
            <v>29</v>
          </cell>
          <cell r="F151" t="str">
            <v xml:space="preserve">Bernardston                  </v>
          </cell>
          <cell r="G151">
            <v>750</v>
          </cell>
          <cell r="H151" t="str">
            <v>Pioneer</v>
          </cell>
          <cell r="I151">
            <v>2596976</v>
          </cell>
          <cell r="J151">
            <v>0.88895369833144211</v>
          </cell>
          <cell r="K151">
            <v>2733049.7477342063</v>
          </cell>
          <cell r="L151">
            <v>0.88704845898376727</v>
          </cell>
          <cell r="N151">
            <v>1430433</v>
          </cell>
          <cell r="O151">
            <v>1477728</v>
          </cell>
          <cell r="P151">
            <v>-47295</v>
          </cell>
          <cell r="Q151">
            <v>-3.2005213408692263</v>
          </cell>
          <cell r="R151">
            <v>259</v>
          </cell>
          <cell r="S151">
            <v>0</v>
          </cell>
          <cell r="T151">
            <v>29</v>
          </cell>
          <cell r="U151">
            <v>750</v>
          </cell>
          <cell r="V151">
            <v>142</v>
          </cell>
          <cell r="W151">
            <v>267.15500686024001</v>
          </cell>
          <cell r="X151">
            <v>2733049.7477342063</v>
          </cell>
        </row>
        <row r="152">
          <cell r="D152">
            <v>143</v>
          </cell>
          <cell r="E152">
            <v>29</v>
          </cell>
          <cell r="F152" t="str">
            <v xml:space="preserve">Bernardston                  </v>
          </cell>
          <cell r="G152">
            <v>818</v>
          </cell>
          <cell r="H152" t="str">
            <v>Franklin County</v>
          </cell>
          <cell r="I152">
            <v>324409</v>
          </cell>
          <cell r="J152">
            <v>0.11104630166855789</v>
          </cell>
          <cell r="K152">
            <v>348010.50332048844</v>
          </cell>
          <cell r="L152">
            <v>0.11295154101623266</v>
          </cell>
          <cell r="N152">
            <v>182143</v>
          </cell>
          <cell r="O152">
            <v>184595</v>
          </cell>
          <cell r="P152">
            <v>-2452</v>
          </cell>
          <cell r="Q152">
            <v>-1.3283133345973619</v>
          </cell>
          <cell r="R152">
            <v>20</v>
          </cell>
          <cell r="S152">
            <v>0</v>
          </cell>
          <cell r="T152">
            <v>29</v>
          </cell>
          <cell r="U152">
            <v>818</v>
          </cell>
          <cell r="V152">
            <v>143</v>
          </cell>
          <cell r="W152">
            <v>21.000000000669999</v>
          </cell>
          <cell r="X152">
            <v>348010.50332048844</v>
          </cell>
        </row>
        <row r="153">
          <cell r="D153">
            <v>144</v>
          </cell>
          <cell r="E153">
            <v>29</v>
          </cell>
          <cell r="F153" t="str">
            <v/>
          </cell>
          <cell r="G153">
            <v>998</v>
          </cell>
          <cell r="H153" t="str">
            <v/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29</v>
          </cell>
          <cell r="U153">
            <v>998</v>
          </cell>
          <cell r="V153">
            <v>144</v>
          </cell>
          <cell r="W153">
            <v>0</v>
          </cell>
          <cell r="X153">
            <v>0</v>
          </cell>
        </row>
        <row r="154">
          <cell r="D154">
            <v>145</v>
          </cell>
          <cell r="E154">
            <v>29</v>
          </cell>
          <cell r="F154" t="str">
            <v xml:space="preserve">Bernardston                  </v>
          </cell>
          <cell r="G154">
            <v>999</v>
          </cell>
          <cell r="H154" t="str">
            <v>Total</v>
          </cell>
          <cell r="I154">
            <v>2921385</v>
          </cell>
          <cell r="J154">
            <v>1</v>
          </cell>
          <cell r="K154">
            <v>3081060.2510546949</v>
          </cell>
          <cell r="L154">
            <v>0.99999999999999989</v>
          </cell>
          <cell r="M154">
            <v>1612576</v>
          </cell>
          <cell r="N154">
            <v>1612576</v>
          </cell>
          <cell r="O154">
            <v>1662323</v>
          </cell>
          <cell r="P154">
            <v>-49747</v>
          </cell>
          <cell r="Q154">
            <v>-2.9926193645879891</v>
          </cell>
          <cell r="R154">
            <v>279</v>
          </cell>
          <cell r="S154">
            <v>0</v>
          </cell>
          <cell r="T154">
            <v>29</v>
          </cell>
          <cell r="U154">
            <v>999</v>
          </cell>
          <cell r="V154">
            <v>145</v>
          </cell>
          <cell r="W154">
            <v>288.15500686091002</v>
          </cell>
          <cell r="X154">
            <v>3081060.2510546949</v>
          </cell>
        </row>
        <row r="155">
          <cell r="D155">
            <v>146</v>
          </cell>
          <cell r="E155">
            <v>30</v>
          </cell>
          <cell r="F155" t="str">
            <v xml:space="preserve">Beverly                      </v>
          </cell>
          <cell r="G155">
            <v>30</v>
          </cell>
          <cell r="H155" t="str">
            <v>Beverly</v>
          </cell>
          <cell r="I155">
            <v>44666515.990000002</v>
          </cell>
          <cell r="J155">
            <v>0.96229342469915669</v>
          </cell>
          <cell r="K155">
            <v>45588032.85854122</v>
          </cell>
          <cell r="L155">
            <v>0.95884716357016264</v>
          </cell>
          <cell r="N155">
            <v>37741029</v>
          </cell>
          <cell r="O155">
            <v>37114279</v>
          </cell>
          <cell r="P155">
            <v>626750</v>
          </cell>
          <cell r="Q155">
            <v>1.6887031538454513</v>
          </cell>
          <cell r="R155">
            <v>4449</v>
          </cell>
          <cell r="S155">
            <v>0</v>
          </cell>
          <cell r="T155">
            <v>30</v>
          </cell>
          <cell r="U155">
            <v>30</v>
          </cell>
          <cell r="V155">
            <v>146</v>
          </cell>
          <cell r="W155">
            <v>4444</v>
          </cell>
          <cell r="X155">
            <v>45588032.85854122</v>
          </cell>
        </row>
        <row r="156">
          <cell r="D156">
            <v>147</v>
          </cell>
          <cell r="E156">
            <v>30</v>
          </cell>
          <cell r="F156" t="str">
            <v xml:space="preserve">Beverly                      </v>
          </cell>
          <cell r="G156">
            <v>817</v>
          </cell>
          <cell r="H156" t="str">
            <v>Essex North Shore</v>
          </cell>
          <cell r="I156">
            <v>1750216</v>
          </cell>
          <cell r="J156">
            <v>3.7706575300843363E-2</v>
          </cell>
          <cell r="K156">
            <v>1956596.348890712</v>
          </cell>
          <cell r="L156">
            <v>4.115283642983731E-2</v>
          </cell>
          <cell r="N156">
            <v>1619810</v>
          </cell>
          <cell r="O156">
            <v>1454289</v>
          </cell>
          <cell r="P156">
            <v>165521</v>
          </cell>
          <cell r="Q156">
            <v>11.381575464024001</v>
          </cell>
          <cell r="R156">
            <v>111</v>
          </cell>
          <cell r="S156">
            <v>0</v>
          </cell>
          <cell r="T156">
            <v>30</v>
          </cell>
          <cell r="U156">
            <v>817</v>
          </cell>
          <cell r="V156">
            <v>147</v>
          </cell>
          <cell r="W156">
            <v>123.00000000209999</v>
          </cell>
          <cell r="X156">
            <v>1956596.348890712</v>
          </cell>
        </row>
        <row r="157">
          <cell r="D157">
            <v>148</v>
          </cell>
          <cell r="E157">
            <v>30</v>
          </cell>
          <cell r="F157" t="str">
            <v/>
          </cell>
          <cell r="G157">
            <v>998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30</v>
          </cell>
          <cell r="U157">
            <v>998</v>
          </cell>
          <cell r="V157">
            <v>148</v>
          </cell>
          <cell r="W157">
            <v>0</v>
          </cell>
          <cell r="X157">
            <v>0</v>
          </cell>
        </row>
        <row r="158">
          <cell r="D158">
            <v>149</v>
          </cell>
          <cell r="E158">
            <v>30</v>
          </cell>
          <cell r="F158" t="str">
            <v/>
          </cell>
          <cell r="G158">
            <v>998</v>
          </cell>
          <cell r="H158" t="str">
            <v/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30</v>
          </cell>
          <cell r="U158">
            <v>998</v>
          </cell>
          <cell r="V158">
            <v>149</v>
          </cell>
          <cell r="W158">
            <v>0</v>
          </cell>
          <cell r="X158">
            <v>0</v>
          </cell>
        </row>
        <row r="159">
          <cell r="D159">
            <v>150</v>
          </cell>
          <cell r="E159">
            <v>30</v>
          </cell>
          <cell r="F159" t="str">
            <v xml:space="preserve">Beverly                      </v>
          </cell>
          <cell r="G159">
            <v>999</v>
          </cell>
          <cell r="H159" t="str">
            <v>Total</v>
          </cell>
          <cell r="I159">
            <v>46416731.990000002</v>
          </cell>
          <cell r="J159">
            <v>1</v>
          </cell>
          <cell r="K159">
            <v>47544629.207431935</v>
          </cell>
          <cell r="L159">
            <v>1</v>
          </cell>
          <cell r="M159">
            <v>39360839</v>
          </cell>
          <cell r="N159">
            <v>39360839</v>
          </cell>
          <cell r="O159">
            <v>38568568</v>
          </cell>
          <cell r="P159">
            <v>792271</v>
          </cell>
          <cell r="Q159">
            <v>2.0541882706145587</v>
          </cell>
          <cell r="R159">
            <v>4560</v>
          </cell>
          <cell r="S159">
            <v>0</v>
          </cell>
          <cell r="T159">
            <v>30</v>
          </cell>
          <cell r="U159">
            <v>999</v>
          </cell>
          <cell r="V159">
            <v>150</v>
          </cell>
          <cell r="W159">
            <v>4567.0000000021</v>
          </cell>
          <cell r="X159">
            <v>47544629.207431935</v>
          </cell>
        </row>
        <row r="160">
          <cell r="D160">
            <v>151</v>
          </cell>
          <cell r="E160">
            <v>31</v>
          </cell>
          <cell r="F160" t="str">
            <v xml:space="preserve">Billerica                    </v>
          </cell>
          <cell r="G160">
            <v>31</v>
          </cell>
          <cell r="H160" t="str">
            <v>Billerica</v>
          </cell>
          <cell r="I160">
            <v>49371895.506909996</v>
          </cell>
          <cell r="J160">
            <v>0.83270318126119769</v>
          </cell>
          <cell r="K160">
            <v>49374269.014992416</v>
          </cell>
          <cell r="L160">
            <v>0.83278980656071233</v>
          </cell>
          <cell r="N160">
            <v>35556235</v>
          </cell>
          <cell r="O160">
            <v>34830635</v>
          </cell>
          <cell r="P160">
            <v>725600</v>
          </cell>
          <cell r="Q160">
            <v>2.0832235760272528</v>
          </cell>
          <cell r="R160">
            <v>5162</v>
          </cell>
          <cell r="S160">
            <v>0</v>
          </cell>
          <cell r="T160">
            <v>31</v>
          </cell>
          <cell r="U160">
            <v>31</v>
          </cell>
          <cell r="V160">
            <v>151</v>
          </cell>
          <cell r="W160">
            <v>5034</v>
          </cell>
          <cell r="X160">
            <v>49374269.014992416</v>
          </cell>
        </row>
        <row r="161">
          <cell r="D161">
            <v>152</v>
          </cell>
          <cell r="E161">
            <v>31</v>
          </cell>
          <cell r="F161" t="str">
            <v xml:space="preserve">Billerica                    </v>
          </cell>
          <cell r="G161">
            <v>871</v>
          </cell>
          <cell r="H161" t="str">
            <v>Shawsheen Valley</v>
          </cell>
          <cell r="I161">
            <v>9919214</v>
          </cell>
          <cell r="J161">
            <v>0.16729681873880231</v>
          </cell>
          <cell r="K161">
            <v>9913523.2058324162</v>
          </cell>
          <cell r="L161">
            <v>0.1672101934392877</v>
          </cell>
          <cell r="N161">
            <v>7139094</v>
          </cell>
          <cell r="O161">
            <v>6997757</v>
          </cell>
          <cell r="P161">
            <v>141337</v>
          </cell>
          <cell r="Q161">
            <v>2.0197471847050421</v>
          </cell>
          <cell r="R161">
            <v>655</v>
          </cell>
          <cell r="S161">
            <v>0</v>
          </cell>
          <cell r="T161">
            <v>31</v>
          </cell>
          <cell r="U161">
            <v>871</v>
          </cell>
          <cell r="V161">
            <v>152</v>
          </cell>
          <cell r="W161">
            <v>645.00000000384</v>
          </cell>
          <cell r="X161">
            <v>9913523.2058324162</v>
          </cell>
        </row>
        <row r="162">
          <cell r="D162">
            <v>153</v>
          </cell>
          <cell r="E162">
            <v>31</v>
          </cell>
          <cell r="F162" t="str">
            <v/>
          </cell>
          <cell r="G162">
            <v>998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31</v>
          </cell>
          <cell r="U162">
            <v>998</v>
          </cell>
          <cell r="V162">
            <v>153</v>
          </cell>
          <cell r="W162">
            <v>0</v>
          </cell>
          <cell r="X162">
            <v>0</v>
          </cell>
        </row>
        <row r="163">
          <cell r="D163">
            <v>154</v>
          </cell>
          <cell r="E163">
            <v>31</v>
          </cell>
          <cell r="F163" t="str">
            <v/>
          </cell>
          <cell r="G163">
            <v>998</v>
          </cell>
          <cell r="H163" t="str">
            <v/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31</v>
          </cell>
          <cell r="U163">
            <v>998</v>
          </cell>
          <cell r="V163">
            <v>154</v>
          </cell>
          <cell r="W163">
            <v>0</v>
          </cell>
          <cell r="X163">
            <v>0</v>
          </cell>
        </row>
        <row r="164">
          <cell r="D164">
            <v>155</v>
          </cell>
          <cell r="E164">
            <v>31</v>
          </cell>
          <cell r="F164" t="str">
            <v xml:space="preserve">Billerica                    </v>
          </cell>
          <cell r="G164">
            <v>999</v>
          </cell>
          <cell r="H164" t="str">
            <v>Total</v>
          </cell>
          <cell r="I164">
            <v>59291109.506909996</v>
          </cell>
          <cell r="J164">
            <v>1</v>
          </cell>
          <cell r="K164">
            <v>59287792.22082483</v>
          </cell>
          <cell r="L164">
            <v>1</v>
          </cell>
          <cell r="M164">
            <v>42695329</v>
          </cell>
          <cell r="N164">
            <v>42695329</v>
          </cell>
          <cell r="O164">
            <v>41828392</v>
          </cell>
          <cell r="P164">
            <v>866937</v>
          </cell>
          <cell r="Q164">
            <v>2.0726041775643682</v>
          </cell>
          <cell r="R164">
            <v>5817</v>
          </cell>
          <cell r="S164">
            <v>0</v>
          </cell>
          <cell r="T164">
            <v>31</v>
          </cell>
          <cell r="U164">
            <v>999</v>
          </cell>
          <cell r="V164">
            <v>155</v>
          </cell>
          <cell r="W164">
            <v>5679.0000000038399</v>
          </cell>
          <cell r="X164">
            <v>59287792.22082483</v>
          </cell>
        </row>
        <row r="165">
          <cell r="D165">
            <v>156</v>
          </cell>
          <cell r="E165">
            <v>32</v>
          </cell>
          <cell r="F165" t="str">
            <v xml:space="preserve">Blackstone                   </v>
          </cell>
          <cell r="G165">
            <v>32</v>
          </cell>
          <cell r="H165" t="str">
            <v>Blackstone</v>
          </cell>
          <cell r="I165">
            <v>249182.32000000004</v>
          </cell>
          <cell r="J165">
            <v>1.809596160604578E-2</v>
          </cell>
          <cell r="K165">
            <v>293968.34941619023</v>
          </cell>
          <cell r="L165">
            <v>2.0440378444796774E-2</v>
          </cell>
          <cell r="N165">
            <v>142085</v>
          </cell>
          <cell r="O165">
            <v>125734</v>
          </cell>
          <cell r="P165">
            <v>16351</v>
          </cell>
          <cell r="Q165">
            <v>13.00443794041389</v>
          </cell>
          <cell r="R165">
            <v>17</v>
          </cell>
          <cell r="S165">
            <v>0</v>
          </cell>
          <cell r="T165">
            <v>32</v>
          </cell>
          <cell r="U165">
            <v>32</v>
          </cell>
          <cell r="V165">
            <v>156</v>
          </cell>
          <cell r="W165">
            <v>20</v>
          </cell>
          <cell r="X165">
            <v>293968.34941619023</v>
          </cell>
        </row>
        <row r="166">
          <cell r="D166">
            <v>157</v>
          </cell>
          <cell r="E166">
            <v>32</v>
          </cell>
          <cell r="F166" t="str">
            <v xml:space="preserve">Blackstone                   </v>
          </cell>
          <cell r="G166">
            <v>622</v>
          </cell>
          <cell r="H166" t="str">
            <v>Blackstone Millville</v>
          </cell>
          <cell r="I166">
            <v>12272281</v>
          </cell>
          <cell r="J166">
            <v>0.89122986652746905</v>
          </cell>
          <cell r="K166">
            <v>12940178.889133006</v>
          </cell>
          <cell r="L166">
            <v>0.89976405338377274</v>
          </cell>
          <cell r="N166">
            <v>6254416</v>
          </cell>
          <cell r="O166">
            <v>6192445</v>
          </cell>
          <cell r="P166">
            <v>61971</v>
          </cell>
          <cell r="Q166">
            <v>1.0007517224618063</v>
          </cell>
          <cell r="R166">
            <v>1271</v>
          </cell>
          <cell r="S166">
            <v>0</v>
          </cell>
          <cell r="T166">
            <v>32</v>
          </cell>
          <cell r="U166">
            <v>622</v>
          </cell>
          <cell r="V166">
            <v>157</v>
          </cell>
          <cell r="W166">
            <v>1301.4526952709</v>
          </cell>
          <cell r="X166">
            <v>12940178.889133006</v>
          </cell>
        </row>
        <row r="167">
          <cell r="D167">
            <v>158</v>
          </cell>
          <cell r="E167">
            <v>32</v>
          </cell>
          <cell r="F167" t="str">
            <v xml:space="preserve">Blackstone                   </v>
          </cell>
          <cell r="G167">
            <v>805</v>
          </cell>
          <cell r="H167" t="str">
            <v>Blackstone Valley</v>
          </cell>
          <cell r="I167">
            <v>1248588</v>
          </cell>
          <cell r="J167">
            <v>9.0674171866485104E-2</v>
          </cell>
          <cell r="K167">
            <v>1147599.665506864</v>
          </cell>
          <cell r="L167">
            <v>7.9795568171430437E-2</v>
          </cell>
          <cell r="N167">
            <v>554673</v>
          </cell>
          <cell r="O167">
            <v>630022</v>
          </cell>
          <cell r="P167">
            <v>-75349</v>
          </cell>
          <cell r="Q167">
            <v>-11.959741088406437</v>
          </cell>
          <cell r="R167">
            <v>84</v>
          </cell>
          <cell r="S167">
            <v>0</v>
          </cell>
          <cell r="T167">
            <v>32</v>
          </cell>
          <cell r="U167">
            <v>805</v>
          </cell>
          <cell r="V167">
            <v>158</v>
          </cell>
          <cell r="W167">
            <v>75.999999998100009</v>
          </cell>
          <cell r="X167">
            <v>1147599.665506864</v>
          </cell>
        </row>
        <row r="168">
          <cell r="D168">
            <v>159</v>
          </cell>
          <cell r="E168">
            <v>32</v>
          </cell>
          <cell r="F168" t="str">
            <v/>
          </cell>
          <cell r="G168">
            <v>998</v>
          </cell>
          <cell r="H168" t="str">
            <v/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32</v>
          </cell>
          <cell r="U168">
            <v>998</v>
          </cell>
          <cell r="V168">
            <v>159</v>
          </cell>
          <cell r="W168">
            <v>0</v>
          </cell>
          <cell r="X168">
            <v>0</v>
          </cell>
        </row>
        <row r="169">
          <cell r="D169">
            <v>160</v>
          </cell>
          <cell r="E169">
            <v>32</v>
          </cell>
          <cell r="F169" t="str">
            <v xml:space="preserve">Blackstone                   </v>
          </cell>
          <cell r="G169">
            <v>999</v>
          </cell>
          <cell r="H169" t="str">
            <v>Total</v>
          </cell>
          <cell r="I169">
            <v>13770051.32</v>
          </cell>
          <cell r="J169">
            <v>0.99999999999999989</v>
          </cell>
          <cell r="K169">
            <v>14381746.904056061</v>
          </cell>
          <cell r="L169">
            <v>0.99999999999999989</v>
          </cell>
          <cell r="M169">
            <v>6951173</v>
          </cell>
          <cell r="N169">
            <v>6951174</v>
          </cell>
          <cell r="O169">
            <v>6948201</v>
          </cell>
          <cell r="P169">
            <v>2973</v>
          </cell>
          <cell r="Q169">
            <v>4.2788054058885173E-2</v>
          </cell>
          <cell r="R169">
            <v>1372</v>
          </cell>
          <cell r="S169">
            <v>0</v>
          </cell>
          <cell r="T169">
            <v>32</v>
          </cell>
          <cell r="U169">
            <v>999</v>
          </cell>
          <cell r="V169">
            <v>160</v>
          </cell>
          <cell r="W169">
            <v>1397.4526952690001</v>
          </cell>
          <cell r="X169">
            <v>14381746.904056061</v>
          </cell>
        </row>
        <row r="170">
          <cell r="D170">
            <v>161</v>
          </cell>
          <cell r="E170">
            <v>33</v>
          </cell>
          <cell r="F170" t="str">
            <v xml:space="preserve">Blandford                    </v>
          </cell>
          <cell r="G170">
            <v>33</v>
          </cell>
          <cell r="H170" t="str">
            <v>Blandford</v>
          </cell>
          <cell r="I170">
            <v>105367.36000000002</v>
          </cell>
          <cell r="J170">
            <v>7.6852065206843942E-2</v>
          </cell>
          <cell r="K170">
            <v>80501.000061537285</v>
          </cell>
          <cell r="L170">
            <v>6.2453402624004985E-2</v>
          </cell>
          <cell r="N170">
            <v>67637</v>
          </cell>
          <cell r="O170">
            <v>88144</v>
          </cell>
          <cell r="P170">
            <v>-20507</v>
          </cell>
          <cell r="Q170">
            <v>-23.265338536939552</v>
          </cell>
          <cell r="R170">
            <v>8</v>
          </cell>
          <cell r="S170">
            <v>0</v>
          </cell>
          <cell r="T170">
            <v>33</v>
          </cell>
          <cell r="U170">
            <v>33</v>
          </cell>
          <cell r="V170">
            <v>161</v>
          </cell>
          <cell r="W170">
            <v>6</v>
          </cell>
          <cell r="X170">
            <v>80501.000061537285</v>
          </cell>
        </row>
        <row r="171">
          <cell r="D171">
            <v>162</v>
          </cell>
          <cell r="E171">
            <v>33</v>
          </cell>
          <cell r="F171" t="str">
            <v xml:space="preserve">Blandford                    </v>
          </cell>
          <cell r="G171">
            <v>672</v>
          </cell>
          <cell r="H171" t="str">
            <v>Gateway</v>
          </cell>
          <cell r="I171">
            <v>1265674</v>
          </cell>
          <cell r="J171">
            <v>0.92314793479315593</v>
          </cell>
          <cell r="K171">
            <v>1208476.0080638039</v>
          </cell>
          <cell r="L171">
            <v>0.93754659737599499</v>
          </cell>
          <cell r="N171">
            <v>1015369</v>
          </cell>
          <cell r="O171">
            <v>1058789</v>
          </cell>
          <cell r="P171">
            <v>-43420</v>
          </cell>
          <cell r="Q171">
            <v>-4.1009115130587865</v>
          </cell>
          <cell r="R171">
            <v>124</v>
          </cell>
          <cell r="S171">
            <v>0</v>
          </cell>
          <cell r="T171">
            <v>33</v>
          </cell>
          <cell r="U171">
            <v>672</v>
          </cell>
          <cell r="V171">
            <v>162</v>
          </cell>
          <cell r="W171">
            <v>115.76365663279999</v>
          </cell>
          <cell r="X171">
            <v>1208476.0080638039</v>
          </cell>
        </row>
        <row r="172">
          <cell r="D172">
            <v>163</v>
          </cell>
          <cell r="E172">
            <v>33</v>
          </cell>
          <cell r="F172" t="str">
            <v/>
          </cell>
          <cell r="G172">
            <v>998</v>
          </cell>
          <cell r="H172" t="str">
            <v/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33</v>
          </cell>
          <cell r="U172">
            <v>998</v>
          </cell>
          <cell r="V172">
            <v>163</v>
          </cell>
          <cell r="W172">
            <v>0</v>
          </cell>
          <cell r="X172">
            <v>0</v>
          </cell>
        </row>
        <row r="173">
          <cell r="D173">
            <v>164</v>
          </cell>
          <cell r="E173">
            <v>33</v>
          </cell>
          <cell r="F173" t="str">
            <v/>
          </cell>
          <cell r="G173">
            <v>998</v>
          </cell>
          <cell r="H173" t="str">
            <v/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33</v>
          </cell>
          <cell r="U173">
            <v>998</v>
          </cell>
          <cell r="V173">
            <v>164</v>
          </cell>
          <cell r="W173">
            <v>0</v>
          </cell>
          <cell r="X173">
            <v>0</v>
          </cell>
        </row>
        <row r="174">
          <cell r="D174">
            <v>165</v>
          </cell>
          <cell r="E174">
            <v>33</v>
          </cell>
          <cell r="F174" t="str">
            <v xml:space="preserve">Blandford                    </v>
          </cell>
          <cell r="G174">
            <v>999</v>
          </cell>
          <cell r="H174" t="str">
            <v>Total</v>
          </cell>
          <cell r="I174">
            <v>1371041.36</v>
          </cell>
          <cell r="J174">
            <v>0.99999999999999989</v>
          </cell>
          <cell r="K174">
            <v>1288977.0081253413</v>
          </cell>
          <cell r="L174">
            <v>1</v>
          </cell>
          <cell r="M174">
            <v>1083006</v>
          </cell>
          <cell r="N174">
            <v>1083006</v>
          </cell>
          <cell r="O174">
            <v>1146933</v>
          </cell>
          <cell r="P174">
            <v>-63927</v>
          </cell>
          <cell r="Q174">
            <v>-5.5737344727198534</v>
          </cell>
          <cell r="R174">
            <v>132</v>
          </cell>
          <cell r="S174">
            <v>0</v>
          </cell>
          <cell r="T174">
            <v>33</v>
          </cell>
          <cell r="U174">
            <v>999</v>
          </cell>
          <cell r="V174">
            <v>165</v>
          </cell>
          <cell r="W174">
            <v>121.76365663279999</v>
          </cell>
          <cell r="X174">
            <v>1288977.0081253413</v>
          </cell>
        </row>
        <row r="175">
          <cell r="D175">
            <v>166</v>
          </cell>
          <cell r="E175">
            <v>34</v>
          </cell>
          <cell r="F175" t="str">
            <v xml:space="preserve">Bolton                       </v>
          </cell>
          <cell r="G175">
            <v>34</v>
          </cell>
          <cell r="H175" t="str">
            <v>Bolton</v>
          </cell>
          <cell r="I175">
            <v>27251.545720000002</v>
          </cell>
          <cell r="J175">
            <v>2.7469190860899485E-3</v>
          </cell>
          <cell r="K175">
            <v>13854.834543589546</v>
          </cell>
          <cell r="L175">
            <v>1.3952720816993642E-3</v>
          </cell>
          <cell r="N175">
            <v>11515</v>
          </cell>
          <cell r="O175">
            <v>22684</v>
          </cell>
          <cell r="P175">
            <v>-11169</v>
          </cell>
          <cell r="Q175">
            <v>-49.237347910421441</v>
          </cell>
          <cell r="R175">
            <v>2</v>
          </cell>
          <cell r="S175">
            <v>0</v>
          </cell>
          <cell r="T175">
            <v>34</v>
          </cell>
          <cell r="U175">
            <v>34</v>
          </cell>
          <cell r="V175">
            <v>166</v>
          </cell>
          <cell r="W175">
            <v>1</v>
          </cell>
          <cell r="X175">
            <v>13854.834543589546</v>
          </cell>
        </row>
        <row r="176">
          <cell r="D176">
            <v>167</v>
          </cell>
          <cell r="E176">
            <v>34</v>
          </cell>
          <cell r="F176" t="str">
            <v xml:space="preserve">Bolton                       </v>
          </cell>
          <cell r="G176">
            <v>725</v>
          </cell>
          <cell r="H176" t="str">
            <v>Nashoba</v>
          </cell>
          <cell r="I176">
            <v>9736250</v>
          </cell>
          <cell r="J176">
            <v>0.98140088003577863</v>
          </cell>
          <cell r="K176">
            <v>9714100.3403017316</v>
          </cell>
          <cell r="L176">
            <v>0.97827317684717319</v>
          </cell>
          <cell r="N176">
            <v>8073490</v>
          </cell>
          <cell r="O176">
            <v>8104449</v>
          </cell>
          <cell r="P176">
            <v>-30959</v>
          </cell>
          <cell r="Q176">
            <v>-0.38200005947350646</v>
          </cell>
          <cell r="R176">
            <v>1030</v>
          </cell>
          <cell r="S176">
            <v>0</v>
          </cell>
          <cell r="T176">
            <v>34</v>
          </cell>
          <cell r="U176">
            <v>725</v>
          </cell>
          <cell r="V176">
            <v>167</v>
          </cell>
          <cell r="W176">
            <v>1000.9978884011</v>
          </cell>
          <cell r="X176">
            <v>9714100.3403017316</v>
          </cell>
        </row>
        <row r="177">
          <cell r="D177">
            <v>168</v>
          </cell>
          <cell r="E177">
            <v>34</v>
          </cell>
          <cell r="F177" t="str">
            <v xml:space="preserve">Bolton                       </v>
          </cell>
          <cell r="G177">
            <v>830</v>
          </cell>
          <cell r="H177" t="str">
            <v>Minuteman</v>
          </cell>
          <cell r="I177">
            <v>157266</v>
          </cell>
          <cell r="J177">
            <v>1.5852200878131391E-2</v>
          </cell>
          <cell r="K177">
            <v>201889.13674953594</v>
          </cell>
          <cell r="L177">
            <v>2.033155107112752E-2</v>
          </cell>
          <cell r="N177">
            <v>167792</v>
          </cell>
          <cell r="O177">
            <v>130908</v>
          </cell>
          <cell r="P177">
            <v>36884</v>
          </cell>
          <cell r="Q177">
            <v>28.175512573715892</v>
          </cell>
          <cell r="R177">
            <v>9</v>
          </cell>
          <cell r="S177">
            <v>0</v>
          </cell>
          <cell r="T177">
            <v>34</v>
          </cell>
          <cell r="U177">
            <v>830</v>
          </cell>
          <cell r="V177">
            <v>168</v>
          </cell>
          <cell r="W177">
            <v>11.031884057619999</v>
          </cell>
          <cell r="X177">
            <v>201889.13674953594</v>
          </cell>
        </row>
        <row r="178">
          <cell r="D178">
            <v>169</v>
          </cell>
          <cell r="E178">
            <v>34</v>
          </cell>
          <cell r="F178" t="str">
            <v/>
          </cell>
          <cell r="G178">
            <v>998</v>
          </cell>
          <cell r="H178" t="str">
            <v/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34</v>
          </cell>
          <cell r="U178">
            <v>998</v>
          </cell>
          <cell r="V178">
            <v>169</v>
          </cell>
          <cell r="W178">
            <v>0</v>
          </cell>
          <cell r="X178">
            <v>0</v>
          </cell>
        </row>
        <row r="179">
          <cell r="D179">
            <v>170</v>
          </cell>
          <cell r="E179">
            <v>34</v>
          </cell>
          <cell r="F179" t="str">
            <v xml:space="preserve">Bolton                       </v>
          </cell>
          <cell r="G179">
            <v>999</v>
          </cell>
          <cell r="H179" t="str">
            <v>Total</v>
          </cell>
          <cell r="I179">
            <v>9920767.5457199998</v>
          </cell>
          <cell r="J179">
            <v>1</v>
          </cell>
          <cell r="K179">
            <v>9929844.3115948569</v>
          </cell>
          <cell r="L179">
            <v>1</v>
          </cell>
          <cell r="M179">
            <v>8252797</v>
          </cell>
          <cell r="N179">
            <v>8252797</v>
          </cell>
          <cell r="O179">
            <v>8258041</v>
          </cell>
          <cell r="P179">
            <v>-5244</v>
          </cell>
          <cell r="Q179">
            <v>-6.3501743331136284E-2</v>
          </cell>
          <cell r="R179">
            <v>1041</v>
          </cell>
          <cell r="S179">
            <v>0</v>
          </cell>
          <cell r="T179">
            <v>34</v>
          </cell>
          <cell r="U179">
            <v>999</v>
          </cell>
          <cell r="V179">
            <v>170</v>
          </cell>
          <cell r="W179">
            <v>1013.02977245872</v>
          </cell>
          <cell r="X179">
            <v>9929844.3115948569</v>
          </cell>
        </row>
        <row r="180">
          <cell r="D180">
            <v>171</v>
          </cell>
          <cell r="E180">
            <v>35</v>
          </cell>
          <cell r="F180" t="str">
            <v xml:space="preserve">Boston                       </v>
          </cell>
          <cell r="G180">
            <v>35</v>
          </cell>
          <cell r="H180" t="str">
            <v>Boston</v>
          </cell>
          <cell r="I180">
            <v>802914847.56588995</v>
          </cell>
          <cell r="J180">
            <v>1</v>
          </cell>
          <cell r="K180">
            <v>829896970.52937865</v>
          </cell>
          <cell r="L180">
            <v>1</v>
          </cell>
          <cell r="N180">
            <v>686260642</v>
          </cell>
          <cell r="O180">
            <v>666445514</v>
          </cell>
          <cell r="P180">
            <v>19815128</v>
          </cell>
          <cell r="Q180">
            <v>2.9732555150787614</v>
          </cell>
          <cell r="R180">
            <v>64220</v>
          </cell>
          <cell r="S180">
            <v>0</v>
          </cell>
          <cell r="T180">
            <v>35</v>
          </cell>
          <cell r="U180">
            <v>35</v>
          </cell>
          <cell r="V180">
            <v>171</v>
          </cell>
          <cell r="W180">
            <v>64602</v>
          </cell>
          <cell r="X180">
            <v>829896970.52937865</v>
          </cell>
        </row>
        <row r="181">
          <cell r="D181">
            <v>172</v>
          </cell>
          <cell r="E181">
            <v>35</v>
          </cell>
          <cell r="F181" t="str">
            <v/>
          </cell>
          <cell r="G181">
            <v>998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35</v>
          </cell>
          <cell r="U181">
            <v>998</v>
          </cell>
          <cell r="V181">
            <v>172</v>
          </cell>
          <cell r="W181">
            <v>0</v>
          </cell>
          <cell r="X181">
            <v>0</v>
          </cell>
        </row>
        <row r="182">
          <cell r="D182">
            <v>173</v>
          </cell>
          <cell r="E182">
            <v>35</v>
          </cell>
          <cell r="F182" t="str">
            <v/>
          </cell>
          <cell r="G182">
            <v>998</v>
          </cell>
          <cell r="H182" t="str">
            <v/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35</v>
          </cell>
          <cell r="U182">
            <v>998</v>
          </cell>
          <cell r="V182">
            <v>173</v>
          </cell>
          <cell r="W182">
            <v>0</v>
          </cell>
          <cell r="X182">
            <v>0</v>
          </cell>
        </row>
        <row r="183">
          <cell r="D183">
            <v>174</v>
          </cell>
          <cell r="E183">
            <v>35</v>
          </cell>
          <cell r="F183" t="str">
            <v/>
          </cell>
          <cell r="G183">
            <v>998</v>
          </cell>
          <cell r="H183" t="str">
            <v/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35</v>
          </cell>
          <cell r="U183">
            <v>998</v>
          </cell>
          <cell r="V183">
            <v>174</v>
          </cell>
          <cell r="W183">
            <v>0</v>
          </cell>
          <cell r="X183">
            <v>0</v>
          </cell>
        </row>
        <row r="184">
          <cell r="D184">
            <v>175</v>
          </cell>
          <cell r="E184">
            <v>35</v>
          </cell>
          <cell r="F184" t="str">
            <v xml:space="preserve">Boston                       </v>
          </cell>
          <cell r="G184">
            <v>999</v>
          </cell>
          <cell r="H184" t="str">
            <v>Total</v>
          </cell>
          <cell r="I184">
            <v>802914847.56588995</v>
          </cell>
          <cell r="J184">
            <v>1</v>
          </cell>
          <cell r="K184">
            <v>829896970.52937865</v>
          </cell>
          <cell r="L184">
            <v>1</v>
          </cell>
          <cell r="M184">
            <v>686260642</v>
          </cell>
          <cell r="N184">
            <v>686260642</v>
          </cell>
          <cell r="O184">
            <v>666445514</v>
          </cell>
          <cell r="P184">
            <v>19815128</v>
          </cell>
          <cell r="Q184">
            <v>2.9732555150787614</v>
          </cell>
          <cell r="R184">
            <v>64220</v>
          </cell>
          <cell r="S184">
            <v>0</v>
          </cell>
          <cell r="T184">
            <v>35</v>
          </cell>
          <cell r="U184">
            <v>999</v>
          </cell>
          <cell r="V184">
            <v>175</v>
          </cell>
          <cell r="W184">
            <v>64602</v>
          </cell>
          <cell r="X184">
            <v>829896970.52937865</v>
          </cell>
        </row>
        <row r="185">
          <cell r="D185">
            <v>176</v>
          </cell>
          <cell r="E185">
            <v>36</v>
          </cell>
          <cell r="F185" t="str">
            <v xml:space="preserve">Bourne                       </v>
          </cell>
          <cell r="G185">
            <v>36</v>
          </cell>
          <cell r="H185" t="str">
            <v>Bourne</v>
          </cell>
          <cell r="I185">
            <v>19315319.800000001</v>
          </cell>
          <cell r="J185">
            <v>0.85879722236096834</v>
          </cell>
          <cell r="K185">
            <v>20067959.034898311</v>
          </cell>
          <cell r="L185">
            <v>0.86804780105870971</v>
          </cell>
          <cell r="N185">
            <v>16608266</v>
          </cell>
          <cell r="O185">
            <v>16178695</v>
          </cell>
          <cell r="P185">
            <v>429571</v>
          </cell>
          <cell r="Q185">
            <v>2.6551647088964838</v>
          </cell>
          <cell r="R185">
            <v>1950</v>
          </cell>
          <cell r="S185">
            <v>0</v>
          </cell>
          <cell r="T185">
            <v>36</v>
          </cell>
          <cell r="U185">
            <v>36</v>
          </cell>
          <cell r="V185">
            <v>176</v>
          </cell>
          <cell r="W185">
            <v>1981</v>
          </cell>
          <cell r="X185">
            <v>20067959.034898311</v>
          </cell>
        </row>
        <row r="186">
          <cell r="D186">
            <v>177</v>
          </cell>
          <cell r="E186">
            <v>36</v>
          </cell>
          <cell r="F186" t="str">
            <v xml:space="preserve">Bourne                       </v>
          </cell>
          <cell r="G186">
            <v>879</v>
          </cell>
          <cell r="H186" t="str">
            <v>Upper Cape Cod</v>
          </cell>
          <cell r="I186">
            <v>3175810</v>
          </cell>
          <cell r="J186">
            <v>0.14120277763903172</v>
          </cell>
          <cell r="K186">
            <v>3050536.2949931249</v>
          </cell>
          <cell r="L186">
            <v>0.13195219894129029</v>
          </cell>
          <cell r="N186">
            <v>2524627</v>
          </cell>
          <cell r="O186">
            <v>2660088</v>
          </cell>
          <cell r="P186">
            <v>-135461</v>
          </cell>
          <cell r="Q186">
            <v>-5.0923503282598173</v>
          </cell>
          <cell r="R186">
            <v>204</v>
          </cell>
          <cell r="S186">
            <v>0</v>
          </cell>
          <cell r="T186">
            <v>36</v>
          </cell>
          <cell r="U186">
            <v>879</v>
          </cell>
          <cell r="V186">
            <v>177</v>
          </cell>
          <cell r="W186">
            <v>193.73783783624</v>
          </cell>
          <cell r="X186">
            <v>3050536.2949931249</v>
          </cell>
        </row>
        <row r="187">
          <cell r="D187">
            <v>178</v>
          </cell>
          <cell r="E187">
            <v>36</v>
          </cell>
          <cell r="F187" t="str">
            <v/>
          </cell>
          <cell r="G187">
            <v>998</v>
          </cell>
          <cell r="H187" t="str">
            <v/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36</v>
          </cell>
          <cell r="U187">
            <v>998</v>
          </cell>
          <cell r="V187">
            <v>178</v>
          </cell>
          <cell r="W187">
            <v>0</v>
          </cell>
          <cell r="X187">
            <v>0</v>
          </cell>
        </row>
        <row r="188">
          <cell r="D188">
            <v>179</v>
          </cell>
          <cell r="E188">
            <v>36</v>
          </cell>
          <cell r="F188" t="str">
            <v/>
          </cell>
          <cell r="G188">
            <v>998</v>
          </cell>
          <cell r="H188" t="str">
            <v/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36</v>
          </cell>
          <cell r="U188">
            <v>998</v>
          </cell>
          <cell r="V188">
            <v>179</v>
          </cell>
          <cell r="W188">
            <v>0</v>
          </cell>
          <cell r="X188">
            <v>0</v>
          </cell>
        </row>
        <row r="189">
          <cell r="D189">
            <v>180</v>
          </cell>
          <cell r="E189">
            <v>36</v>
          </cell>
          <cell r="F189" t="str">
            <v xml:space="preserve">Bourne                       </v>
          </cell>
          <cell r="G189">
            <v>999</v>
          </cell>
          <cell r="H189" t="str">
            <v>Total</v>
          </cell>
          <cell r="I189">
            <v>22491129.800000001</v>
          </cell>
          <cell r="J189">
            <v>1</v>
          </cell>
          <cell r="K189">
            <v>23118495.329891436</v>
          </cell>
          <cell r="L189">
            <v>1</v>
          </cell>
          <cell r="M189">
            <v>19132893</v>
          </cell>
          <cell r="N189">
            <v>19132893</v>
          </cell>
          <cell r="O189">
            <v>18838783</v>
          </cell>
          <cell r="P189">
            <v>294110</v>
          </cell>
          <cell r="Q189">
            <v>1.5611942661051936</v>
          </cell>
          <cell r="R189">
            <v>2154</v>
          </cell>
          <cell r="S189">
            <v>0</v>
          </cell>
          <cell r="T189">
            <v>36</v>
          </cell>
          <cell r="U189">
            <v>999</v>
          </cell>
          <cell r="V189">
            <v>180</v>
          </cell>
          <cell r="W189">
            <v>2174.73783783624</v>
          </cell>
          <cell r="X189">
            <v>23118495.329891436</v>
          </cell>
        </row>
        <row r="190">
          <cell r="D190">
            <v>181</v>
          </cell>
          <cell r="E190">
            <v>37</v>
          </cell>
          <cell r="F190" t="str">
            <v xml:space="preserve">Boxborough                   </v>
          </cell>
          <cell r="G190">
            <v>37</v>
          </cell>
          <cell r="H190" t="str">
            <v>Boxborough</v>
          </cell>
          <cell r="I190">
            <v>0</v>
          </cell>
          <cell r="J190">
            <v>0</v>
          </cell>
          <cell r="K190">
            <v>88385.021661537277</v>
          </cell>
          <cell r="L190">
            <v>1.0735190199738348E-2</v>
          </cell>
          <cell r="N190">
            <v>73448</v>
          </cell>
          <cell r="O190">
            <v>0</v>
          </cell>
          <cell r="P190">
            <v>73448</v>
          </cell>
          <cell r="Q190">
            <v>100</v>
          </cell>
          <cell r="R190">
            <v>0</v>
          </cell>
          <cell r="S190">
            <v>0</v>
          </cell>
          <cell r="T190">
            <v>37</v>
          </cell>
          <cell r="U190">
            <v>37</v>
          </cell>
          <cell r="V190">
            <v>181</v>
          </cell>
          <cell r="W190">
            <v>6</v>
          </cell>
          <cell r="X190">
            <v>88385.021661537277</v>
          </cell>
        </row>
        <row r="191">
          <cell r="D191">
            <v>182</v>
          </cell>
          <cell r="E191">
            <v>37</v>
          </cell>
          <cell r="F191" t="str">
            <v xml:space="preserve">Boxborough                   </v>
          </cell>
          <cell r="G191">
            <v>600</v>
          </cell>
          <cell r="H191" t="str">
            <v>Acton Boxborough</v>
          </cell>
          <cell r="I191">
            <v>8126392</v>
          </cell>
          <cell r="J191">
            <v>0.98517125708141029</v>
          </cell>
          <cell r="K191">
            <v>8144819.9814218283</v>
          </cell>
          <cell r="L191">
            <v>0.98926480980026155</v>
          </cell>
          <cell r="N191">
            <v>6768317</v>
          </cell>
          <cell r="O191">
            <v>6781955</v>
          </cell>
          <cell r="P191">
            <v>-13638</v>
          </cell>
          <cell r="Q191">
            <v>-0.20109245785322963</v>
          </cell>
          <cell r="R191">
            <v>852</v>
          </cell>
          <cell r="S191">
            <v>0</v>
          </cell>
          <cell r="T191">
            <v>37</v>
          </cell>
          <cell r="U191">
            <v>600</v>
          </cell>
          <cell r="V191">
            <v>182</v>
          </cell>
          <cell r="W191">
            <v>829.85688598825004</v>
          </cell>
          <cell r="X191">
            <v>8144819.9814218283</v>
          </cell>
        </row>
        <row r="192">
          <cell r="D192">
            <v>183</v>
          </cell>
          <cell r="E192">
            <v>37</v>
          </cell>
          <cell r="F192" t="str">
            <v>Boxborough</v>
          </cell>
          <cell r="G192">
            <v>830</v>
          </cell>
          <cell r="H192" t="str">
            <v>Minuteman</v>
          </cell>
          <cell r="I192">
            <v>122318</v>
          </cell>
          <cell r="J192">
            <v>1.4828742918589695E-2</v>
          </cell>
          <cell r="K192">
            <v>0</v>
          </cell>
          <cell r="L192">
            <v>0</v>
          </cell>
          <cell r="N192">
            <v>0</v>
          </cell>
          <cell r="O192">
            <v>102082</v>
          </cell>
          <cell r="P192">
            <v>-102082</v>
          </cell>
          <cell r="Q192">
            <v>-100</v>
          </cell>
          <cell r="R192">
            <v>7</v>
          </cell>
          <cell r="S192">
            <v>0</v>
          </cell>
          <cell r="T192">
            <v>37</v>
          </cell>
          <cell r="U192">
            <v>830</v>
          </cell>
          <cell r="V192">
            <v>183</v>
          </cell>
          <cell r="W192">
            <v>0</v>
          </cell>
          <cell r="X192">
            <v>0</v>
          </cell>
        </row>
        <row r="193">
          <cell r="D193">
            <v>184</v>
          </cell>
          <cell r="E193">
            <v>37</v>
          </cell>
          <cell r="F193" t="str">
            <v/>
          </cell>
          <cell r="G193">
            <v>998</v>
          </cell>
          <cell r="H193" t="str">
            <v/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37</v>
          </cell>
          <cell r="U193">
            <v>998</v>
          </cell>
          <cell r="V193">
            <v>184</v>
          </cell>
          <cell r="W193">
            <v>0</v>
          </cell>
          <cell r="X193">
            <v>0</v>
          </cell>
        </row>
        <row r="194">
          <cell r="D194">
            <v>185</v>
          </cell>
          <cell r="E194">
            <v>37</v>
          </cell>
          <cell r="F194" t="str">
            <v>Boxborough</v>
          </cell>
          <cell r="G194">
            <v>999</v>
          </cell>
          <cell r="H194" t="str">
            <v>Total</v>
          </cell>
          <cell r="I194">
            <v>8248710</v>
          </cell>
          <cell r="J194">
            <v>1</v>
          </cell>
          <cell r="K194">
            <v>8233205.003083366</v>
          </cell>
          <cell r="L194">
            <v>0.99999999999999989</v>
          </cell>
          <cell r="M194">
            <v>6841765</v>
          </cell>
          <cell r="N194">
            <v>6841765</v>
          </cell>
          <cell r="O194">
            <v>6884037</v>
          </cell>
          <cell r="P194">
            <v>-42272</v>
          </cell>
          <cell r="Q194">
            <v>-0.61405829166810111</v>
          </cell>
          <cell r="R194">
            <v>859</v>
          </cell>
          <cell r="S194">
            <v>0</v>
          </cell>
          <cell r="T194">
            <v>37</v>
          </cell>
          <cell r="U194">
            <v>999</v>
          </cell>
          <cell r="V194">
            <v>185</v>
          </cell>
          <cell r="W194">
            <v>835.85688598825004</v>
          </cell>
          <cell r="X194">
            <v>8233205.003083366</v>
          </cell>
        </row>
        <row r="195">
          <cell r="D195">
            <v>186</v>
          </cell>
          <cell r="E195">
            <v>38</v>
          </cell>
          <cell r="F195" t="str">
            <v>Boxford</v>
          </cell>
          <cell r="G195">
            <v>38</v>
          </cell>
          <cell r="H195" t="str">
            <v>Boxford</v>
          </cell>
          <cell r="I195">
            <v>6361983.2980000013</v>
          </cell>
          <cell r="J195">
            <v>0.45437427187769114</v>
          </cell>
          <cell r="K195">
            <v>6728318.9448366938</v>
          </cell>
          <cell r="L195">
            <v>0.47375945426251553</v>
          </cell>
          <cell r="N195">
            <v>5579890</v>
          </cell>
          <cell r="O195">
            <v>5310704</v>
          </cell>
          <cell r="P195">
            <v>269186</v>
          </cell>
          <cell r="Q195">
            <v>5.0687441815623693</v>
          </cell>
          <cell r="R195">
            <v>718</v>
          </cell>
          <cell r="S195">
            <v>0</v>
          </cell>
          <cell r="T195">
            <v>38</v>
          </cell>
          <cell r="U195">
            <v>38</v>
          </cell>
          <cell r="V195">
            <v>186</v>
          </cell>
          <cell r="W195">
            <v>739</v>
          </cell>
          <cell r="X195">
            <v>6728318.9448366938</v>
          </cell>
        </row>
        <row r="196">
          <cell r="D196">
            <v>187</v>
          </cell>
          <cell r="E196">
            <v>38</v>
          </cell>
          <cell r="F196" t="str">
            <v>Boxford</v>
          </cell>
          <cell r="G196">
            <v>705</v>
          </cell>
          <cell r="H196" t="str">
            <v>Masconomet</v>
          </cell>
          <cell r="I196">
            <v>7292763</v>
          </cell>
          <cell r="J196">
            <v>0.52085076663801799</v>
          </cell>
          <cell r="K196">
            <v>7187322.8123042211</v>
          </cell>
          <cell r="L196">
            <v>0.50607917981932438</v>
          </cell>
          <cell r="N196">
            <v>5960548</v>
          </cell>
          <cell r="O196">
            <v>6087678</v>
          </cell>
          <cell r="P196">
            <v>-127130</v>
          </cell>
          <cell r="Q196">
            <v>-2.0883167605119719</v>
          </cell>
          <cell r="R196">
            <v>742</v>
          </cell>
          <cell r="S196">
            <v>0</v>
          </cell>
          <cell r="T196">
            <v>38</v>
          </cell>
          <cell r="U196">
            <v>705</v>
          </cell>
          <cell r="V196">
            <v>187</v>
          </cell>
          <cell r="W196">
            <v>712.37852205785998</v>
          </cell>
          <cell r="X196">
            <v>7187322.8123042211</v>
          </cell>
        </row>
        <row r="197">
          <cell r="D197">
            <v>188</v>
          </cell>
          <cell r="E197">
            <v>38</v>
          </cell>
          <cell r="F197" t="str">
            <v>Boxford</v>
          </cell>
          <cell r="G197">
            <v>817</v>
          </cell>
          <cell r="H197" t="str">
            <v>Essex North Shore</v>
          </cell>
          <cell r="I197">
            <v>346890</v>
          </cell>
          <cell r="J197">
            <v>2.4774961484290939E-2</v>
          </cell>
          <cell r="K197">
            <v>286331.17300446273</v>
          </cell>
          <cell r="L197">
            <v>2.0161365918159913E-2</v>
          </cell>
          <cell r="N197">
            <v>237458</v>
          </cell>
          <cell r="O197">
            <v>289569</v>
          </cell>
          <cell r="P197">
            <v>-52111</v>
          </cell>
          <cell r="Q197">
            <v>-17.996056207674165</v>
          </cell>
          <cell r="R197">
            <v>22</v>
          </cell>
          <cell r="S197">
            <v>0</v>
          </cell>
          <cell r="T197">
            <v>38</v>
          </cell>
          <cell r="U197">
            <v>817</v>
          </cell>
          <cell r="V197">
            <v>188</v>
          </cell>
          <cell r="W197">
            <v>18.000000000060002</v>
          </cell>
          <cell r="X197">
            <v>286331.17300446273</v>
          </cell>
        </row>
        <row r="198">
          <cell r="D198">
            <v>189</v>
          </cell>
          <cell r="E198">
            <v>38</v>
          </cell>
          <cell r="F198" t="str">
            <v/>
          </cell>
          <cell r="G198">
            <v>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38</v>
          </cell>
          <cell r="U198">
            <v>998</v>
          </cell>
          <cell r="V198">
            <v>189</v>
          </cell>
          <cell r="W198">
            <v>0</v>
          </cell>
          <cell r="X198">
            <v>0</v>
          </cell>
        </row>
        <row r="199">
          <cell r="D199">
            <v>190</v>
          </cell>
          <cell r="E199">
            <v>38</v>
          </cell>
          <cell r="F199" t="str">
            <v xml:space="preserve">Boxford                      </v>
          </cell>
          <cell r="G199">
            <v>999</v>
          </cell>
          <cell r="H199" t="str">
            <v>Total</v>
          </cell>
          <cell r="I199">
            <v>14001636.298</v>
          </cell>
          <cell r="J199">
            <v>1</v>
          </cell>
          <cell r="K199">
            <v>14201972.930145379</v>
          </cell>
          <cell r="L199">
            <v>0.99999999999999978</v>
          </cell>
          <cell r="M199">
            <v>11777896</v>
          </cell>
          <cell r="N199">
            <v>11777896</v>
          </cell>
          <cell r="O199">
            <v>11687951</v>
          </cell>
          <cell r="P199">
            <v>89945</v>
          </cell>
          <cell r="Q199">
            <v>0.76955319200089045</v>
          </cell>
          <cell r="R199">
            <v>1482</v>
          </cell>
          <cell r="S199">
            <v>0</v>
          </cell>
          <cell r="T199">
            <v>38</v>
          </cell>
          <cell r="U199">
            <v>999</v>
          </cell>
          <cell r="V199">
            <v>190</v>
          </cell>
          <cell r="W199">
            <v>1469.37852205792</v>
          </cell>
          <cell r="X199">
            <v>14201972.930145379</v>
          </cell>
        </row>
        <row r="200">
          <cell r="D200">
            <v>191</v>
          </cell>
          <cell r="E200">
            <v>39</v>
          </cell>
          <cell r="F200" t="str">
            <v xml:space="preserve">Boylston                     </v>
          </cell>
          <cell r="G200">
            <v>39</v>
          </cell>
          <cell r="H200" t="str">
            <v>Boylston</v>
          </cell>
          <cell r="I200">
            <v>2586705.9099999997</v>
          </cell>
          <cell r="J200">
            <v>0.45396655163065514</v>
          </cell>
          <cell r="K200">
            <v>2629403.7758567845</v>
          </cell>
          <cell r="L200">
            <v>0.44098188612435779</v>
          </cell>
          <cell r="N200">
            <v>2172204</v>
          </cell>
          <cell r="O200">
            <v>2165226</v>
          </cell>
          <cell r="P200">
            <v>6978</v>
          </cell>
          <cell r="Q200">
            <v>0.32227582709610914</v>
          </cell>
          <cell r="R200">
            <v>275</v>
          </cell>
          <cell r="S200">
            <v>0</v>
          </cell>
          <cell r="T200">
            <v>39</v>
          </cell>
          <cell r="U200">
            <v>39</v>
          </cell>
          <cell r="V200">
            <v>191</v>
          </cell>
          <cell r="W200">
            <v>275</v>
          </cell>
          <cell r="X200">
            <v>2629403.7758567845</v>
          </cell>
        </row>
        <row r="201">
          <cell r="D201">
            <v>192</v>
          </cell>
          <cell r="E201">
            <v>39</v>
          </cell>
          <cell r="F201" t="str">
            <v xml:space="preserve">Boylston                     </v>
          </cell>
          <cell r="G201">
            <v>620</v>
          </cell>
          <cell r="H201" t="str">
            <v>Berlin Boylston</v>
          </cell>
          <cell r="I201">
            <v>3111304</v>
          </cell>
          <cell r="J201">
            <v>0.54603344836934475</v>
          </cell>
          <cell r="K201">
            <v>3333207.9744029245</v>
          </cell>
          <cell r="L201">
            <v>0.55901811387564226</v>
          </cell>
          <cell r="N201">
            <v>2753632</v>
          </cell>
          <cell r="O201">
            <v>2604345</v>
          </cell>
          <cell r="P201">
            <v>149287</v>
          </cell>
          <cell r="Q201">
            <v>5.73222825700896</v>
          </cell>
          <cell r="R201">
            <v>327</v>
          </cell>
          <cell r="S201">
            <v>0</v>
          </cell>
          <cell r="T201">
            <v>39</v>
          </cell>
          <cell r="U201">
            <v>620</v>
          </cell>
          <cell r="V201">
            <v>192</v>
          </cell>
          <cell r="W201">
            <v>343.00000000260002</v>
          </cell>
          <cell r="X201">
            <v>3333207.9744029245</v>
          </cell>
        </row>
        <row r="202">
          <cell r="D202">
            <v>193</v>
          </cell>
          <cell r="E202">
            <v>39</v>
          </cell>
          <cell r="F202" t="str">
            <v/>
          </cell>
          <cell r="G202">
            <v>998</v>
          </cell>
          <cell r="H202" t="str">
            <v/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39</v>
          </cell>
          <cell r="U202">
            <v>998</v>
          </cell>
          <cell r="V202">
            <v>193</v>
          </cell>
          <cell r="W202">
            <v>0</v>
          </cell>
          <cell r="X202">
            <v>0</v>
          </cell>
        </row>
        <row r="203">
          <cell r="D203">
            <v>194</v>
          </cell>
          <cell r="E203">
            <v>39</v>
          </cell>
          <cell r="F203" t="str">
            <v/>
          </cell>
          <cell r="G203">
            <v>998</v>
          </cell>
          <cell r="H203" t="str">
            <v/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39</v>
          </cell>
          <cell r="U203">
            <v>998</v>
          </cell>
          <cell r="V203">
            <v>194</v>
          </cell>
          <cell r="W203">
            <v>0</v>
          </cell>
          <cell r="X203">
            <v>0</v>
          </cell>
        </row>
        <row r="204">
          <cell r="D204">
            <v>195</v>
          </cell>
          <cell r="E204">
            <v>39</v>
          </cell>
          <cell r="F204" t="str">
            <v xml:space="preserve">Boylston                     </v>
          </cell>
          <cell r="G204">
            <v>999</v>
          </cell>
          <cell r="H204" t="str">
            <v>Total</v>
          </cell>
          <cell r="I204">
            <v>5698009.9100000001</v>
          </cell>
          <cell r="J204">
            <v>0.99999999999999989</v>
          </cell>
          <cell r="K204">
            <v>5962611.7502597086</v>
          </cell>
          <cell r="L204">
            <v>1</v>
          </cell>
          <cell r="M204">
            <v>4925836</v>
          </cell>
          <cell r="N204">
            <v>4925836</v>
          </cell>
          <cell r="O204">
            <v>4769571</v>
          </cell>
          <cell r="P204">
            <v>156265</v>
          </cell>
          <cell r="Q204">
            <v>3.2762904672139275</v>
          </cell>
          <cell r="R204">
            <v>602</v>
          </cell>
          <cell r="S204">
            <v>0</v>
          </cell>
          <cell r="T204">
            <v>39</v>
          </cell>
          <cell r="U204">
            <v>999</v>
          </cell>
          <cell r="V204">
            <v>195</v>
          </cell>
          <cell r="W204">
            <v>618.00000000260002</v>
          </cell>
          <cell r="X204">
            <v>5962611.7502597086</v>
          </cell>
        </row>
        <row r="205">
          <cell r="D205">
            <v>196</v>
          </cell>
          <cell r="E205">
            <v>40</v>
          </cell>
          <cell r="F205" t="str">
            <v xml:space="preserve">Braintree                    </v>
          </cell>
          <cell r="G205">
            <v>40</v>
          </cell>
          <cell r="H205" t="str">
            <v>Braintree</v>
          </cell>
          <cell r="I205">
            <v>56110509.381990001</v>
          </cell>
          <cell r="J205">
            <v>0.95273845498625753</v>
          </cell>
          <cell r="K205">
            <v>58118969.896002591</v>
          </cell>
          <cell r="L205">
            <v>0.95300142020493084</v>
          </cell>
          <cell r="N205">
            <v>40917885</v>
          </cell>
          <cell r="O205">
            <v>39512030</v>
          </cell>
          <cell r="P205">
            <v>1405855</v>
          </cell>
          <cell r="Q205">
            <v>3.5580429555251909</v>
          </cell>
          <cell r="R205">
            <v>5615</v>
          </cell>
          <cell r="S205">
            <v>0</v>
          </cell>
          <cell r="T205">
            <v>40</v>
          </cell>
          <cell r="U205">
            <v>40</v>
          </cell>
          <cell r="V205">
            <v>196</v>
          </cell>
          <cell r="W205">
            <v>5667</v>
          </cell>
          <cell r="X205">
            <v>58118969.896002591</v>
          </cell>
        </row>
        <row r="206">
          <cell r="D206">
            <v>197</v>
          </cell>
          <cell r="E206">
            <v>40</v>
          </cell>
          <cell r="F206" t="str">
            <v xml:space="preserve">Braintree                    </v>
          </cell>
          <cell r="G206">
            <v>806</v>
          </cell>
          <cell r="H206" t="str">
            <v>Blue Hills</v>
          </cell>
          <cell r="I206">
            <v>2654319</v>
          </cell>
          <cell r="J206">
            <v>4.5069485395054523E-2</v>
          </cell>
          <cell r="K206">
            <v>2685021.9102964113</v>
          </cell>
          <cell r="L206">
            <v>4.4027444023398497E-2</v>
          </cell>
          <cell r="N206">
            <v>1890354</v>
          </cell>
          <cell r="O206">
            <v>1869125</v>
          </cell>
          <cell r="P206">
            <v>21229</v>
          </cell>
          <cell r="Q206">
            <v>1.1357720858690563</v>
          </cell>
          <cell r="R206">
            <v>164</v>
          </cell>
          <cell r="S206">
            <v>0</v>
          </cell>
          <cell r="T206">
            <v>40</v>
          </cell>
          <cell r="U206">
            <v>806</v>
          </cell>
          <cell r="V206">
            <v>197</v>
          </cell>
          <cell r="W206">
            <v>163.00000000291001</v>
          </cell>
          <cell r="X206">
            <v>2685021.9102964113</v>
          </cell>
        </row>
        <row r="207">
          <cell r="D207">
            <v>198</v>
          </cell>
          <cell r="E207">
            <v>40</v>
          </cell>
          <cell r="F207" t="str">
            <v xml:space="preserve">Braintree                    </v>
          </cell>
          <cell r="G207">
            <v>915</v>
          </cell>
          <cell r="H207" t="str">
            <v>Norfolk County</v>
          </cell>
          <cell r="I207">
            <v>129099</v>
          </cell>
          <cell r="J207">
            <v>2.1920596186879361E-3</v>
          </cell>
          <cell r="K207">
            <v>181195.27086699803</v>
          </cell>
          <cell r="L207">
            <v>2.9711357716707071E-3</v>
          </cell>
          <cell r="N207">
            <v>127568</v>
          </cell>
          <cell r="O207">
            <v>90909</v>
          </cell>
          <cell r="P207">
            <v>36659</v>
          </cell>
          <cell r="Q207">
            <v>40.324940324940322</v>
          </cell>
          <cell r="R207">
            <v>8</v>
          </cell>
          <cell r="S207">
            <v>0</v>
          </cell>
          <cell r="T207">
            <v>40</v>
          </cell>
          <cell r="U207">
            <v>915</v>
          </cell>
          <cell r="V207">
            <v>198</v>
          </cell>
          <cell r="W207">
            <v>11.0000000007</v>
          </cell>
          <cell r="X207">
            <v>181195.27086699803</v>
          </cell>
        </row>
        <row r="208">
          <cell r="D208">
            <v>199</v>
          </cell>
          <cell r="E208">
            <v>40</v>
          </cell>
          <cell r="F208" t="str">
            <v/>
          </cell>
          <cell r="G208">
            <v>998</v>
          </cell>
          <cell r="H208" t="str">
            <v/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40</v>
          </cell>
          <cell r="U208">
            <v>998</v>
          </cell>
          <cell r="V208">
            <v>199</v>
          </cell>
          <cell r="W208">
            <v>0</v>
          </cell>
          <cell r="X208">
            <v>0</v>
          </cell>
        </row>
        <row r="209">
          <cell r="D209">
            <v>200</v>
          </cell>
          <cell r="E209">
            <v>40</v>
          </cell>
          <cell r="F209" t="str">
            <v xml:space="preserve">Braintree                    </v>
          </cell>
          <cell r="G209">
            <v>999</v>
          </cell>
          <cell r="H209" t="str">
            <v>Total</v>
          </cell>
          <cell r="I209">
            <v>58893927.381990001</v>
          </cell>
          <cell r="J209">
            <v>1</v>
          </cell>
          <cell r="K209">
            <v>60985187.077165999</v>
          </cell>
          <cell r="L209">
            <v>1</v>
          </cell>
          <cell r="M209">
            <v>42935807</v>
          </cell>
          <cell r="N209">
            <v>42935807</v>
          </cell>
          <cell r="O209">
            <v>41472064</v>
          </cell>
          <cell r="P209">
            <v>1463743</v>
          </cell>
          <cell r="Q209">
            <v>3.5294674506675143</v>
          </cell>
          <cell r="R209">
            <v>5787</v>
          </cell>
          <cell r="S209">
            <v>0</v>
          </cell>
          <cell r="T209">
            <v>40</v>
          </cell>
          <cell r="U209">
            <v>999</v>
          </cell>
          <cell r="V209">
            <v>200</v>
          </cell>
          <cell r="W209">
            <v>5841.0000000036107</v>
          </cell>
          <cell r="X209">
            <v>60985187.077165999</v>
          </cell>
        </row>
        <row r="210">
          <cell r="D210">
            <v>201</v>
          </cell>
          <cell r="E210">
            <v>41</v>
          </cell>
          <cell r="F210" t="str">
            <v xml:space="preserve">Brewster                     </v>
          </cell>
          <cell r="G210">
            <v>41</v>
          </cell>
          <cell r="H210" t="str">
            <v>Brewster</v>
          </cell>
          <cell r="I210">
            <v>4710846.5600000005</v>
          </cell>
          <cell r="J210">
            <v>0.42012629570108528</v>
          </cell>
          <cell r="K210">
            <v>4863009.8651172351</v>
          </cell>
          <cell r="L210">
            <v>0.43073976993492685</v>
          </cell>
          <cell r="N210">
            <v>4034625</v>
          </cell>
          <cell r="O210">
            <v>3929503</v>
          </cell>
          <cell r="P210">
            <v>105122</v>
          </cell>
          <cell r="Q210">
            <v>2.6751983647804822</v>
          </cell>
          <cell r="R210">
            <v>486</v>
          </cell>
          <cell r="S210">
            <v>0</v>
          </cell>
          <cell r="T210">
            <v>41</v>
          </cell>
          <cell r="U210">
            <v>41</v>
          </cell>
          <cell r="V210">
            <v>201</v>
          </cell>
          <cell r="W210">
            <v>490</v>
          </cell>
          <cell r="X210">
            <v>4863009.8651172351</v>
          </cell>
        </row>
        <row r="211">
          <cell r="D211">
            <v>202</v>
          </cell>
          <cell r="E211">
            <v>41</v>
          </cell>
          <cell r="F211" t="str">
            <v xml:space="preserve">Brewster                     </v>
          </cell>
          <cell r="G211">
            <v>660</v>
          </cell>
          <cell r="H211" t="str">
            <v>Nauset</v>
          </cell>
          <cell r="I211">
            <v>5815540</v>
          </cell>
          <cell r="J211">
            <v>0.51864590505819608</v>
          </cell>
          <cell r="K211">
            <v>5721735.3782170611</v>
          </cell>
          <cell r="L211">
            <v>0.50680114760210004</v>
          </cell>
          <cell r="N211">
            <v>4747072</v>
          </cell>
          <cell r="O211">
            <v>4850971</v>
          </cell>
          <cell r="P211">
            <v>-103899</v>
          </cell>
          <cell r="Q211">
            <v>-2.1418186173448572</v>
          </cell>
          <cell r="R211">
            <v>555</v>
          </cell>
          <cell r="S211">
            <v>0</v>
          </cell>
          <cell r="T211">
            <v>41</v>
          </cell>
          <cell r="U211">
            <v>660</v>
          </cell>
          <cell r="V211">
            <v>202</v>
          </cell>
          <cell r="W211">
            <v>541.91617274066994</v>
          </cell>
          <cell r="X211">
            <v>5721735.3782170611</v>
          </cell>
        </row>
        <row r="212">
          <cell r="D212">
            <v>203</v>
          </cell>
          <cell r="E212">
            <v>41</v>
          </cell>
          <cell r="F212" t="str">
            <v xml:space="preserve">Brewster                     </v>
          </cell>
          <cell r="G212">
            <v>815</v>
          </cell>
          <cell r="H212" t="str">
            <v>Cape Cod</v>
          </cell>
          <cell r="I212">
            <v>686543</v>
          </cell>
          <cell r="J212">
            <v>6.1227799240718674E-2</v>
          </cell>
          <cell r="K212">
            <v>705156.93089935707</v>
          </cell>
          <cell r="L212">
            <v>6.2459082462972916E-2</v>
          </cell>
          <cell r="N212">
            <v>585038</v>
          </cell>
          <cell r="O212">
            <v>572673</v>
          </cell>
          <cell r="P212">
            <v>12365</v>
          </cell>
          <cell r="Q212">
            <v>2.1591728613013013</v>
          </cell>
          <cell r="R212">
            <v>43</v>
          </cell>
          <cell r="S212">
            <v>0</v>
          </cell>
          <cell r="T212">
            <v>41</v>
          </cell>
          <cell r="U212">
            <v>815</v>
          </cell>
          <cell r="V212">
            <v>203</v>
          </cell>
          <cell r="W212">
            <v>42.999999997709999</v>
          </cell>
          <cell r="X212">
            <v>705156.93089935707</v>
          </cell>
        </row>
        <row r="213">
          <cell r="D213">
            <v>204</v>
          </cell>
          <cell r="E213">
            <v>41</v>
          </cell>
          <cell r="F213" t="str">
            <v/>
          </cell>
          <cell r="G213">
            <v>998</v>
          </cell>
          <cell r="H213" t="str">
            <v/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41</v>
          </cell>
          <cell r="U213">
            <v>998</v>
          </cell>
          <cell r="V213">
            <v>204</v>
          </cell>
          <cell r="W213">
            <v>0</v>
          </cell>
          <cell r="X213">
            <v>0</v>
          </cell>
        </row>
        <row r="214">
          <cell r="D214">
            <v>205</v>
          </cell>
          <cell r="E214">
            <v>41</v>
          </cell>
          <cell r="F214" t="str">
            <v xml:space="preserve">Brewster                     </v>
          </cell>
          <cell r="G214">
            <v>999</v>
          </cell>
          <cell r="H214" t="str">
            <v>Total</v>
          </cell>
          <cell r="I214">
            <v>11212929.560000001</v>
          </cell>
          <cell r="J214">
            <v>1</v>
          </cell>
          <cell r="K214">
            <v>11289902.174233655</v>
          </cell>
          <cell r="L214">
            <v>0.99999999999999978</v>
          </cell>
          <cell r="M214">
            <v>9366735</v>
          </cell>
          <cell r="N214">
            <v>9366735</v>
          </cell>
          <cell r="O214">
            <v>9353147</v>
          </cell>
          <cell r="P214">
            <v>13588</v>
          </cell>
          <cell r="Q214">
            <v>0.14527730613022546</v>
          </cell>
          <cell r="R214">
            <v>1084</v>
          </cell>
          <cell r="S214">
            <v>0</v>
          </cell>
          <cell r="T214">
            <v>41</v>
          </cell>
          <cell r="U214">
            <v>999</v>
          </cell>
          <cell r="V214">
            <v>205</v>
          </cell>
          <cell r="W214">
            <v>1074.9161727383798</v>
          </cell>
          <cell r="X214">
            <v>11289902.174233655</v>
          </cell>
        </row>
        <row r="215">
          <cell r="D215">
            <v>206</v>
          </cell>
          <cell r="E215">
            <v>42</v>
          </cell>
          <cell r="F215" t="str">
            <v xml:space="preserve">Bridgewater                  </v>
          </cell>
          <cell r="G215">
            <v>42</v>
          </cell>
          <cell r="H215" t="str">
            <v>Bridgewater</v>
          </cell>
          <cell r="I215">
            <v>196498.64000000004</v>
          </cell>
          <cell r="J215">
            <v>5.8863708131016582E-3</v>
          </cell>
          <cell r="K215">
            <v>200050.51601106342</v>
          </cell>
          <cell r="L215">
            <v>5.9125912250398999E-3</v>
          </cell>
          <cell r="N215">
            <v>124537</v>
          </cell>
          <cell r="O215">
            <v>121288</v>
          </cell>
          <cell r="P215">
            <v>3249</v>
          </cell>
          <cell r="Q215">
            <v>2.6787481036870919</v>
          </cell>
          <cell r="R215">
            <v>13</v>
          </cell>
          <cell r="S215">
            <v>0</v>
          </cell>
          <cell r="T215">
            <v>42</v>
          </cell>
          <cell r="U215">
            <v>42</v>
          </cell>
          <cell r="V215">
            <v>206</v>
          </cell>
          <cell r="W215">
            <v>13</v>
          </cell>
          <cell r="X215">
            <v>200050.51601106342</v>
          </cell>
        </row>
        <row r="216">
          <cell r="D216">
            <v>207</v>
          </cell>
          <cell r="E216">
            <v>42</v>
          </cell>
          <cell r="F216" t="str">
            <v xml:space="preserve">Bridgewater                  </v>
          </cell>
          <cell r="G216">
            <v>625</v>
          </cell>
          <cell r="H216" t="str">
            <v>Bridgewater Raynham</v>
          </cell>
          <cell r="I216">
            <v>31273963</v>
          </cell>
          <cell r="J216">
            <v>0.93685199558236709</v>
          </cell>
          <cell r="K216">
            <v>31693234.615528297</v>
          </cell>
          <cell r="L216">
            <v>0.93670911036560489</v>
          </cell>
          <cell r="N216">
            <v>19729920</v>
          </cell>
          <cell r="O216">
            <v>19303682</v>
          </cell>
          <cell r="P216">
            <v>426238</v>
          </cell>
          <cell r="Q216">
            <v>2.2080657980171865</v>
          </cell>
          <cell r="R216">
            <v>3299</v>
          </cell>
          <cell r="S216">
            <v>0</v>
          </cell>
          <cell r="T216">
            <v>42</v>
          </cell>
          <cell r="U216">
            <v>625</v>
          </cell>
          <cell r="V216">
            <v>207</v>
          </cell>
          <cell r="W216">
            <v>3264.23202613695</v>
          </cell>
          <cell r="X216">
            <v>31693234.615528297</v>
          </cell>
        </row>
        <row r="217">
          <cell r="D217">
            <v>208</v>
          </cell>
          <cell r="E217">
            <v>42</v>
          </cell>
          <cell r="F217" t="str">
            <v xml:space="preserve">Bridgewater                  </v>
          </cell>
          <cell r="G217">
            <v>810</v>
          </cell>
          <cell r="H217" t="str">
            <v>Bristol Plymouth</v>
          </cell>
          <cell r="I217">
            <v>1911506</v>
          </cell>
          <cell r="J217">
            <v>5.7261633604531285E-2</v>
          </cell>
          <cell r="K217">
            <v>1941375.2393394718</v>
          </cell>
          <cell r="L217">
            <v>5.7378298409355245E-2</v>
          </cell>
          <cell r="N217">
            <v>1208560</v>
          </cell>
          <cell r="O217">
            <v>1179867</v>
          </cell>
          <cell r="P217">
            <v>28693</v>
          </cell>
          <cell r="Q217">
            <v>2.4318842717018105</v>
          </cell>
          <cell r="R217">
            <v>124</v>
          </cell>
          <cell r="S217">
            <v>0</v>
          </cell>
          <cell r="T217">
            <v>42</v>
          </cell>
          <cell r="U217">
            <v>810</v>
          </cell>
          <cell r="V217">
            <v>208</v>
          </cell>
          <cell r="W217">
            <v>122.73218304552</v>
          </cell>
          <cell r="X217">
            <v>1941375.2393394718</v>
          </cell>
        </row>
        <row r="218">
          <cell r="D218">
            <v>209</v>
          </cell>
          <cell r="E218">
            <v>42</v>
          </cell>
          <cell r="F218" t="str">
            <v/>
          </cell>
          <cell r="G218">
            <v>998</v>
          </cell>
          <cell r="H218" t="str">
            <v/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42</v>
          </cell>
          <cell r="U218">
            <v>998</v>
          </cell>
          <cell r="V218">
            <v>209</v>
          </cell>
          <cell r="W218">
            <v>0</v>
          </cell>
          <cell r="X218">
            <v>0</v>
          </cell>
        </row>
        <row r="219">
          <cell r="D219">
            <v>210</v>
          </cell>
          <cell r="E219">
            <v>42</v>
          </cell>
          <cell r="F219" t="str">
            <v xml:space="preserve">Bridgewater                  </v>
          </cell>
          <cell r="G219">
            <v>999</v>
          </cell>
          <cell r="H219" t="str">
            <v>Total</v>
          </cell>
          <cell r="I219">
            <v>33381967.640000001</v>
          </cell>
          <cell r="J219">
            <v>1</v>
          </cell>
          <cell r="K219">
            <v>33834660.370878831</v>
          </cell>
          <cell r="L219">
            <v>1</v>
          </cell>
          <cell r="M219">
            <v>21063017</v>
          </cell>
          <cell r="N219">
            <v>21063017</v>
          </cell>
          <cell r="O219">
            <v>20604837</v>
          </cell>
          <cell r="P219">
            <v>458180</v>
          </cell>
          <cell r="Q219">
            <v>2.2236526306905509</v>
          </cell>
          <cell r="R219">
            <v>3436</v>
          </cell>
          <cell r="S219">
            <v>0</v>
          </cell>
          <cell r="T219">
            <v>42</v>
          </cell>
          <cell r="U219">
            <v>999</v>
          </cell>
          <cell r="V219">
            <v>210</v>
          </cell>
          <cell r="W219">
            <v>3399.9642091824699</v>
          </cell>
          <cell r="X219">
            <v>33834660.370878831</v>
          </cell>
        </row>
        <row r="220">
          <cell r="D220">
            <v>211</v>
          </cell>
          <cell r="E220">
            <v>43</v>
          </cell>
          <cell r="F220" t="str">
            <v xml:space="preserve">Brimfield                    </v>
          </cell>
          <cell r="G220">
            <v>43</v>
          </cell>
          <cell r="H220" t="str">
            <v>Brimfield</v>
          </cell>
          <cell r="I220">
            <v>2386674.08</v>
          </cell>
          <cell r="J220">
            <v>0.42947775887473683</v>
          </cell>
          <cell r="K220">
            <v>2534076.5705832485</v>
          </cell>
          <cell r="L220">
            <v>0.45259708905305029</v>
          </cell>
          <cell r="N220">
            <v>1459687</v>
          </cell>
          <cell r="O220">
            <v>1412227</v>
          </cell>
          <cell r="P220">
            <v>47460</v>
          </cell>
          <cell r="Q220">
            <v>3.3606495273068706</v>
          </cell>
          <cell r="R220">
            <v>256</v>
          </cell>
          <cell r="S220">
            <v>0</v>
          </cell>
          <cell r="T220">
            <v>43</v>
          </cell>
          <cell r="U220">
            <v>43</v>
          </cell>
          <cell r="V220">
            <v>211</v>
          </cell>
          <cell r="W220">
            <v>268</v>
          </cell>
          <cell r="X220">
            <v>2534076.5705832485</v>
          </cell>
        </row>
        <row r="221">
          <cell r="D221">
            <v>212</v>
          </cell>
          <cell r="E221">
            <v>43</v>
          </cell>
          <cell r="F221" t="str">
            <v xml:space="preserve">Brimfield                    </v>
          </cell>
          <cell r="G221">
            <v>770</v>
          </cell>
          <cell r="H221" t="str">
            <v>Tantasqua</v>
          </cell>
          <cell r="I221">
            <v>3170480</v>
          </cell>
          <cell r="J221">
            <v>0.57052224112526317</v>
          </cell>
          <cell r="K221">
            <v>3064891.323543489</v>
          </cell>
          <cell r="L221">
            <v>0.54740291094694971</v>
          </cell>
          <cell r="N221">
            <v>1765448</v>
          </cell>
          <cell r="O221">
            <v>1876016</v>
          </cell>
          <cell r="P221">
            <v>-110568</v>
          </cell>
          <cell r="Q221">
            <v>-5.893766364465975</v>
          </cell>
          <cell r="R221">
            <v>278</v>
          </cell>
          <cell r="S221">
            <v>0</v>
          </cell>
          <cell r="T221">
            <v>43</v>
          </cell>
          <cell r="U221">
            <v>770</v>
          </cell>
          <cell r="V221">
            <v>212</v>
          </cell>
          <cell r="W221">
            <v>266.00000000756</v>
          </cell>
          <cell r="X221">
            <v>3064891.323543489</v>
          </cell>
        </row>
        <row r="222">
          <cell r="D222">
            <v>213</v>
          </cell>
          <cell r="E222">
            <v>43</v>
          </cell>
          <cell r="F222" t="str">
            <v/>
          </cell>
          <cell r="G222">
            <v>998</v>
          </cell>
          <cell r="H222" t="str">
            <v/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43</v>
          </cell>
          <cell r="U222">
            <v>998</v>
          </cell>
          <cell r="V222">
            <v>213</v>
          </cell>
          <cell r="W222">
            <v>0</v>
          </cell>
          <cell r="X222">
            <v>0</v>
          </cell>
        </row>
        <row r="223">
          <cell r="D223">
            <v>214</v>
          </cell>
          <cell r="E223">
            <v>43</v>
          </cell>
          <cell r="F223" t="str">
            <v/>
          </cell>
          <cell r="G223">
            <v>998</v>
          </cell>
          <cell r="H223" t="str">
            <v/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43</v>
          </cell>
          <cell r="U223">
            <v>998</v>
          </cell>
          <cell r="V223">
            <v>214</v>
          </cell>
          <cell r="W223">
            <v>0</v>
          </cell>
          <cell r="X223">
            <v>0</v>
          </cell>
        </row>
        <row r="224">
          <cell r="D224">
            <v>215</v>
          </cell>
          <cell r="E224">
            <v>43</v>
          </cell>
          <cell r="F224" t="str">
            <v xml:space="preserve">Brimfield                    </v>
          </cell>
          <cell r="G224">
            <v>999</v>
          </cell>
          <cell r="H224" t="str">
            <v>Total</v>
          </cell>
          <cell r="I224">
            <v>5557154.0800000001</v>
          </cell>
          <cell r="J224">
            <v>1</v>
          </cell>
          <cell r="K224">
            <v>5598967.8941267375</v>
          </cell>
          <cell r="L224">
            <v>1</v>
          </cell>
          <cell r="M224">
            <v>3225135</v>
          </cell>
          <cell r="N224">
            <v>3225135</v>
          </cell>
          <cell r="O224">
            <v>3288243</v>
          </cell>
          <cell r="P224">
            <v>-63108</v>
          </cell>
          <cell r="Q224">
            <v>-1.9192012269166239</v>
          </cell>
          <cell r="R224">
            <v>534</v>
          </cell>
          <cell r="S224">
            <v>0</v>
          </cell>
          <cell r="T224">
            <v>43</v>
          </cell>
          <cell r="U224">
            <v>999</v>
          </cell>
          <cell r="V224">
            <v>215</v>
          </cell>
          <cell r="W224">
            <v>534.00000000755995</v>
          </cell>
          <cell r="X224">
            <v>5598967.8941267375</v>
          </cell>
        </row>
        <row r="225">
          <cell r="D225">
            <v>216</v>
          </cell>
          <cell r="E225">
            <v>44</v>
          </cell>
          <cell r="F225" t="str">
            <v xml:space="preserve">Brockton                     </v>
          </cell>
          <cell r="G225">
            <v>44</v>
          </cell>
          <cell r="H225" t="str">
            <v>Brockton</v>
          </cell>
          <cell r="I225">
            <v>202933234.47</v>
          </cell>
          <cell r="J225">
            <v>0.9318379978645539</v>
          </cell>
          <cell r="K225">
            <v>210658023.1896143</v>
          </cell>
          <cell r="L225">
            <v>0.93056436450995872</v>
          </cell>
          <cell r="N225">
            <v>42271112</v>
          </cell>
          <cell r="O225">
            <v>40436538</v>
          </cell>
          <cell r="P225">
            <v>1834574</v>
          </cell>
          <cell r="Q225">
            <v>4.5369215336881705</v>
          </cell>
          <cell r="R225">
            <v>17674</v>
          </cell>
          <cell r="S225">
            <v>0</v>
          </cell>
          <cell r="T225">
            <v>44</v>
          </cell>
          <cell r="U225">
            <v>44</v>
          </cell>
          <cell r="V225">
            <v>216</v>
          </cell>
          <cell r="W225">
            <v>17888</v>
          </cell>
          <cell r="X225">
            <v>210658023.1896143</v>
          </cell>
        </row>
        <row r="226">
          <cell r="D226">
            <v>217</v>
          </cell>
          <cell r="E226">
            <v>44</v>
          </cell>
          <cell r="F226" t="str">
            <v xml:space="preserve">Brockton                     </v>
          </cell>
          <cell r="G226">
            <v>872</v>
          </cell>
          <cell r="H226" t="str">
            <v>Southeastern</v>
          </cell>
          <cell r="I226">
            <v>14844142</v>
          </cell>
          <cell r="J226">
            <v>6.8162002135446154E-2</v>
          </cell>
          <cell r="K226">
            <v>15718605.041306825</v>
          </cell>
          <cell r="L226">
            <v>6.9435635490041267E-2</v>
          </cell>
          <cell r="N226">
            <v>3154131</v>
          </cell>
          <cell r="O226">
            <v>2957848</v>
          </cell>
          <cell r="P226">
            <v>196283</v>
          </cell>
          <cell r="Q226">
            <v>6.6360069888648772</v>
          </cell>
          <cell r="R226">
            <v>926</v>
          </cell>
          <cell r="S226">
            <v>0</v>
          </cell>
          <cell r="T226">
            <v>44</v>
          </cell>
          <cell r="U226">
            <v>872</v>
          </cell>
          <cell r="V226">
            <v>217</v>
          </cell>
          <cell r="W226">
            <v>961.91235059280007</v>
          </cell>
          <cell r="X226">
            <v>15718605.041306825</v>
          </cell>
        </row>
        <row r="227">
          <cell r="D227">
            <v>218</v>
          </cell>
          <cell r="E227">
            <v>44</v>
          </cell>
          <cell r="F227" t="str">
            <v/>
          </cell>
          <cell r="G227">
            <v>998</v>
          </cell>
          <cell r="H227" t="str">
            <v/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44</v>
          </cell>
          <cell r="U227">
            <v>998</v>
          </cell>
          <cell r="V227">
            <v>218</v>
          </cell>
          <cell r="W227">
            <v>0</v>
          </cell>
          <cell r="X227">
            <v>0</v>
          </cell>
        </row>
        <row r="228">
          <cell r="D228">
            <v>219</v>
          </cell>
          <cell r="E228">
            <v>44</v>
          </cell>
          <cell r="F228" t="str">
            <v/>
          </cell>
          <cell r="G228">
            <v>998</v>
          </cell>
          <cell r="H228" t="str">
            <v/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44</v>
          </cell>
          <cell r="U228">
            <v>998</v>
          </cell>
          <cell r="V228">
            <v>219</v>
          </cell>
          <cell r="W228">
            <v>0</v>
          </cell>
          <cell r="X228">
            <v>0</v>
          </cell>
        </row>
        <row r="229">
          <cell r="D229">
            <v>220</v>
          </cell>
          <cell r="E229">
            <v>44</v>
          </cell>
          <cell r="F229" t="str">
            <v xml:space="preserve">Brockton                     </v>
          </cell>
          <cell r="G229">
            <v>999</v>
          </cell>
          <cell r="H229" t="str">
            <v>Total</v>
          </cell>
          <cell r="I229">
            <v>217777376.47</v>
          </cell>
          <cell r="J229">
            <v>1</v>
          </cell>
          <cell r="K229">
            <v>226376628.23092112</v>
          </cell>
          <cell r="L229">
            <v>1</v>
          </cell>
          <cell r="M229">
            <v>45425243</v>
          </cell>
          <cell r="N229">
            <v>45425243</v>
          </cell>
          <cell r="O229">
            <v>43394386</v>
          </cell>
          <cell r="P229">
            <v>2030857</v>
          </cell>
          <cell r="Q229">
            <v>4.6799993897828163</v>
          </cell>
          <cell r="R229">
            <v>18600</v>
          </cell>
          <cell r="S229">
            <v>0</v>
          </cell>
          <cell r="T229">
            <v>44</v>
          </cell>
          <cell r="U229">
            <v>999</v>
          </cell>
          <cell r="V229">
            <v>220</v>
          </cell>
          <cell r="W229">
            <v>18849.9123505928</v>
          </cell>
          <cell r="X229">
            <v>226376628.23092112</v>
          </cell>
        </row>
        <row r="230">
          <cell r="D230">
            <v>221</v>
          </cell>
          <cell r="E230">
            <v>45</v>
          </cell>
          <cell r="F230" t="str">
            <v xml:space="preserve">Brookfield                   </v>
          </cell>
          <cell r="G230">
            <v>45</v>
          </cell>
          <cell r="H230" t="str">
            <v>Brookfield</v>
          </cell>
          <cell r="I230">
            <v>2406993.0500000003</v>
          </cell>
          <cell r="J230">
            <v>0.47210012129006956</v>
          </cell>
          <cell r="K230">
            <v>2393041.9473765823</v>
          </cell>
          <cell r="L230">
            <v>0.46599727925008066</v>
          </cell>
          <cell r="N230">
            <v>1030082</v>
          </cell>
          <cell r="O230">
            <v>1047029</v>
          </cell>
          <cell r="P230">
            <v>-16947</v>
          </cell>
          <cell r="Q230">
            <v>-1.6185798101103217</v>
          </cell>
          <cell r="R230">
            <v>243</v>
          </cell>
          <cell r="S230">
            <v>0</v>
          </cell>
          <cell r="T230">
            <v>45</v>
          </cell>
          <cell r="U230">
            <v>45</v>
          </cell>
          <cell r="V230">
            <v>221</v>
          </cell>
          <cell r="W230">
            <v>234</v>
          </cell>
          <cell r="X230">
            <v>2393041.9473765823</v>
          </cell>
        </row>
        <row r="231">
          <cell r="D231">
            <v>222</v>
          </cell>
          <cell r="E231">
            <v>45</v>
          </cell>
          <cell r="F231" t="str">
            <v xml:space="preserve">Brookfield                   </v>
          </cell>
          <cell r="G231">
            <v>770</v>
          </cell>
          <cell r="H231" t="str">
            <v>Tantasqua</v>
          </cell>
          <cell r="I231">
            <v>2691487</v>
          </cell>
          <cell r="J231">
            <v>0.52789987870993038</v>
          </cell>
          <cell r="K231">
            <v>2742271.1841242132</v>
          </cell>
          <cell r="L231">
            <v>0.53400272074991939</v>
          </cell>
          <cell r="N231">
            <v>1180407</v>
          </cell>
          <cell r="O231">
            <v>1170783</v>
          </cell>
          <cell r="P231">
            <v>9624</v>
          </cell>
          <cell r="Q231">
            <v>0.82201398551225979</v>
          </cell>
          <cell r="R231">
            <v>236</v>
          </cell>
          <cell r="S231">
            <v>0</v>
          </cell>
          <cell r="T231">
            <v>45</v>
          </cell>
          <cell r="U231">
            <v>770</v>
          </cell>
          <cell r="V231">
            <v>222</v>
          </cell>
          <cell r="W231">
            <v>237.99999999818002</v>
          </cell>
          <cell r="X231">
            <v>2742271.1841242132</v>
          </cell>
        </row>
        <row r="232">
          <cell r="D232">
            <v>223</v>
          </cell>
          <cell r="E232">
            <v>45</v>
          </cell>
          <cell r="F232" t="str">
            <v/>
          </cell>
          <cell r="G232">
            <v>998</v>
          </cell>
          <cell r="H232" t="str">
            <v/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45</v>
          </cell>
          <cell r="U232">
            <v>998</v>
          </cell>
          <cell r="V232">
            <v>223</v>
          </cell>
          <cell r="W232">
            <v>0</v>
          </cell>
          <cell r="X232">
            <v>0</v>
          </cell>
        </row>
        <row r="233">
          <cell r="D233">
            <v>224</v>
          </cell>
          <cell r="E233">
            <v>45</v>
          </cell>
          <cell r="F233" t="str">
            <v/>
          </cell>
          <cell r="G233">
            <v>998</v>
          </cell>
          <cell r="H233" t="str">
            <v/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45</v>
          </cell>
          <cell r="U233">
            <v>998</v>
          </cell>
          <cell r="V233">
            <v>224</v>
          </cell>
          <cell r="W233">
            <v>0</v>
          </cell>
          <cell r="X233">
            <v>0</v>
          </cell>
        </row>
        <row r="234">
          <cell r="D234">
            <v>225</v>
          </cell>
          <cell r="E234">
            <v>45</v>
          </cell>
          <cell r="F234" t="str">
            <v xml:space="preserve">Brookfield                   </v>
          </cell>
          <cell r="G234">
            <v>999</v>
          </cell>
          <cell r="H234" t="str">
            <v>Total</v>
          </cell>
          <cell r="I234">
            <v>5098480.0500000007</v>
          </cell>
          <cell r="J234">
            <v>1</v>
          </cell>
          <cell r="K234">
            <v>5135313.1315007955</v>
          </cell>
          <cell r="L234">
            <v>1</v>
          </cell>
          <cell r="M234">
            <v>2210489</v>
          </cell>
          <cell r="N234">
            <v>2210489</v>
          </cell>
          <cell r="O234">
            <v>2217812</v>
          </cell>
          <cell r="P234">
            <v>-7323</v>
          </cell>
          <cell r="Q234">
            <v>-0.33019029566076835</v>
          </cell>
          <cell r="R234">
            <v>479</v>
          </cell>
          <cell r="S234">
            <v>0</v>
          </cell>
          <cell r="T234">
            <v>45</v>
          </cell>
          <cell r="U234">
            <v>999</v>
          </cell>
          <cell r="V234">
            <v>225</v>
          </cell>
          <cell r="W234">
            <v>471.99999999817999</v>
          </cell>
          <cell r="X234">
            <v>5135313.1315007955</v>
          </cell>
        </row>
        <row r="235">
          <cell r="D235">
            <v>226</v>
          </cell>
          <cell r="E235">
            <v>46</v>
          </cell>
          <cell r="F235" t="str">
            <v xml:space="preserve">Brookline                    </v>
          </cell>
          <cell r="G235">
            <v>46</v>
          </cell>
          <cell r="H235" t="str">
            <v>Brookline</v>
          </cell>
          <cell r="I235">
            <v>73409265.273400009</v>
          </cell>
          <cell r="J235">
            <v>1</v>
          </cell>
          <cell r="K235">
            <v>75819883.374121532</v>
          </cell>
          <cell r="L235">
            <v>1</v>
          </cell>
          <cell r="N235">
            <v>62590117</v>
          </cell>
          <cell r="O235">
            <v>60679638</v>
          </cell>
          <cell r="P235">
            <v>1910479</v>
          </cell>
          <cell r="Q235">
            <v>3.1484680248092447</v>
          </cell>
          <cell r="R235">
            <v>7502</v>
          </cell>
          <cell r="S235">
            <v>0</v>
          </cell>
          <cell r="T235">
            <v>46</v>
          </cell>
          <cell r="U235">
            <v>46</v>
          </cell>
          <cell r="V235">
            <v>226</v>
          </cell>
          <cell r="W235">
            <v>7541</v>
          </cell>
          <cell r="X235">
            <v>75819883.374121532</v>
          </cell>
        </row>
        <row r="236">
          <cell r="D236">
            <v>227</v>
          </cell>
          <cell r="E236">
            <v>46</v>
          </cell>
          <cell r="F236" t="str">
            <v xml:space="preserve">Brookline                    </v>
          </cell>
          <cell r="G236">
            <v>915</v>
          </cell>
          <cell r="H236" t="str">
            <v>Norfolk County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46</v>
          </cell>
          <cell r="U236">
            <v>915</v>
          </cell>
          <cell r="V236">
            <v>227</v>
          </cell>
          <cell r="W236">
            <v>0</v>
          </cell>
          <cell r="X236">
            <v>0</v>
          </cell>
        </row>
        <row r="237">
          <cell r="D237">
            <v>228</v>
          </cell>
          <cell r="E237">
            <v>46</v>
          </cell>
          <cell r="F237" t="str">
            <v/>
          </cell>
          <cell r="G237">
            <v>998</v>
          </cell>
          <cell r="H237" t="str">
            <v/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46</v>
          </cell>
          <cell r="U237">
            <v>998</v>
          </cell>
          <cell r="V237">
            <v>228</v>
          </cell>
          <cell r="W237">
            <v>0</v>
          </cell>
          <cell r="X237">
            <v>0</v>
          </cell>
        </row>
        <row r="238">
          <cell r="D238">
            <v>229</v>
          </cell>
          <cell r="E238">
            <v>46</v>
          </cell>
          <cell r="F238" t="str">
            <v/>
          </cell>
          <cell r="G238">
            <v>998</v>
          </cell>
          <cell r="H238" t="str">
            <v/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46</v>
          </cell>
          <cell r="U238">
            <v>998</v>
          </cell>
          <cell r="V238">
            <v>229</v>
          </cell>
          <cell r="W238">
            <v>0</v>
          </cell>
          <cell r="X238">
            <v>0</v>
          </cell>
        </row>
        <row r="239">
          <cell r="D239">
            <v>230</v>
          </cell>
          <cell r="E239">
            <v>46</v>
          </cell>
          <cell r="F239" t="str">
            <v xml:space="preserve">Brookline                    </v>
          </cell>
          <cell r="G239">
            <v>999</v>
          </cell>
          <cell r="H239" t="str">
            <v>Total</v>
          </cell>
          <cell r="I239">
            <v>73409265.273400009</v>
          </cell>
          <cell r="J239">
            <v>1</v>
          </cell>
          <cell r="K239">
            <v>75819883.374121532</v>
          </cell>
          <cell r="L239">
            <v>1</v>
          </cell>
          <cell r="M239">
            <v>62590117</v>
          </cell>
          <cell r="N239">
            <v>62590117</v>
          </cell>
          <cell r="O239">
            <v>60679638</v>
          </cell>
          <cell r="P239">
            <v>1910479</v>
          </cell>
          <cell r="Q239">
            <v>3.1484680248092447</v>
          </cell>
          <cell r="R239">
            <v>7502</v>
          </cell>
          <cell r="S239">
            <v>0</v>
          </cell>
          <cell r="T239">
            <v>46</v>
          </cell>
          <cell r="U239">
            <v>999</v>
          </cell>
          <cell r="V239">
            <v>230</v>
          </cell>
          <cell r="W239">
            <v>7541</v>
          </cell>
          <cell r="X239">
            <v>75819883.374121532</v>
          </cell>
        </row>
        <row r="240">
          <cell r="D240">
            <v>231</v>
          </cell>
          <cell r="E240">
            <v>47</v>
          </cell>
          <cell r="F240" t="str">
            <v xml:space="preserve">Buckland                     </v>
          </cell>
          <cell r="G240">
            <v>47</v>
          </cell>
          <cell r="H240" t="str">
            <v>Buckland</v>
          </cell>
          <cell r="I240">
            <v>0</v>
          </cell>
          <cell r="J240">
            <v>0</v>
          </cell>
          <cell r="K240">
            <v>13416.833343589547</v>
          </cell>
          <cell r="L240">
            <v>6.3228268616870491E-3</v>
          </cell>
          <cell r="N240">
            <v>8460</v>
          </cell>
          <cell r="O240">
            <v>0</v>
          </cell>
          <cell r="P240">
            <v>8460</v>
          </cell>
          <cell r="Q240">
            <v>100</v>
          </cell>
          <cell r="R240">
            <v>0</v>
          </cell>
          <cell r="S240">
            <v>0</v>
          </cell>
          <cell r="T240">
            <v>47</v>
          </cell>
          <cell r="U240">
            <v>47</v>
          </cell>
          <cell r="V240">
            <v>231</v>
          </cell>
          <cell r="W240">
            <v>1</v>
          </cell>
          <cell r="X240">
            <v>13416.833343589547</v>
          </cell>
        </row>
        <row r="241">
          <cell r="D241">
            <v>232</v>
          </cell>
          <cell r="E241">
            <v>47</v>
          </cell>
          <cell r="F241" t="str">
            <v xml:space="preserve">Buckland                     </v>
          </cell>
          <cell r="G241">
            <v>717</v>
          </cell>
          <cell r="H241" t="str">
            <v>Mohawk Trail</v>
          </cell>
          <cell r="I241">
            <v>1912106</v>
          </cell>
          <cell r="J241">
            <v>0.92180295047367533</v>
          </cell>
          <cell r="K241">
            <v>1959403.3452204606</v>
          </cell>
          <cell r="L241">
            <v>0.92338987798180683</v>
          </cell>
          <cell r="N241">
            <v>1235461</v>
          </cell>
          <cell r="O241">
            <v>1257121</v>
          </cell>
          <cell r="P241">
            <v>-21660</v>
          </cell>
          <cell r="Q241">
            <v>-1.722984501889635</v>
          </cell>
          <cell r="R241">
            <v>183</v>
          </cell>
          <cell r="S241">
            <v>0</v>
          </cell>
          <cell r="T241">
            <v>47</v>
          </cell>
          <cell r="U241">
            <v>717</v>
          </cell>
          <cell r="V241">
            <v>232</v>
          </cell>
          <cell r="W241">
            <v>186.02085506114</v>
          </cell>
          <cell r="X241">
            <v>1959403.3452204606</v>
          </cell>
        </row>
        <row r="242">
          <cell r="D242">
            <v>233</v>
          </cell>
          <cell r="E242">
            <v>47</v>
          </cell>
          <cell r="F242" t="str">
            <v xml:space="preserve">Buckland                     </v>
          </cell>
          <cell r="G242">
            <v>818</v>
          </cell>
          <cell r="H242" t="str">
            <v>Franklin County</v>
          </cell>
          <cell r="I242">
            <v>162205</v>
          </cell>
          <cell r="J242">
            <v>7.8197049526324641E-2</v>
          </cell>
          <cell r="K242">
            <v>149147.35859696049</v>
          </cell>
          <cell r="L242">
            <v>7.028729515650621E-2</v>
          </cell>
          <cell r="N242">
            <v>94042</v>
          </cell>
          <cell r="O242">
            <v>106642</v>
          </cell>
          <cell r="P242">
            <v>-12600</v>
          </cell>
          <cell r="Q242">
            <v>-11.815232272463007</v>
          </cell>
          <cell r="R242">
            <v>10</v>
          </cell>
          <cell r="S242">
            <v>0</v>
          </cell>
          <cell r="T242">
            <v>47</v>
          </cell>
          <cell r="U242">
            <v>818</v>
          </cell>
          <cell r="V242">
            <v>233</v>
          </cell>
          <cell r="W242">
            <v>9.0000000021600002</v>
          </cell>
          <cell r="X242">
            <v>149147.35859696049</v>
          </cell>
        </row>
        <row r="243">
          <cell r="D243">
            <v>234</v>
          </cell>
          <cell r="E243">
            <v>47</v>
          </cell>
          <cell r="F243" t="str">
            <v/>
          </cell>
          <cell r="G243">
            <v>998</v>
          </cell>
          <cell r="H243" t="str">
            <v/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47</v>
          </cell>
          <cell r="U243">
            <v>998</v>
          </cell>
          <cell r="V243">
            <v>234</v>
          </cell>
          <cell r="W243">
            <v>0</v>
          </cell>
          <cell r="X243">
            <v>0</v>
          </cell>
        </row>
        <row r="244">
          <cell r="D244">
            <v>235</v>
          </cell>
          <cell r="E244">
            <v>47</v>
          </cell>
          <cell r="F244" t="str">
            <v xml:space="preserve">Buckland                     </v>
          </cell>
          <cell r="G244">
            <v>999</v>
          </cell>
          <cell r="H244" t="str">
            <v>Total</v>
          </cell>
          <cell r="I244">
            <v>2074311</v>
          </cell>
          <cell r="J244">
            <v>1</v>
          </cell>
          <cell r="K244">
            <v>2121967.5371610103</v>
          </cell>
          <cell r="L244">
            <v>1</v>
          </cell>
          <cell r="M244">
            <v>1337963</v>
          </cell>
          <cell r="N244">
            <v>1337963</v>
          </cell>
          <cell r="O244">
            <v>1363763</v>
          </cell>
          <cell r="P244">
            <v>-25800</v>
          </cell>
          <cell r="Q244">
            <v>-1.8918243125821714</v>
          </cell>
          <cell r="R244">
            <v>193</v>
          </cell>
          <cell r="S244">
            <v>0</v>
          </cell>
          <cell r="T244">
            <v>47</v>
          </cell>
          <cell r="U244">
            <v>999</v>
          </cell>
          <cell r="V244">
            <v>235</v>
          </cell>
          <cell r="W244">
            <v>196.02085506329999</v>
          </cell>
          <cell r="X244">
            <v>2121967.5371610103</v>
          </cell>
        </row>
        <row r="245">
          <cell r="D245">
            <v>236</v>
          </cell>
          <cell r="E245">
            <v>48</v>
          </cell>
          <cell r="F245" t="str">
            <v xml:space="preserve">Burlington                   </v>
          </cell>
          <cell r="G245">
            <v>48</v>
          </cell>
          <cell r="H245" t="str">
            <v>Burlington</v>
          </cell>
          <cell r="I245">
            <v>34371376.749679998</v>
          </cell>
          <cell r="J245">
            <v>0.95217439268842174</v>
          </cell>
          <cell r="K245">
            <v>35700016.024699226</v>
          </cell>
          <cell r="L245">
            <v>0.94738424917169706</v>
          </cell>
          <cell r="N245">
            <v>29571420</v>
          </cell>
          <cell r="O245">
            <v>28843485</v>
          </cell>
          <cell r="P245">
            <v>727935</v>
          </cell>
          <cell r="Q245">
            <v>2.5237414965632619</v>
          </cell>
          <cell r="R245">
            <v>3458</v>
          </cell>
          <cell r="S245">
            <v>0</v>
          </cell>
          <cell r="T245">
            <v>48</v>
          </cell>
          <cell r="U245">
            <v>48</v>
          </cell>
          <cell r="V245">
            <v>236</v>
          </cell>
          <cell r="W245">
            <v>3495</v>
          </cell>
          <cell r="X245">
            <v>35700016.024699226</v>
          </cell>
        </row>
        <row r="246">
          <cell r="D246">
            <v>237</v>
          </cell>
          <cell r="E246">
            <v>48</v>
          </cell>
          <cell r="F246" t="str">
            <v xml:space="preserve">Burlington                   </v>
          </cell>
          <cell r="G246">
            <v>871</v>
          </cell>
          <cell r="H246" t="str">
            <v>Shawsheen Valley</v>
          </cell>
          <cell r="I246">
            <v>1726398</v>
          </cell>
          <cell r="J246">
            <v>4.7825607311578242E-2</v>
          </cell>
          <cell r="K246">
            <v>1982704.6410833634</v>
          </cell>
          <cell r="L246">
            <v>5.2615750828303075E-2</v>
          </cell>
          <cell r="N246">
            <v>1642335</v>
          </cell>
          <cell r="O246">
            <v>1448744</v>
          </cell>
          <cell r="P246">
            <v>193591</v>
          </cell>
          <cell r="Q246">
            <v>13.362678292369115</v>
          </cell>
          <cell r="R246">
            <v>114</v>
          </cell>
          <cell r="S246">
            <v>0</v>
          </cell>
          <cell r="T246">
            <v>48</v>
          </cell>
          <cell r="U246">
            <v>871</v>
          </cell>
          <cell r="V246">
            <v>237</v>
          </cell>
          <cell r="W246">
            <v>128.99999999536001</v>
          </cell>
          <cell r="X246">
            <v>1982704.6410833634</v>
          </cell>
        </row>
        <row r="247">
          <cell r="D247">
            <v>238</v>
          </cell>
          <cell r="E247">
            <v>48</v>
          </cell>
          <cell r="F247" t="str">
            <v/>
          </cell>
          <cell r="G247">
            <v>998</v>
          </cell>
          <cell r="H247" t="str">
            <v/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48</v>
          </cell>
          <cell r="U247">
            <v>998</v>
          </cell>
          <cell r="V247">
            <v>238</v>
          </cell>
          <cell r="W247">
            <v>0</v>
          </cell>
          <cell r="X247">
            <v>0</v>
          </cell>
        </row>
        <row r="248">
          <cell r="D248">
            <v>239</v>
          </cell>
          <cell r="E248">
            <v>48</v>
          </cell>
          <cell r="F248" t="str">
            <v/>
          </cell>
          <cell r="G248">
            <v>998</v>
          </cell>
          <cell r="H248" t="str">
            <v/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48</v>
          </cell>
          <cell r="U248">
            <v>998</v>
          </cell>
          <cell r="V248">
            <v>239</v>
          </cell>
          <cell r="W248">
            <v>0</v>
          </cell>
          <cell r="X248">
            <v>0</v>
          </cell>
        </row>
        <row r="249">
          <cell r="D249">
            <v>240</v>
          </cell>
          <cell r="E249">
            <v>48</v>
          </cell>
          <cell r="F249" t="str">
            <v xml:space="preserve">Burlington                   </v>
          </cell>
          <cell r="G249">
            <v>999</v>
          </cell>
          <cell r="H249" t="str">
            <v>Total</v>
          </cell>
          <cell r="I249">
            <v>36097774.749679998</v>
          </cell>
          <cell r="J249">
            <v>1</v>
          </cell>
          <cell r="K249">
            <v>37682720.665782586</v>
          </cell>
          <cell r="L249">
            <v>1.0000000000000002</v>
          </cell>
          <cell r="M249">
            <v>31213755</v>
          </cell>
          <cell r="N249">
            <v>31213755</v>
          </cell>
          <cell r="O249">
            <v>30292229</v>
          </cell>
          <cell r="P249">
            <v>921526</v>
          </cell>
          <cell r="Q249">
            <v>3.042120142429928</v>
          </cell>
          <cell r="R249">
            <v>3572</v>
          </cell>
          <cell r="S249">
            <v>0</v>
          </cell>
          <cell r="T249">
            <v>48</v>
          </cell>
          <cell r="U249">
            <v>999</v>
          </cell>
          <cell r="V249">
            <v>240</v>
          </cell>
          <cell r="W249">
            <v>3623.9999999953602</v>
          </cell>
          <cell r="X249">
            <v>37682720.665782586</v>
          </cell>
        </row>
        <row r="250">
          <cell r="D250">
            <v>241</v>
          </cell>
          <cell r="E250">
            <v>49</v>
          </cell>
          <cell r="F250" t="str">
            <v xml:space="preserve">Cambridge                    </v>
          </cell>
          <cell r="G250">
            <v>49</v>
          </cell>
          <cell r="H250" t="str">
            <v>Cambridge</v>
          </cell>
          <cell r="I250">
            <v>80655732.60428001</v>
          </cell>
          <cell r="J250">
            <v>1</v>
          </cell>
          <cell r="K250">
            <v>84055799.773383468</v>
          </cell>
          <cell r="L250">
            <v>1</v>
          </cell>
          <cell r="N250">
            <v>69688258</v>
          </cell>
          <cell r="O250">
            <v>67464934</v>
          </cell>
          <cell r="P250">
            <v>2223324</v>
          </cell>
          <cell r="Q250">
            <v>3.2955253465452143</v>
          </cell>
          <cell r="R250">
            <v>7009</v>
          </cell>
          <cell r="S250">
            <v>0</v>
          </cell>
          <cell r="T250">
            <v>49</v>
          </cell>
          <cell r="U250">
            <v>49</v>
          </cell>
          <cell r="V250">
            <v>241</v>
          </cell>
          <cell r="W250">
            <v>7159</v>
          </cell>
          <cell r="X250">
            <v>84055799.773383468</v>
          </cell>
        </row>
        <row r="251">
          <cell r="D251">
            <v>242</v>
          </cell>
          <cell r="E251">
            <v>49</v>
          </cell>
          <cell r="F251" t="str">
            <v/>
          </cell>
          <cell r="G251">
            <v>998</v>
          </cell>
          <cell r="H251" t="str">
            <v/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49</v>
          </cell>
          <cell r="U251">
            <v>998</v>
          </cell>
          <cell r="V251">
            <v>242</v>
          </cell>
          <cell r="W251">
            <v>0</v>
          </cell>
          <cell r="X251">
            <v>0</v>
          </cell>
        </row>
        <row r="252">
          <cell r="D252">
            <v>243</v>
          </cell>
          <cell r="E252">
            <v>49</v>
          </cell>
          <cell r="F252" t="str">
            <v/>
          </cell>
          <cell r="G252">
            <v>998</v>
          </cell>
          <cell r="H252" t="str">
            <v/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49</v>
          </cell>
          <cell r="U252">
            <v>998</v>
          </cell>
          <cell r="V252">
            <v>243</v>
          </cell>
          <cell r="W252">
            <v>0</v>
          </cell>
          <cell r="X252">
            <v>0</v>
          </cell>
        </row>
        <row r="253">
          <cell r="D253">
            <v>244</v>
          </cell>
          <cell r="E253">
            <v>49</v>
          </cell>
          <cell r="F253" t="str">
            <v/>
          </cell>
          <cell r="G253">
            <v>998</v>
          </cell>
          <cell r="H253" t="str">
            <v/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49</v>
          </cell>
          <cell r="U253">
            <v>998</v>
          </cell>
          <cell r="V253">
            <v>244</v>
          </cell>
          <cell r="W253">
            <v>0</v>
          </cell>
          <cell r="X253">
            <v>0</v>
          </cell>
        </row>
        <row r="254">
          <cell r="D254">
            <v>245</v>
          </cell>
          <cell r="E254">
            <v>49</v>
          </cell>
          <cell r="F254" t="str">
            <v xml:space="preserve">Cambridge                    </v>
          </cell>
          <cell r="G254">
            <v>999</v>
          </cell>
          <cell r="H254" t="str">
            <v>Total</v>
          </cell>
          <cell r="I254">
            <v>80655732.60428001</v>
          </cell>
          <cell r="J254">
            <v>1</v>
          </cell>
          <cell r="K254">
            <v>84055799.773383468</v>
          </cell>
          <cell r="L254">
            <v>1</v>
          </cell>
          <cell r="M254">
            <v>69688258</v>
          </cell>
          <cell r="N254">
            <v>69688258</v>
          </cell>
          <cell r="O254">
            <v>67464934</v>
          </cell>
          <cell r="P254">
            <v>2223324</v>
          </cell>
          <cell r="Q254">
            <v>3.2955253465452143</v>
          </cell>
          <cell r="R254">
            <v>7009</v>
          </cell>
          <cell r="S254">
            <v>0</v>
          </cell>
          <cell r="T254">
            <v>49</v>
          </cell>
          <cell r="U254">
            <v>999</v>
          </cell>
          <cell r="V254">
            <v>245</v>
          </cell>
          <cell r="W254">
            <v>7159</v>
          </cell>
          <cell r="X254">
            <v>84055799.773383468</v>
          </cell>
        </row>
        <row r="255">
          <cell r="D255">
            <v>246</v>
          </cell>
          <cell r="E255">
            <v>50</v>
          </cell>
          <cell r="F255" t="str">
            <v xml:space="preserve">Canton                       </v>
          </cell>
          <cell r="G255">
            <v>50</v>
          </cell>
          <cell r="H255" t="str">
            <v>Canton</v>
          </cell>
          <cell r="I255">
            <v>31711055.289259996</v>
          </cell>
          <cell r="J255">
            <v>0.96503679404059417</v>
          </cell>
          <cell r="K255">
            <v>33816147.853070647</v>
          </cell>
          <cell r="L255">
            <v>0.96748173637024215</v>
          </cell>
          <cell r="N255">
            <v>27788653</v>
          </cell>
          <cell r="O255">
            <v>26390963</v>
          </cell>
          <cell r="P255">
            <v>1397690</v>
          </cell>
          <cell r="Q255">
            <v>5.2960932119074249</v>
          </cell>
          <cell r="R255">
            <v>3219</v>
          </cell>
          <cell r="S255">
            <v>0</v>
          </cell>
          <cell r="T255">
            <v>50</v>
          </cell>
          <cell r="U255">
            <v>50</v>
          </cell>
          <cell r="V255">
            <v>246</v>
          </cell>
          <cell r="W255">
            <v>3340</v>
          </cell>
          <cell r="X255">
            <v>33816147.853070647</v>
          </cell>
        </row>
        <row r="256">
          <cell r="D256">
            <v>247</v>
          </cell>
          <cell r="E256">
            <v>50</v>
          </cell>
          <cell r="F256" t="str">
            <v xml:space="preserve">Canton                       </v>
          </cell>
          <cell r="G256">
            <v>806</v>
          </cell>
          <cell r="H256" t="str">
            <v>Blue Hills</v>
          </cell>
          <cell r="I256">
            <v>1068202</v>
          </cell>
          <cell r="J256">
            <v>3.2507724011849072E-2</v>
          </cell>
          <cell r="K256">
            <v>1021296.6775565357</v>
          </cell>
          <cell r="L256">
            <v>2.9219350685499034E-2</v>
          </cell>
          <cell r="N256">
            <v>839258</v>
          </cell>
          <cell r="O256">
            <v>888992</v>
          </cell>
          <cell r="P256">
            <v>-49734</v>
          </cell>
          <cell r="Q256">
            <v>-5.5944260465785973</v>
          </cell>
          <cell r="R256">
            <v>66</v>
          </cell>
          <cell r="S256">
            <v>0</v>
          </cell>
          <cell r="T256">
            <v>50</v>
          </cell>
          <cell r="U256">
            <v>806</v>
          </cell>
          <cell r="V256">
            <v>247</v>
          </cell>
          <cell r="W256">
            <v>62.000000002349999</v>
          </cell>
          <cell r="X256">
            <v>1021296.6775565357</v>
          </cell>
        </row>
        <row r="257">
          <cell r="D257">
            <v>248</v>
          </cell>
          <cell r="E257">
            <v>50</v>
          </cell>
          <cell r="F257" t="str">
            <v xml:space="preserve">Canton                       </v>
          </cell>
          <cell r="G257">
            <v>915</v>
          </cell>
          <cell r="H257" t="str">
            <v>Norfolk County</v>
          </cell>
          <cell r="I257">
            <v>80687</v>
          </cell>
          <cell r="J257">
            <v>2.4554819475567976E-3</v>
          </cell>
          <cell r="K257">
            <v>115306.0814315711</v>
          </cell>
          <cell r="L257">
            <v>3.2989129442588228E-3</v>
          </cell>
          <cell r="N257">
            <v>94754</v>
          </cell>
          <cell r="O257">
            <v>67150</v>
          </cell>
          <cell r="P257">
            <v>27604</v>
          </cell>
          <cell r="Q257">
            <v>41.107967237527923</v>
          </cell>
          <cell r="R257">
            <v>5</v>
          </cell>
          <cell r="S257">
            <v>0</v>
          </cell>
          <cell r="T257">
            <v>50</v>
          </cell>
          <cell r="U257">
            <v>915</v>
          </cell>
          <cell r="V257">
            <v>248</v>
          </cell>
          <cell r="W257">
            <v>6.9999999986699999</v>
          </cell>
          <cell r="X257">
            <v>115306.0814315711</v>
          </cell>
        </row>
        <row r="258">
          <cell r="D258">
            <v>249</v>
          </cell>
          <cell r="E258">
            <v>50</v>
          </cell>
          <cell r="F258" t="str">
            <v/>
          </cell>
          <cell r="G258">
            <v>998</v>
          </cell>
          <cell r="H258" t="str">
            <v/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50</v>
          </cell>
          <cell r="U258">
            <v>998</v>
          </cell>
          <cell r="V258">
            <v>249</v>
          </cell>
          <cell r="W258">
            <v>0</v>
          </cell>
          <cell r="X258">
            <v>0</v>
          </cell>
        </row>
        <row r="259">
          <cell r="D259">
            <v>250</v>
          </cell>
          <cell r="E259">
            <v>50</v>
          </cell>
          <cell r="F259" t="str">
            <v xml:space="preserve">Canton                       </v>
          </cell>
          <cell r="G259">
            <v>999</v>
          </cell>
          <cell r="H259" t="str">
            <v>Total</v>
          </cell>
          <cell r="I259">
            <v>32859944.289259996</v>
          </cell>
          <cell r="J259">
            <v>1</v>
          </cell>
          <cell r="K259">
            <v>34952750.612058751</v>
          </cell>
          <cell r="L259">
            <v>1</v>
          </cell>
          <cell r="M259">
            <v>28722664</v>
          </cell>
          <cell r="N259">
            <v>28722665</v>
          </cell>
          <cell r="O259">
            <v>27347105</v>
          </cell>
          <cell r="P259">
            <v>1375560</v>
          </cell>
          <cell r="Q259">
            <v>5.0300022616653575</v>
          </cell>
          <cell r="R259">
            <v>3290</v>
          </cell>
          <cell r="S259">
            <v>0</v>
          </cell>
          <cell r="T259">
            <v>50</v>
          </cell>
          <cell r="U259">
            <v>999</v>
          </cell>
          <cell r="V259">
            <v>250</v>
          </cell>
          <cell r="W259">
            <v>3409.00000000102</v>
          </cell>
          <cell r="X259">
            <v>34952750.612058751</v>
          </cell>
        </row>
        <row r="260">
          <cell r="D260">
            <v>251</v>
          </cell>
          <cell r="E260">
            <v>51</v>
          </cell>
          <cell r="F260" t="str">
            <v xml:space="preserve">Carlisle                     </v>
          </cell>
          <cell r="G260">
            <v>51</v>
          </cell>
          <cell r="H260" t="str">
            <v>Carlisle</v>
          </cell>
          <cell r="I260">
            <v>5096190.4877600009</v>
          </cell>
          <cell r="J260">
            <v>0.57352321405204554</v>
          </cell>
          <cell r="K260">
            <v>5148187.6529762335</v>
          </cell>
          <cell r="L260">
            <v>0.57807821751614796</v>
          </cell>
          <cell r="N260">
            <v>4284734</v>
          </cell>
          <cell r="O260">
            <v>4276513</v>
          </cell>
          <cell r="P260">
            <v>8221</v>
          </cell>
          <cell r="Q260">
            <v>0.1922360577414356</v>
          </cell>
          <cell r="R260">
            <v>577</v>
          </cell>
          <cell r="S260">
            <v>0</v>
          </cell>
          <cell r="T260">
            <v>51</v>
          </cell>
          <cell r="U260">
            <v>51</v>
          </cell>
          <cell r="V260">
            <v>251</v>
          </cell>
          <cell r="W260">
            <v>563</v>
          </cell>
          <cell r="X260">
            <v>5148187.6529762335</v>
          </cell>
        </row>
        <row r="261">
          <cell r="D261">
            <v>252</v>
          </cell>
          <cell r="E261">
            <v>51</v>
          </cell>
          <cell r="F261" t="str">
            <v xml:space="preserve">Carlisle                     </v>
          </cell>
          <cell r="G261">
            <v>640</v>
          </cell>
          <cell r="H261" t="str">
            <v>Concord Carlisle</v>
          </cell>
          <cell r="I261">
            <v>3702201</v>
          </cell>
          <cell r="J261">
            <v>0.41664420152394649</v>
          </cell>
          <cell r="K261">
            <v>3757506.2427333463</v>
          </cell>
          <cell r="L261">
            <v>0.42192178248385204</v>
          </cell>
          <cell r="N261">
            <v>3127298</v>
          </cell>
          <cell r="O261">
            <v>3106734</v>
          </cell>
          <cell r="P261">
            <v>20564</v>
          </cell>
          <cell r="Q261">
            <v>0.66191698420270295</v>
          </cell>
          <cell r="R261">
            <v>352</v>
          </cell>
          <cell r="S261">
            <v>0</v>
          </cell>
          <cell r="T261">
            <v>51</v>
          </cell>
          <cell r="U261">
            <v>640</v>
          </cell>
          <cell r="V261">
            <v>252</v>
          </cell>
          <cell r="W261">
            <v>348.68500797090002</v>
          </cell>
          <cell r="X261">
            <v>3757506.2427333463</v>
          </cell>
        </row>
        <row r="262">
          <cell r="D262">
            <v>253</v>
          </cell>
          <cell r="E262">
            <v>51</v>
          </cell>
          <cell r="F262" t="str">
            <v xml:space="preserve">Carlisle                     </v>
          </cell>
          <cell r="G262">
            <v>830</v>
          </cell>
          <cell r="H262" t="str">
            <v>Minuteman</v>
          </cell>
          <cell r="I262">
            <v>87370</v>
          </cell>
          <cell r="J262">
            <v>9.8325844240080978E-3</v>
          </cell>
          <cell r="K262">
            <v>0</v>
          </cell>
          <cell r="L262">
            <v>0</v>
          </cell>
          <cell r="N262">
            <v>0</v>
          </cell>
          <cell r="O262">
            <v>73317</v>
          </cell>
          <cell r="P262">
            <v>-73317</v>
          </cell>
          <cell r="Q262">
            <v>-100</v>
          </cell>
          <cell r="R262">
            <v>5</v>
          </cell>
          <cell r="S262">
            <v>0</v>
          </cell>
          <cell r="T262">
            <v>51</v>
          </cell>
          <cell r="U262">
            <v>830</v>
          </cell>
          <cell r="V262">
            <v>253</v>
          </cell>
          <cell r="W262">
            <v>0</v>
          </cell>
          <cell r="X262">
            <v>0</v>
          </cell>
        </row>
        <row r="263">
          <cell r="D263">
            <v>254</v>
          </cell>
          <cell r="E263">
            <v>51</v>
          </cell>
          <cell r="F263" t="str">
            <v/>
          </cell>
          <cell r="G263">
            <v>998</v>
          </cell>
          <cell r="H263" t="str">
            <v/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51</v>
          </cell>
          <cell r="U263">
            <v>998</v>
          </cell>
          <cell r="V263">
            <v>254</v>
          </cell>
          <cell r="W263">
            <v>0</v>
          </cell>
          <cell r="X263">
            <v>0</v>
          </cell>
        </row>
        <row r="264">
          <cell r="D264">
            <v>255</v>
          </cell>
          <cell r="E264">
            <v>51</v>
          </cell>
          <cell r="F264" t="str">
            <v xml:space="preserve">Carlisle                     </v>
          </cell>
          <cell r="G264">
            <v>999</v>
          </cell>
          <cell r="H264" t="str">
            <v>Total</v>
          </cell>
          <cell r="I264">
            <v>8885761.4877599999</v>
          </cell>
          <cell r="J264">
            <v>1.0000000000000002</v>
          </cell>
          <cell r="K264">
            <v>8905693.8957095798</v>
          </cell>
          <cell r="L264">
            <v>1</v>
          </cell>
          <cell r="M264">
            <v>7412032</v>
          </cell>
          <cell r="N264">
            <v>7412032</v>
          </cell>
          <cell r="O264">
            <v>7456564</v>
          </cell>
          <cell r="P264">
            <v>-44532</v>
          </cell>
          <cell r="Q264">
            <v>-0.59721877261430334</v>
          </cell>
          <cell r="R264">
            <v>934</v>
          </cell>
          <cell r="S264">
            <v>0</v>
          </cell>
          <cell r="T264">
            <v>51</v>
          </cell>
          <cell r="U264">
            <v>999</v>
          </cell>
          <cell r="V264">
            <v>255</v>
          </cell>
          <cell r="W264">
            <v>911.68500797089996</v>
          </cell>
          <cell r="X264">
            <v>8905693.8957095798</v>
          </cell>
        </row>
        <row r="265">
          <cell r="D265">
            <v>256</v>
          </cell>
          <cell r="E265">
            <v>52</v>
          </cell>
          <cell r="F265" t="str">
            <v xml:space="preserve">Carver                       </v>
          </cell>
          <cell r="G265">
            <v>52</v>
          </cell>
          <cell r="H265" t="str">
            <v>Carver</v>
          </cell>
          <cell r="I265">
            <v>16376740.850159999</v>
          </cell>
          <cell r="J265">
            <v>0.91955891176826654</v>
          </cell>
          <cell r="K265">
            <v>16782096.605596974</v>
          </cell>
          <cell r="L265">
            <v>0.92150539306164181</v>
          </cell>
          <cell r="N265">
            <v>8454008</v>
          </cell>
          <cell r="O265">
            <v>8366875</v>
          </cell>
          <cell r="P265">
            <v>87133</v>
          </cell>
          <cell r="Q265">
            <v>1.0414043475013073</v>
          </cell>
          <cell r="R265">
            <v>1651</v>
          </cell>
          <cell r="S265">
            <v>0</v>
          </cell>
          <cell r="T265">
            <v>52</v>
          </cell>
          <cell r="U265">
            <v>52</v>
          </cell>
          <cell r="V265">
            <v>256</v>
          </cell>
          <cell r="W265">
            <v>1651</v>
          </cell>
          <cell r="X265">
            <v>16782096.605596974</v>
          </cell>
        </row>
        <row r="266">
          <cell r="D266">
            <v>257</v>
          </cell>
          <cell r="E266">
            <v>52</v>
          </cell>
          <cell r="F266" t="str">
            <v xml:space="preserve">Carver                       </v>
          </cell>
          <cell r="G266">
            <v>855</v>
          </cell>
          <cell r="H266" t="str">
            <v>Old Colony</v>
          </cell>
          <cell r="I266">
            <v>1432603</v>
          </cell>
          <cell r="J266">
            <v>8.0441088231733446E-2</v>
          </cell>
          <cell r="K266">
            <v>1429513.1494360899</v>
          </cell>
          <cell r="L266">
            <v>7.8494606938358177E-2</v>
          </cell>
          <cell r="N266">
            <v>720119</v>
          </cell>
          <cell r="O266">
            <v>731917</v>
          </cell>
          <cell r="P266">
            <v>-11798</v>
          </cell>
          <cell r="Q266">
            <v>-1.6119314075229842</v>
          </cell>
          <cell r="R266">
            <v>93</v>
          </cell>
          <cell r="S266">
            <v>0</v>
          </cell>
          <cell r="T266">
            <v>52</v>
          </cell>
          <cell r="U266">
            <v>855</v>
          </cell>
          <cell r="V266">
            <v>257</v>
          </cell>
          <cell r="W266">
            <v>92.000000001149999</v>
          </cell>
          <cell r="X266">
            <v>1429513.1494360899</v>
          </cell>
        </row>
        <row r="267">
          <cell r="D267">
            <v>258</v>
          </cell>
          <cell r="E267">
            <v>52</v>
          </cell>
          <cell r="F267" t="str">
            <v/>
          </cell>
          <cell r="G267">
            <v>998</v>
          </cell>
          <cell r="H267" t="str">
            <v/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52</v>
          </cell>
          <cell r="U267">
            <v>998</v>
          </cell>
          <cell r="V267">
            <v>258</v>
          </cell>
          <cell r="W267">
            <v>0</v>
          </cell>
          <cell r="X267">
            <v>0</v>
          </cell>
        </row>
        <row r="268">
          <cell r="D268">
            <v>259</v>
          </cell>
          <cell r="E268">
            <v>52</v>
          </cell>
          <cell r="F268" t="str">
            <v/>
          </cell>
          <cell r="G268">
            <v>998</v>
          </cell>
          <cell r="H268" t="str">
            <v/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52</v>
          </cell>
          <cell r="U268">
            <v>998</v>
          </cell>
          <cell r="V268">
            <v>259</v>
          </cell>
          <cell r="W268">
            <v>0</v>
          </cell>
          <cell r="X268">
            <v>0</v>
          </cell>
        </row>
        <row r="269">
          <cell r="D269">
            <v>260</v>
          </cell>
          <cell r="E269">
            <v>52</v>
          </cell>
          <cell r="F269" t="str">
            <v xml:space="preserve">Carver                       </v>
          </cell>
          <cell r="G269">
            <v>999</v>
          </cell>
          <cell r="H269" t="str">
            <v>Total</v>
          </cell>
          <cell r="I269">
            <v>17809343.850159999</v>
          </cell>
          <cell r="J269">
            <v>1</v>
          </cell>
          <cell r="K269">
            <v>18211609.755033065</v>
          </cell>
          <cell r="L269">
            <v>1</v>
          </cell>
          <cell r="M269">
            <v>9174127</v>
          </cell>
          <cell r="N269">
            <v>9174127</v>
          </cell>
          <cell r="O269">
            <v>9098792</v>
          </cell>
          <cell r="P269">
            <v>75335</v>
          </cell>
          <cell r="Q269">
            <v>0.82796705320882158</v>
          </cell>
          <cell r="R269">
            <v>1744</v>
          </cell>
          <cell r="S269">
            <v>0</v>
          </cell>
          <cell r="T269">
            <v>52</v>
          </cell>
          <cell r="U269">
            <v>999</v>
          </cell>
          <cell r="V269">
            <v>260</v>
          </cell>
          <cell r="W269">
            <v>1743.0000000011501</v>
          </cell>
          <cell r="X269">
            <v>18211609.755033065</v>
          </cell>
        </row>
        <row r="270">
          <cell r="D270">
            <v>261</v>
          </cell>
          <cell r="E270">
            <v>53</v>
          </cell>
          <cell r="F270" t="str">
            <v xml:space="preserve">Charlemont                   </v>
          </cell>
          <cell r="G270">
            <v>53</v>
          </cell>
          <cell r="H270" t="str">
            <v>Charlemont</v>
          </cell>
          <cell r="I270">
            <v>118538.28</v>
          </cell>
          <cell r="J270">
            <v>7.0081061091139762E-2</v>
          </cell>
          <cell r="K270">
            <v>186633.68266747385</v>
          </cell>
          <cell r="L270">
            <v>0.1067757556288987</v>
          </cell>
          <cell r="N270">
            <v>94583</v>
          </cell>
          <cell r="O270">
            <v>62581</v>
          </cell>
          <cell r="P270">
            <v>32002</v>
          </cell>
          <cell r="Q270">
            <v>51.136926543200012</v>
          </cell>
          <cell r="R270">
            <v>9</v>
          </cell>
          <cell r="S270">
            <v>0</v>
          </cell>
          <cell r="T270">
            <v>53</v>
          </cell>
          <cell r="U270">
            <v>53</v>
          </cell>
          <cell r="V270">
            <v>261</v>
          </cell>
          <cell r="W270">
            <v>12</v>
          </cell>
          <cell r="X270">
            <v>186633.68266747385</v>
          </cell>
        </row>
        <row r="271">
          <cell r="D271">
            <v>262</v>
          </cell>
          <cell r="E271">
            <v>53</v>
          </cell>
          <cell r="F271" t="str">
            <v xml:space="preserve">Charlemont                   </v>
          </cell>
          <cell r="G271">
            <v>685</v>
          </cell>
          <cell r="H271" t="str">
            <v>Hawlemont</v>
          </cell>
          <cell r="I271">
            <v>754841</v>
          </cell>
          <cell r="J271">
            <v>0.44626983144261101</v>
          </cell>
          <cell r="K271">
            <v>761094.30791219114</v>
          </cell>
          <cell r="L271">
            <v>0.43543276149659799</v>
          </cell>
          <cell r="N271">
            <v>385710</v>
          </cell>
          <cell r="O271">
            <v>398507</v>
          </cell>
          <cell r="P271">
            <v>-12797</v>
          </cell>
          <cell r="Q271">
            <v>-3.211235938139104</v>
          </cell>
          <cell r="R271">
            <v>70</v>
          </cell>
          <cell r="S271">
            <v>0</v>
          </cell>
          <cell r="T271">
            <v>53</v>
          </cell>
          <cell r="U271">
            <v>685</v>
          </cell>
          <cell r="V271">
            <v>262</v>
          </cell>
          <cell r="W271">
            <v>65.790697674800001</v>
          </cell>
          <cell r="X271">
            <v>761094.30791219114</v>
          </cell>
        </row>
        <row r="272">
          <cell r="D272">
            <v>263</v>
          </cell>
          <cell r="E272">
            <v>53</v>
          </cell>
          <cell r="F272" t="str">
            <v xml:space="preserve">Charlemont                   </v>
          </cell>
          <cell r="G272">
            <v>717</v>
          </cell>
          <cell r="H272" t="str">
            <v>Mohawk Trail</v>
          </cell>
          <cell r="I272">
            <v>818066</v>
          </cell>
          <cell r="J272">
            <v>0.48364910746624923</v>
          </cell>
          <cell r="K272">
            <v>800175.18807938381</v>
          </cell>
          <cell r="L272">
            <v>0.45779148287450327</v>
          </cell>
          <cell r="N272">
            <v>405516</v>
          </cell>
          <cell r="O272">
            <v>431886</v>
          </cell>
          <cell r="P272">
            <v>-26370</v>
          </cell>
          <cell r="Q272">
            <v>-6.1057779136160928</v>
          </cell>
          <cell r="R272">
            <v>78</v>
          </cell>
          <cell r="S272">
            <v>0</v>
          </cell>
          <cell r="T272">
            <v>53</v>
          </cell>
          <cell r="U272">
            <v>717</v>
          </cell>
          <cell r="V272">
            <v>263</v>
          </cell>
          <cell r="W272">
            <v>75.966631907779998</v>
          </cell>
          <cell r="X272">
            <v>800175.18807938381</v>
          </cell>
        </row>
        <row r="273">
          <cell r="D273">
            <v>264</v>
          </cell>
          <cell r="E273">
            <v>53</v>
          </cell>
          <cell r="F273" t="str">
            <v/>
          </cell>
          <cell r="G273">
            <v>998</v>
          </cell>
          <cell r="H273" t="str">
            <v/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53</v>
          </cell>
          <cell r="U273">
            <v>998</v>
          </cell>
          <cell r="V273">
            <v>264</v>
          </cell>
          <cell r="W273">
            <v>0</v>
          </cell>
          <cell r="X273">
            <v>0</v>
          </cell>
        </row>
        <row r="274">
          <cell r="D274">
            <v>265</v>
          </cell>
          <cell r="E274">
            <v>53</v>
          </cell>
          <cell r="F274" t="str">
            <v xml:space="preserve">Charlemont                   </v>
          </cell>
          <cell r="G274">
            <v>999</v>
          </cell>
          <cell r="H274" t="str">
            <v>Total</v>
          </cell>
          <cell r="I274">
            <v>1691445.28</v>
          </cell>
          <cell r="J274">
            <v>1</v>
          </cell>
          <cell r="K274">
            <v>1747903.1786590489</v>
          </cell>
          <cell r="L274">
            <v>1</v>
          </cell>
          <cell r="M274">
            <v>885809</v>
          </cell>
          <cell r="N274">
            <v>885809</v>
          </cell>
          <cell r="O274">
            <v>892974</v>
          </cell>
          <cell r="P274">
            <v>-7165</v>
          </cell>
          <cell r="Q274">
            <v>-0.80237498516194206</v>
          </cell>
          <cell r="R274">
            <v>157</v>
          </cell>
          <cell r="S274">
            <v>0</v>
          </cell>
          <cell r="T274">
            <v>53</v>
          </cell>
          <cell r="U274">
            <v>999</v>
          </cell>
          <cell r="V274">
            <v>265</v>
          </cell>
          <cell r="W274">
            <v>153.75732958257998</v>
          </cell>
          <cell r="X274">
            <v>1747903.1786590489</v>
          </cell>
        </row>
        <row r="275">
          <cell r="D275">
            <v>266</v>
          </cell>
          <cell r="E275">
            <v>54</v>
          </cell>
          <cell r="F275" t="str">
            <v xml:space="preserve">Charlton                     </v>
          </cell>
          <cell r="G275">
            <v>54</v>
          </cell>
          <cell r="H275" t="str">
            <v>Charlton</v>
          </cell>
          <cell r="I275">
            <v>26341.840000000004</v>
          </cell>
          <cell r="J275">
            <v>1.1609708081526777E-3</v>
          </cell>
          <cell r="K275">
            <v>40250.500030768642</v>
          </cell>
          <cell r="L275">
            <v>1.7837200119723243E-3</v>
          </cell>
          <cell r="N275">
            <v>20853</v>
          </cell>
          <cell r="O275">
            <v>13326</v>
          </cell>
          <cell r="P275">
            <v>7527</v>
          </cell>
          <cell r="Q275">
            <v>56.4835659612787</v>
          </cell>
          <cell r="R275">
            <v>2</v>
          </cell>
          <cell r="S275">
            <v>0</v>
          </cell>
          <cell r="T275">
            <v>54</v>
          </cell>
          <cell r="U275">
            <v>54</v>
          </cell>
          <cell r="V275">
            <v>266</v>
          </cell>
          <cell r="W275">
            <v>3</v>
          </cell>
          <cell r="X275">
            <v>40250.500030768642</v>
          </cell>
        </row>
        <row r="276">
          <cell r="D276">
            <v>267</v>
          </cell>
          <cell r="E276">
            <v>54</v>
          </cell>
          <cell r="F276" t="str">
            <v xml:space="preserve">Charlton                     </v>
          </cell>
          <cell r="G276">
            <v>658</v>
          </cell>
          <cell r="H276" t="str">
            <v>Dudley Charlton</v>
          </cell>
          <cell r="I276">
            <v>19872221</v>
          </cell>
          <cell r="J276">
            <v>0.87583359682385931</v>
          </cell>
          <cell r="K276">
            <v>19832734.185498331</v>
          </cell>
          <cell r="L276">
            <v>0.87889702815514192</v>
          </cell>
          <cell r="N276">
            <v>10274927</v>
          </cell>
          <cell r="O276">
            <v>10053024</v>
          </cell>
          <cell r="P276">
            <v>221903</v>
          </cell>
          <cell r="Q276">
            <v>2.2073258752789209</v>
          </cell>
          <cell r="R276">
            <v>2047</v>
          </cell>
          <cell r="S276">
            <v>0</v>
          </cell>
          <cell r="T276">
            <v>54</v>
          </cell>
          <cell r="U276">
            <v>658</v>
          </cell>
          <cell r="V276">
            <v>267</v>
          </cell>
          <cell r="W276">
            <v>1999.01020674598</v>
          </cell>
          <cell r="X276">
            <v>19832734.185498331</v>
          </cell>
        </row>
        <row r="277">
          <cell r="D277">
            <v>268</v>
          </cell>
          <cell r="E277">
            <v>54</v>
          </cell>
          <cell r="F277" t="str">
            <v xml:space="preserve">Charlton                     </v>
          </cell>
          <cell r="G277">
            <v>876</v>
          </cell>
          <cell r="H277" t="str">
            <v>Southern Worcester</v>
          </cell>
          <cell r="I277">
            <v>2790931</v>
          </cell>
          <cell r="J277">
            <v>0.12300543236798799</v>
          </cell>
          <cell r="K277">
            <v>2692496.3095863843</v>
          </cell>
          <cell r="L277">
            <v>0.11931925183288587</v>
          </cell>
          <cell r="N277">
            <v>1394926</v>
          </cell>
          <cell r="O277">
            <v>1411885</v>
          </cell>
          <cell r="P277">
            <v>-16959</v>
          </cell>
          <cell r="Q277">
            <v>-1.2011601511454544</v>
          </cell>
          <cell r="R277">
            <v>179</v>
          </cell>
          <cell r="S277">
            <v>0</v>
          </cell>
          <cell r="T277">
            <v>54</v>
          </cell>
          <cell r="U277">
            <v>876</v>
          </cell>
          <cell r="V277">
            <v>268</v>
          </cell>
          <cell r="W277">
            <v>169.99999999940002</v>
          </cell>
          <cell r="X277">
            <v>2692496.3095863843</v>
          </cell>
        </row>
        <row r="278">
          <cell r="D278">
            <v>269</v>
          </cell>
          <cell r="E278">
            <v>54</v>
          </cell>
          <cell r="F278" t="str">
            <v/>
          </cell>
          <cell r="G278">
            <v>998</v>
          </cell>
          <cell r="H278" t="str">
            <v/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54</v>
          </cell>
          <cell r="U278">
            <v>998</v>
          </cell>
          <cell r="V278">
            <v>269</v>
          </cell>
          <cell r="W278">
            <v>0</v>
          </cell>
          <cell r="X278">
            <v>0</v>
          </cell>
        </row>
        <row r="279">
          <cell r="D279">
            <v>270</v>
          </cell>
          <cell r="E279">
            <v>54</v>
          </cell>
          <cell r="F279" t="str">
            <v xml:space="preserve">Charlton                     </v>
          </cell>
          <cell r="G279">
            <v>999</v>
          </cell>
          <cell r="H279" t="str">
            <v>Total</v>
          </cell>
          <cell r="I279">
            <v>22689493.84</v>
          </cell>
          <cell r="J279">
            <v>1</v>
          </cell>
          <cell r="K279">
            <v>22565480.995115481</v>
          </cell>
          <cell r="L279">
            <v>1.0000000000000002</v>
          </cell>
          <cell r="M279">
            <v>11690706</v>
          </cell>
          <cell r="N279">
            <v>11690706</v>
          </cell>
          <cell r="O279">
            <v>11478235</v>
          </cell>
          <cell r="P279">
            <v>212471</v>
          </cell>
          <cell r="Q279">
            <v>1.851077277996138</v>
          </cell>
          <cell r="R279">
            <v>2228</v>
          </cell>
          <cell r="S279">
            <v>0</v>
          </cell>
          <cell r="T279">
            <v>54</v>
          </cell>
          <cell r="U279">
            <v>999</v>
          </cell>
          <cell r="V279">
            <v>270</v>
          </cell>
          <cell r="W279">
            <v>2172.0102067453799</v>
          </cell>
          <cell r="X279">
            <v>22565480.995115481</v>
          </cell>
        </row>
        <row r="280">
          <cell r="D280">
            <v>271</v>
          </cell>
          <cell r="E280">
            <v>55</v>
          </cell>
          <cell r="F280" t="str">
            <v xml:space="preserve">Chatham                      </v>
          </cell>
          <cell r="G280">
            <v>55</v>
          </cell>
          <cell r="H280" t="str">
            <v>Chatham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55</v>
          </cell>
          <cell r="U280">
            <v>55</v>
          </cell>
          <cell r="V280">
            <v>271</v>
          </cell>
          <cell r="W280">
            <v>0</v>
          </cell>
          <cell r="X280">
            <v>0</v>
          </cell>
        </row>
        <row r="281">
          <cell r="D281">
            <v>272</v>
          </cell>
          <cell r="E281">
            <v>55</v>
          </cell>
          <cell r="F281" t="str">
            <v xml:space="preserve">Chatham                      </v>
          </cell>
          <cell r="G281">
            <v>712</v>
          </cell>
          <cell r="H281" t="str">
            <v>Monomoy</v>
          </cell>
          <cell r="I281">
            <v>5180710</v>
          </cell>
          <cell r="J281">
            <v>0.96721136104767125</v>
          </cell>
          <cell r="K281">
            <v>5100445.1617456907</v>
          </cell>
          <cell r="L281">
            <v>0.96884946258420046</v>
          </cell>
          <cell r="N281">
            <v>4251756</v>
          </cell>
          <cell r="O281">
            <v>4294036</v>
          </cell>
          <cell r="P281">
            <v>-42280</v>
          </cell>
          <cell r="Q281">
            <v>-0.98462146102175208</v>
          </cell>
          <cell r="R281">
            <v>511</v>
          </cell>
          <cell r="S281">
            <v>0</v>
          </cell>
          <cell r="T281">
            <v>55</v>
          </cell>
          <cell r="U281">
            <v>712</v>
          </cell>
          <cell r="V281">
            <v>272</v>
          </cell>
          <cell r="W281">
            <v>493.82597125962997</v>
          </cell>
          <cell r="X281">
            <v>5100445.1617456907</v>
          </cell>
        </row>
        <row r="282">
          <cell r="D282">
            <v>273</v>
          </cell>
          <cell r="E282">
            <v>55</v>
          </cell>
          <cell r="F282" t="str">
            <v xml:space="preserve">Chatham                      </v>
          </cell>
          <cell r="G282">
            <v>815</v>
          </cell>
          <cell r="H282" t="str">
            <v>Cape Cod</v>
          </cell>
          <cell r="I282">
            <v>175627</v>
          </cell>
          <cell r="J282">
            <v>3.2788638952328801E-2</v>
          </cell>
          <cell r="K282">
            <v>163989.98397997799</v>
          </cell>
          <cell r="L282">
            <v>3.1150537415799626E-2</v>
          </cell>
          <cell r="N282">
            <v>136703</v>
          </cell>
          <cell r="O282">
            <v>145569</v>
          </cell>
          <cell r="P282">
            <v>-8866</v>
          </cell>
          <cell r="Q282">
            <v>-6.0905824729166236</v>
          </cell>
          <cell r="R282">
            <v>11</v>
          </cell>
          <cell r="S282">
            <v>0</v>
          </cell>
          <cell r="T282">
            <v>55</v>
          </cell>
          <cell r="U282">
            <v>815</v>
          </cell>
          <cell r="V282">
            <v>273</v>
          </cell>
          <cell r="W282">
            <v>10.000000002510001</v>
          </cell>
          <cell r="X282">
            <v>163989.98397997799</v>
          </cell>
        </row>
        <row r="283">
          <cell r="D283">
            <v>274</v>
          </cell>
          <cell r="E283">
            <v>55</v>
          </cell>
          <cell r="F283" t="str">
            <v/>
          </cell>
          <cell r="G283">
            <v>998</v>
          </cell>
          <cell r="H283" t="str">
            <v/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55</v>
          </cell>
          <cell r="U283">
            <v>998</v>
          </cell>
          <cell r="V283">
            <v>274</v>
          </cell>
          <cell r="W283">
            <v>0</v>
          </cell>
          <cell r="X283">
            <v>0</v>
          </cell>
        </row>
        <row r="284">
          <cell r="D284">
            <v>275</v>
          </cell>
          <cell r="E284">
            <v>55</v>
          </cell>
          <cell r="F284" t="str">
            <v xml:space="preserve">Chatham                      </v>
          </cell>
          <cell r="G284">
            <v>999</v>
          </cell>
          <cell r="H284" t="str">
            <v>Total</v>
          </cell>
          <cell r="I284">
            <v>5356337</v>
          </cell>
          <cell r="J284">
            <v>1</v>
          </cell>
          <cell r="K284">
            <v>5264435.1457256684</v>
          </cell>
          <cell r="L284">
            <v>1</v>
          </cell>
          <cell r="M284">
            <v>4388459</v>
          </cell>
          <cell r="N284">
            <v>4388459</v>
          </cell>
          <cell r="O284">
            <v>4439605</v>
          </cell>
          <cell r="P284">
            <v>-51146</v>
          </cell>
          <cell r="Q284">
            <v>-1.1520394269309995</v>
          </cell>
          <cell r="R284">
            <v>522</v>
          </cell>
          <cell r="S284">
            <v>0</v>
          </cell>
          <cell r="T284">
            <v>55</v>
          </cell>
          <cell r="U284">
            <v>999</v>
          </cell>
          <cell r="V284">
            <v>275</v>
          </cell>
          <cell r="W284">
            <v>503.82597126213994</v>
          </cell>
          <cell r="X284">
            <v>5264435.1457256684</v>
          </cell>
        </row>
        <row r="285">
          <cell r="D285">
            <v>276</v>
          </cell>
          <cell r="E285">
            <v>56</v>
          </cell>
          <cell r="F285" t="str">
            <v xml:space="preserve">Chelmsford                   </v>
          </cell>
          <cell r="G285">
            <v>56</v>
          </cell>
          <cell r="H285" t="str">
            <v>Chelmsford</v>
          </cell>
          <cell r="I285">
            <v>46800513.146480002</v>
          </cell>
          <cell r="J285">
            <v>0.94213348718545997</v>
          </cell>
          <cell r="K285">
            <v>47405594.168949671</v>
          </cell>
          <cell r="L285">
            <v>0.93962202906455372</v>
          </cell>
          <cell r="N285">
            <v>37968938</v>
          </cell>
          <cell r="O285">
            <v>38219600</v>
          </cell>
          <cell r="P285">
            <v>-250662</v>
          </cell>
          <cell r="Q285">
            <v>-0.65584673832274543</v>
          </cell>
          <cell r="R285">
            <v>4970</v>
          </cell>
          <cell r="S285">
            <v>0</v>
          </cell>
          <cell r="T285">
            <v>56</v>
          </cell>
          <cell r="U285">
            <v>56</v>
          </cell>
          <cell r="V285">
            <v>276</v>
          </cell>
          <cell r="W285">
            <v>4932</v>
          </cell>
          <cell r="X285">
            <v>47405594.168949671</v>
          </cell>
        </row>
        <row r="286">
          <cell r="D286">
            <v>277</v>
          </cell>
          <cell r="E286">
            <v>56</v>
          </cell>
          <cell r="F286" t="str">
            <v xml:space="preserve">Chelmsford                   </v>
          </cell>
          <cell r="G286">
            <v>852</v>
          </cell>
          <cell r="H286" t="str">
            <v>Nashoba Valley</v>
          </cell>
          <cell r="I286">
            <v>2874521</v>
          </cell>
          <cell r="J286">
            <v>5.7866512814540055E-2</v>
          </cell>
          <cell r="K286">
            <v>3046175.4816028895</v>
          </cell>
          <cell r="L286">
            <v>6.0377970935446203E-2</v>
          </cell>
          <cell r="N286">
            <v>2439797</v>
          </cell>
          <cell r="O286">
            <v>2347475</v>
          </cell>
          <cell r="P286">
            <v>92322</v>
          </cell>
          <cell r="Q286">
            <v>3.9328214357980382</v>
          </cell>
          <cell r="R286">
            <v>184</v>
          </cell>
          <cell r="S286">
            <v>0</v>
          </cell>
          <cell r="T286">
            <v>56</v>
          </cell>
          <cell r="U286">
            <v>852</v>
          </cell>
          <cell r="V286">
            <v>277</v>
          </cell>
          <cell r="W286">
            <v>190.99999999799999</v>
          </cell>
          <cell r="X286">
            <v>3046175.4816028895</v>
          </cell>
        </row>
        <row r="287">
          <cell r="D287">
            <v>278</v>
          </cell>
          <cell r="E287">
            <v>56</v>
          </cell>
          <cell r="F287" t="str">
            <v/>
          </cell>
          <cell r="G287">
            <v>998</v>
          </cell>
          <cell r="H287" t="str">
            <v/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56</v>
          </cell>
          <cell r="U287">
            <v>998</v>
          </cell>
          <cell r="V287">
            <v>278</v>
          </cell>
          <cell r="W287">
            <v>0</v>
          </cell>
          <cell r="X287">
            <v>0</v>
          </cell>
        </row>
        <row r="288">
          <cell r="D288">
            <v>279</v>
          </cell>
          <cell r="E288">
            <v>56</v>
          </cell>
          <cell r="F288" t="str">
            <v/>
          </cell>
          <cell r="G288">
            <v>998</v>
          </cell>
          <cell r="H288" t="str">
            <v/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56</v>
          </cell>
          <cell r="U288">
            <v>998</v>
          </cell>
          <cell r="V288">
            <v>279</v>
          </cell>
          <cell r="W288">
            <v>0</v>
          </cell>
          <cell r="X288">
            <v>0</v>
          </cell>
        </row>
        <row r="289">
          <cell r="D289">
            <v>280</v>
          </cell>
          <cell r="E289">
            <v>56</v>
          </cell>
          <cell r="F289" t="str">
            <v xml:space="preserve">Chelmsford                   </v>
          </cell>
          <cell r="G289">
            <v>999</v>
          </cell>
          <cell r="H289" t="str">
            <v>Total</v>
          </cell>
          <cell r="I289">
            <v>49675034.146480002</v>
          </cell>
          <cell r="J289">
            <v>1</v>
          </cell>
          <cell r="K289">
            <v>50451769.650552563</v>
          </cell>
          <cell r="L289">
            <v>0.99999999999999989</v>
          </cell>
          <cell r="M289">
            <v>40408735</v>
          </cell>
          <cell r="N289">
            <v>40408735</v>
          </cell>
          <cell r="O289">
            <v>40567075</v>
          </cell>
          <cell r="P289">
            <v>-158340</v>
          </cell>
          <cell r="Q289">
            <v>-0.39031653132497229</v>
          </cell>
          <cell r="R289">
            <v>5154</v>
          </cell>
          <cell r="S289">
            <v>0</v>
          </cell>
          <cell r="T289">
            <v>56</v>
          </cell>
          <cell r="U289">
            <v>999</v>
          </cell>
          <cell r="V289">
            <v>280</v>
          </cell>
          <cell r="W289">
            <v>5122.999999998</v>
          </cell>
          <cell r="X289">
            <v>50451769.650552563</v>
          </cell>
        </row>
        <row r="290">
          <cell r="D290">
            <v>281</v>
          </cell>
          <cell r="E290">
            <v>57</v>
          </cell>
          <cell r="F290" t="str">
            <v xml:space="preserve">Chelsea                      </v>
          </cell>
          <cell r="G290">
            <v>57</v>
          </cell>
          <cell r="H290" t="str">
            <v>Chelsea</v>
          </cell>
          <cell r="I290">
            <v>83654803.231740028</v>
          </cell>
          <cell r="J290">
            <v>0.95848785137556514</v>
          </cell>
          <cell r="K290">
            <v>87574481.054575801</v>
          </cell>
          <cell r="L290">
            <v>0.95933480126140602</v>
          </cell>
          <cell r="N290">
            <v>16070465</v>
          </cell>
          <cell r="O290">
            <v>14735937</v>
          </cell>
          <cell r="P290">
            <v>1334528</v>
          </cell>
          <cell r="Q290">
            <v>9.0562819317156418</v>
          </cell>
          <cell r="R290">
            <v>7038</v>
          </cell>
          <cell r="S290">
            <v>0</v>
          </cell>
          <cell r="T290">
            <v>57</v>
          </cell>
          <cell r="U290">
            <v>57</v>
          </cell>
          <cell r="V290">
            <v>281</v>
          </cell>
          <cell r="W290">
            <v>7143</v>
          </cell>
          <cell r="X290">
            <v>87574481.054575801</v>
          </cell>
        </row>
        <row r="291">
          <cell r="D291">
            <v>282</v>
          </cell>
          <cell r="E291">
            <v>57</v>
          </cell>
          <cell r="F291" t="str">
            <v xml:space="preserve">Chelsea                      </v>
          </cell>
          <cell r="G291">
            <v>853</v>
          </cell>
          <cell r="H291" t="str">
            <v>Northeast Metropolitan</v>
          </cell>
          <cell r="I291">
            <v>3623093</v>
          </cell>
          <cell r="J291">
            <v>4.1512148624434912E-2</v>
          </cell>
          <cell r="K291">
            <v>3712190.6469263686</v>
          </cell>
          <cell r="L291">
            <v>4.0665198738593977E-2</v>
          </cell>
          <cell r="N291">
            <v>681210</v>
          </cell>
          <cell r="O291">
            <v>638214</v>
          </cell>
          <cell r="P291">
            <v>42996</v>
          </cell>
          <cell r="Q291">
            <v>6.7369252319754818</v>
          </cell>
          <cell r="R291">
            <v>218</v>
          </cell>
          <cell r="S291">
            <v>0</v>
          </cell>
          <cell r="T291">
            <v>57</v>
          </cell>
          <cell r="U291">
            <v>853</v>
          </cell>
          <cell r="V291">
            <v>282</v>
          </cell>
          <cell r="W291">
            <v>218.99999999766001</v>
          </cell>
          <cell r="X291">
            <v>3712190.6469263686</v>
          </cell>
        </row>
        <row r="292">
          <cell r="D292">
            <v>283</v>
          </cell>
          <cell r="E292">
            <v>57</v>
          </cell>
          <cell r="F292" t="str">
            <v/>
          </cell>
          <cell r="G292">
            <v>998</v>
          </cell>
          <cell r="H292" t="str">
            <v/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57</v>
          </cell>
          <cell r="U292">
            <v>998</v>
          </cell>
          <cell r="V292">
            <v>283</v>
          </cell>
          <cell r="W292">
            <v>0</v>
          </cell>
          <cell r="X292">
            <v>0</v>
          </cell>
        </row>
        <row r="293">
          <cell r="D293">
            <v>284</v>
          </cell>
          <cell r="E293">
            <v>57</v>
          </cell>
          <cell r="F293" t="str">
            <v/>
          </cell>
          <cell r="G293">
            <v>998</v>
          </cell>
          <cell r="H293" t="str">
            <v/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57</v>
          </cell>
          <cell r="U293">
            <v>998</v>
          </cell>
          <cell r="V293">
            <v>284</v>
          </cell>
          <cell r="W293">
            <v>0</v>
          </cell>
          <cell r="X293">
            <v>0</v>
          </cell>
        </row>
        <row r="294">
          <cell r="D294">
            <v>285</v>
          </cell>
          <cell r="E294">
            <v>57</v>
          </cell>
          <cell r="F294" t="str">
            <v xml:space="preserve">Chelsea                      </v>
          </cell>
          <cell r="G294">
            <v>999</v>
          </cell>
          <cell r="H294" t="str">
            <v>Total</v>
          </cell>
          <cell r="I294">
            <v>87277896.231740028</v>
          </cell>
          <cell r="J294">
            <v>1</v>
          </cell>
          <cell r="K294">
            <v>91286671.701502174</v>
          </cell>
          <cell r="L294">
            <v>1</v>
          </cell>
          <cell r="M294">
            <v>16751675</v>
          </cell>
          <cell r="N294">
            <v>16751675</v>
          </cell>
          <cell r="O294">
            <v>15374151</v>
          </cell>
          <cell r="P294">
            <v>1377524</v>
          </cell>
          <cell r="Q294">
            <v>8.9600004579114643</v>
          </cell>
          <cell r="R294">
            <v>7256</v>
          </cell>
          <cell r="S294">
            <v>0</v>
          </cell>
          <cell r="T294">
            <v>57</v>
          </cell>
          <cell r="U294">
            <v>999</v>
          </cell>
          <cell r="V294">
            <v>285</v>
          </cell>
          <cell r="W294">
            <v>7361.9999999976599</v>
          </cell>
          <cell r="X294">
            <v>91286671.701502174</v>
          </cell>
        </row>
        <row r="295">
          <cell r="D295">
            <v>286</v>
          </cell>
          <cell r="E295">
            <v>58</v>
          </cell>
          <cell r="F295" t="str">
            <v xml:space="preserve">Cheshire                     </v>
          </cell>
          <cell r="G295">
            <v>58</v>
          </cell>
          <cell r="H295" t="str">
            <v>Cheshire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58</v>
          </cell>
          <cell r="U295">
            <v>58</v>
          </cell>
          <cell r="V295">
            <v>286</v>
          </cell>
          <cell r="W295">
            <v>0</v>
          </cell>
          <cell r="X295">
            <v>0</v>
          </cell>
        </row>
        <row r="296">
          <cell r="D296">
            <v>287</v>
          </cell>
          <cell r="E296">
            <v>58</v>
          </cell>
          <cell r="F296" t="str">
            <v xml:space="preserve">Cheshire                     </v>
          </cell>
          <cell r="G296">
            <v>603</v>
          </cell>
          <cell r="H296" t="str">
            <v>Adams Cheshire</v>
          </cell>
          <cell r="I296">
            <v>4055080</v>
          </cell>
          <cell r="J296">
            <v>0.87077259519042383</v>
          </cell>
          <cell r="K296">
            <v>4191608.2570829401</v>
          </cell>
          <cell r="L296">
            <v>0.85555897019554727</v>
          </cell>
          <cell r="N296">
            <v>1990260</v>
          </cell>
          <cell r="O296">
            <v>1987506</v>
          </cell>
          <cell r="P296">
            <v>2754</v>
          </cell>
          <cell r="Q296">
            <v>0.13856561942454512</v>
          </cell>
          <cell r="R296">
            <v>375</v>
          </cell>
          <cell r="S296">
            <v>0</v>
          </cell>
          <cell r="T296">
            <v>58</v>
          </cell>
          <cell r="U296">
            <v>603</v>
          </cell>
          <cell r="V296">
            <v>287</v>
          </cell>
          <cell r="W296">
            <v>383.36931818306999</v>
          </cell>
          <cell r="X296">
            <v>4191608.2570829401</v>
          </cell>
        </row>
        <row r="297">
          <cell r="D297">
            <v>288</v>
          </cell>
          <cell r="E297">
            <v>58</v>
          </cell>
          <cell r="F297" t="str">
            <v xml:space="preserve">Cheshire                     </v>
          </cell>
          <cell r="G297">
            <v>851</v>
          </cell>
          <cell r="H297" t="str">
            <v>Northern Berkshire</v>
          </cell>
          <cell r="I297">
            <v>601796</v>
          </cell>
          <cell r="J297">
            <v>0.1292274048095762</v>
          </cell>
          <cell r="K297">
            <v>707654.56769336073</v>
          </cell>
          <cell r="L297">
            <v>0.14444102980445267</v>
          </cell>
          <cell r="N297">
            <v>336009</v>
          </cell>
          <cell r="O297">
            <v>294957</v>
          </cell>
          <cell r="P297">
            <v>41052</v>
          </cell>
          <cell r="Q297">
            <v>13.917960923117606</v>
          </cell>
          <cell r="R297">
            <v>38</v>
          </cell>
          <cell r="S297">
            <v>0</v>
          </cell>
          <cell r="T297">
            <v>58</v>
          </cell>
          <cell r="U297">
            <v>851</v>
          </cell>
          <cell r="V297">
            <v>288</v>
          </cell>
          <cell r="W297">
            <v>43.99999999992</v>
          </cell>
          <cell r="X297">
            <v>707654.56769336073</v>
          </cell>
        </row>
        <row r="298">
          <cell r="D298">
            <v>289</v>
          </cell>
          <cell r="E298">
            <v>58</v>
          </cell>
          <cell r="F298" t="str">
            <v/>
          </cell>
          <cell r="G298">
            <v>998</v>
          </cell>
          <cell r="H298" t="str">
            <v/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58</v>
          </cell>
          <cell r="U298">
            <v>998</v>
          </cell>
          <cell r="V298">
            <v>289</v>
          </cell>
          <cell r="W298">
            <v>0</v>
          </cell>
          <cell r="X298">
            <v>0</v>
          </cell>
        </row>
        <row r="299">
          <cell r="D299">
            <v>290</v>
          </cell>
          <cell r="E299">
            <v>58</v>
          </cell>
          <cell r="F299" t="str">
            <v xml:space="preserve">Cheshire                     </v>
          </cell>
          <cell r="G299">
            <v>999</v>
          </cell>
          <cell r="H299" t="str">
            <v>Total</v>
          </cell>
          <cell r="I299">
            <v>4656876</v>
          </cell>
          <cell r="J299">
            <v>1</v>
          </cell>
          <cell r="K299">
            <v>4899262.8247763012</v>
          </cell>
          <cell r="L299">
            <v>1</v>
          </cell>
          <cell r="M299">
            <v>2326269</v>
          </cell>
          <cell r="N299">
            <v>2326269</v>
          </cell>
          <cell r="O299">
            <v>2282463</v>
          </cell>
          <cell r="P299">
            <v>43806</v>
          </cell>
          <cell r="Q299">
            <v>1.91924250250716</v>
          </cell>
          <cell r="R299">
            <v>413</v>
          </cell>
          <cell r="S299">
            <v>0</v>
          </cell>
          <cell r="T299">
            <v>58</v>
          </cell>
          <cell r="U299">
            <v>999</v>
          </cell>
          <cell r="V299">
            <v>290</v>
          </cell>
          <cell r="W299">
            <v>427.36931818299001</v>
          </cell>
          <cell r="X299">
            <v>4899262.8247763012</v>
          </cell>
        </row>
        <row r="300">
          <cell r="D300">
            <v>291</v>
          </cell>
          <cell r="E300">
            <v>59</v>
          </cell>
          <cell r="F300" t="str">
            <v xml:space="preserve">Chester                      </v>
          </cell>
          <cell r="G300">
            <v>59</v>
          </cell>
          <cell r="H300" t="str">
            <v>Chester</v>
          </cell>
          <cell r="I300">
            <v>131709.20000000001</v>
          </cell>
          <cell r="J300">
            <v>7.4031605521506408E-2</v>
          </cell>
          <cell r="K300">
            <v>93917.833405126818</v>
          </cell>
          <cell r="L300">
            <v>5.6201829138521932E-2</v>
          </cell>
          <cell r="N300">
            <v>48725</v>
          </cell>
          <cell r="O300">
            <v>66688</v>
          </cell>
          <cell r="P300">
            <v>-17963</v>
          </cell>
          <cell r="Q300">
            <v>-26.935880518234164</v>
          </cell>
          <cell r="R300">
            <v>10</v>
          </cell>
          <cell r="S300">
            <v>0</v>
          </cell>
          <cell r="T300">
            <v>59</v>
          </cell>
          <cell r="U300">
            <v>59</v>
          </cell>
          <cell r="V300">
            <v>291</v>
          </cell>
          <cell r="W300">
            <v>7</v>
          </cell>
          <cell r="X300">
            <v>93917.833405126818</v>
          </cell>
        </row>
        <row r="301">
          <cell r="D301">
            <v>292</v>
          </cell>
          <cell r="E301">
            <v>59</v>
          </cell>
          <cell r="F301" t="str">
            <v xml:space="preserve">Chester                      </v>
          </cell>
          <cell r="G301">
            <v>672</v>
          </cell>
          <cell r="H301" t="str">
            <v>Gateway</v>
          </cell>
          <cell r="I301">
            <v>1647385</v>
          </cell>
          <cell r="J301">
            <v>0.92596839447849366</v>
          </cell>
          <cell r="K301">
            <v>1577163.603706918</v>
          </cell>
          <cell r="L301">
            <v>0.9437981708614781</v>
          </cell>
          <cell r="N301">
            <v>818243</v>
          </cell>
          <cell r="O301">
            <v>834112</v>
          </cell>
          <cell r="P301">
            <v>-15869</v>
          </cell>
          <cell r="Q301">
            <v>-1.9025023018491523</v>
          </cell>
          <cell r="R301">
            <v>161</v>
          </cell>
          <cell r="S301">
            <v>0</v>
          </cell>
          <cell r="T301">
            <v>59</v>
          </cell>
          <cell r="U301">
            <v>672</v>
          </cell>
          <cell r="V301">
            <v>292</v>
          </cell>
          <cell r="W301">
            <v>151.08138238160001</v>
          </cell>
          <cell r="X301">
            <v>1577163.603706918</v>
          </cell>
        </row>
        <row r="302">
          <cell r="D302">
            <v>293</v>
          </cell>
          <cell r="E302">
            <v>59</v>
          </cell>
          <cell r="F302" t="str">
            <v/>
          </cell>
          <cell r="G302">
            <v>998</v>
          </cell>
          <cell r="H302" t="str">
            <v/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59</v>
          </cell>
          <cell r="U302">
            <v>998</v>
          </cell>
          <cell r="V302">
            <v>293</v>
          </cell>
          <cell r="W302">
            <v>0</v>
          </cell>
          <cell r="X302">
            <v>0</v>
          </cell>
        </row>
        <row r="303">
          <cell r="D303">
            <v>294</v>
          </cell>
          <cell r="E303">
            <v>59</v>
          </cell>
          <cell r="F303" t="str">
            <v/>
          </cell>
          <cell r="G303">
            <v>998</v>
          </cell>
          <cell r="H303" t="str">
            <v/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59</v>
          </cell>
          <cell r="U303">
            <v>998</v>
          </cell>
          <cell r="V303">
            <v>294</v>
          </cell>
          <cell r="W303">
            <v>0</v>
          </cell>
          <cell r="X303">
            <v>0</v>
          </cell>
        </row>
        <row r="304">
          <cell r="D304">
            <v>295</v>
          </cell>
          <cell r="E304">
            <v>59</v>
          </cell>
          <cell r="F304" t="str">
            <v xml:space="preserve">Chester                      </v>
          </cell>
          <cell r="G304">
            <v>999</v>
          </cell>
          <cell r="H304" t="str">
            <v>Total</v>
          </cell>
          <cell r="I304">
            <v>1779094.2</v>
          </cell>
          <cell r="J304">
            <v>1</v>
          </cell>
          <cell r="K304">
            <v>1671081.4371120448</v>
          </cell>
          <cell r="L304">
            <v>1</v>
          </cell>
          <cell r="M304">
            <v>866968</v>
          </cell>
          <cell r="N304">
            <v>866968</v>
          </cell>
          <cell r="O304">
            <v>900800</v>
          </cell>
          <cell r="P304">
            <v>-33832</v>
          </cell>
          <cell r="Q304">
            <v>-3.7557726465364123</v>
          </cell>
          <cell r="R304">
            <v>171</v>
          </cell>
          <cell r="S304">
            <v>0</v>
          </cell>
          <cell r="T304">
            <v>59</v>
          </cell>
          <cell r="U304">
            <v>999</v>
          </cell>
          <cell r="V304">
            <v>295</v>
          </cell>
          <cell r="W304">
            <v>158.08138238160001</v>
          </cell>
          <cell r="X304">
            <v>1671081.4371120448</v>
          </cell>
        </row>
        <row r="305">
          <cell r="D305">
            <v>296</v>
          </cell>
          <cell r="E305">
            <v>60</v>
          </cell>
          <cell r="F305" t="str">
            <v xml:space="preserve">Chesterfield                 </v>
          </cell>
          <cell r="G305">
            <v>60</v>
          </cell>
          <cell r="H305" t="str">
            <v>Chesterfield</v>
          </cell>
          <cell r="I305">
            <v>262353.24</v>
          </cell>
          <cell r="J305">
            <v>0.16702011978393727</v>
          </cell>
          <cell r="K305">
            <v>267134.68272901117</v>
          </cell>
          <cell r="L305">
            <v>0.17642636980684503</v>
          </cell>
          <cell r="N305">
            <v>162099</v>
          </cell>
          <cell r="O305">
            <v>155148</v>
          </cell>
          <cell r="P305">
            <v>6951</v>
          </cell>
          <cell r="Q305">
            <v>4.480238224147266</v>
          </cell>
          <cell r="R305">
            <v>18</v>
          </cell>
          <cell r="S305">
            <v>0</v>
          </cell>
          <cell r="T305">
            <v>60</v>
          </cell>
          <cell r="U305">
            <v>60</v>
          </cell>
          <cell r="V305">
            <v>296</v>
          </cell>
          <cell r="W305">
            <v>18</v>
          </cell>
          <cell r="X305">
            <v>267134.68272901117</v>
          </cell>
        </row>
        <row r="306">
          <cell r="D306">
            <v>297</v>
          </cell>
          <cell r="E306">
            <v>60</v>
          </cell>
          <cell r="F306" t="str">
            <v xml:space="preserve">Chesterfield                 </v>
          </cell>
          <cell r="G306">
            <v>632</v>
          </cell>
          <cell r="H306" t="str">
            <v>Chesterfield Goshen</v>
          </cell>
          <cell r="I306">
            <v>629673</v>
          </cell>
          <cell r="J306">
            <v>0.40086434566125856</v>
          </cell>
          <cell r="K306">
            <v>616846.35495207075</v>
          </cell>
          <cell r="L306">
            <v>0.40738986799095844</v>
          </cell>
          <cell r="N306">
            <v>374305</v>
          </cell>
          <cell r="O306">
            <v>372369</v>
          </cell>
          <cell r="P306">
            <v>1936</v>
          </cell>
          <cell r="Q306">
            <v>0.51991438599883444</v>
          </cell>
          <cell r="R306">
            <v>63</v>
          </cell>
          <cell r="S306">
            <v>0</v>
          </cell>
          <cell r="T306">
            <v>60</v>
          </cell>
          <cell r="U306">
            <v>632</v>
          </cell>
          <cell r="V306">
            <v>297</v>
          </cell>
          <cell r="W306">
            <v>62.967741935719992</v>
          </cell>
          <cell r="X306">
            <v>616846.35495207075</v>
          </cell>
        </row>
        <row r="307">
          <cell r="D307">
            <v>298</v>
          </cell>
          <cell r="E307">
            <v>60</v>
          </cell>
          <cell r="F307" t="str">
            <v xml:space="preserve">Chesterfield                 </v>
          </cell>
          <cell r="G307">
            <v>683</v>
          </cell>
          <cell r="H307" t="str">
            <v>Hampshire</v>
          </cell>
          <cell r="I307">
            <v>678762</v>
          </cell>
          <cell r="J307">
            <v>0.43211553455480417</v>
          </cell>
          <cell r="K307">
            <v>630161.56481918681</v>
          </cell>
          <cell r="L307">
            <v>0.41618376220219649</v>
          </cell>
          <cell r="N307">
            <v>382385</v>
          </cell>
          <cell r="O307">
            <v>401399</v>
          </cell>
          <cell r="P307">
            <v>-19014</v>
          </cell>
          <cell r="Q307">
            <v>-4.7369325783073704</v>
          </cell>
          <cell r="R307">
            <v>68</v>
          </cell>
          <cell r="S307">
            <v>0</v>
          </cell>
          <cell r="T307">
            <v>60</v>
          </cell>
          <cell r="U307">
            <v>683</v>
          </cell>
          <cell r="V307">
            <v>298</v>
          </cell>
          <cell r="W307">
            <v>62.176638177280005</v>
          </cell>
          <cell r="X307">
            <v>630161.56481918681</v>
          </cell>
        </row>
        <row r="308">
          <cell r="D308">
            <v>299</v>
          </cell>
          <cell r="E308">
            <v>60</v>
          </cell>
          <cell r="F308" t="str">
            <v/>
          </cell>
          <cell r="G308">
            <v>998</v>
          </cell>
          <cell r="H308" t="str">
            <v/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60</v>
          </cell>
          <cell r="U308">
            <v>998</v>
          </cell>
          <cell r="V308">
            <v>299</v>
          </cell>
          <cell r="W308">
            <v>0</v>
          </cell>
          <cell r="X308">
            <v>0</v>
          </cell>
        </row>
        <row r="309">
          <cell r="D309">
            <v>300</v>
          </cell>
          <cell r="E309">
            <v>60</v>
          </cell>
          <cell r="F309" t="str">
            <v xml:space="preserve">Chesterfield                 </v>
          </cell>
          <cell r="G309">
            <v>999</v>
          </cell>
          <cell r="H309" t="str">
            <v>Total</v>
          </cell>
          <cell r="I309">
            <v>1570788.24</v>
          </cell>
          <cell r="J309">
            <v>1</v>
          </cell>
          <cell r="K309">
            <v>1514142.6025002687</v>
          </cell>
          <cell r="L309">
            <v>1</v>
          </cell>
          <cell r="M309">
            <v>918789</v>
          </cell>
          <cell r="N309">
            <v>918789</v>
          </cell>
          <cell r="O309">
            <v>928916</v>
          </cell>
          <cell r="P309">
            <v>-10127</v>
          </cell>
          <cell r="Q309">
            <v>-1.0901954536255163</v>
          </cell>
          <cell r="R309">
            <v>149</v>
          </cell>
          <cell r="S309">
            <v>0</v>
          </cell>
          <cell r="T309">
            <v>60</v>
          </cell>
          <cell r="U309">
            <v>999</v>
          </cell>
          <cell r="V309">
            <v>300</v>
          </cell>
          <cell r="W309">
            <v>143.14438011300001</v>
          </cell>
          <cell r="X309">
            <v>1514142.6025002687</v>
          </cell>
        </row>
        <row r="310">
          <cell r="D310">
            <v>301</v>
          </cell>
          <cell r="E310">
            <v>61</v>
          </cell>
          <cell r="F310" t="str">
            <v xml:space="preserve">Chicopee                     </v>
          </cell>
          <cell r="G310">
            <v>61</v>
          </cell>
          <cell r="H310" t="str">
            <v>Chicopee</v>
          </cell>
          <cell r="I310">
            <v>89575524.349999979</v>
          </cell>
          <cell r="J310">
            <v>1</v>
          </cell>
          <cell r="K310">
            <v>91782958.022283211</v>
          </cell>
          <cell r="L310">
            <v>1</v>
          </cell>
          <cell r="N310">
            <v>29420367</v>
          </cell>
          <cell r="O310">
            <v>30016446</v>
          </cell>
          <cell r="P310">
            <v>-596079</v>
          </cell>
          <cell r="Q310">
            <v>-1.9858413617654802</v>
          </cell>
          <cell r="R310">
            <v>7724</v>
          </cell>
          <cell r="S310">
            <v>0</v>
          </cell>
          <cell r="T310">
            <v>61</v>
          </cell>
          <cell r="U310">
            <v>61</v>
          </cell>
          <cell r="V310">
            <v>301</v>
          </cell>
          <cell r="W310">
            <v>7758</v>
          </cell>
          <cell r="X310">
            <v>91782958.022283211</v>
          </cell>
        </row>
        <row r="311">
          <cell r="D311">
            <v>302</v>
          </cell>
          <cell r="E311">
            <v>61</v>
          </cell>
          <cell r="F311" t="str">
            <v/>
          </cell>
          <cell r="G311">
            <v>998</v>
          </cell>
          <cell r="H311" t="str">
            <v/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61</v>
          </cell>
          <cell r="U311">
            <v>998</v>
          </cell>
          <cell r="V311">
            <v>302</v>
          </cell>
          <cell r="W311">
            <v>0</v>
          </cell>
          <cell r="X311">
            <v>0</v>
          </cell>
        </row>
        <row r="312">
          <cell r="D312">
            <v>303</v>
          </cell>
          <cell r="E312">
            <v>61</v>
          </cell>
          <cell r="F312" t="str">
            <v/>
          </cell>
          <cell r="G312">
            <v>998</v>
          </cell>
          <cell r="H312" t="str">
            <v/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61</v>
          </cell>
          <cell r="U312">
            <v>998</v>
          </cell>
          <cell r="V312">
            <v>303</v>
          </cell>
          <cell r="W312">
            <v>0</v>
          </cell>
          <cell r="X312">
            <v>0</v>
          </cell>
        </row>
        <row r="313">
          <cell r="D313">
            <v>304</v>
          </cell>
          <cell r="E313">
            <v>61</v>
          </cell>
          <cell r="F313" t="str">
            <v/>
          </cell>
          <cell r="G313">
            <v>998</v>
          </cell>
          <cell r="H313" t="str">
            <v/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61</v>
          </cell>
          <cell r="U313">
            <v>998</v>
          </cell>
          <cell r="V313">
            <v>304</v>
          </cell>
          <cell r="W313">
            <v>0</v>
          </cell>
          <cell r="X313">
            <v>0</v>
          </cell>
        </row>
        <row r="314">
          <cell r="D314">
            <v>305</v>
          </cell>
          <cell r="E314">
            <v>61</v>
          </cell>
          <cell r="F314" t="str">
            <v xml:space="preserve">Chicopee                     </v>
          </cell>
          <cell r="G314">
            <v>999</v>
          </cell>
          <cell r="H314" t="str">
            <v>Total</v>
          </cell>
          <cell r="I314">
            <v>89575524.349999979</v>
          </cell>
          <cell r="J314">
            <v>1</v>
          </cell>
          <cell r="K314">
            <v>91782958.022283211</v>
          </cell>
          <cell r="L314">
            <v>1</v>
          </cell>
          <cell r="M314">
            <v>29420367</v>
          </cell>
          <cell r="N314">
            <v>29420367</v>
          </cell>
          <cell r="O314">
            <v>30016446</v>
          </cell>
          <cell r="P314">
            <v>-596079</v>
          </cell>
          <cell r="Q314">
            <v>-1.9858413617654802</v>
          </cell>
          <cell r="R314">
            <v>7724</v>
          </cell>
          <cell r="S314">
            <v>0</v>
          </cell>
          <cell r="T314">
            <v>61</v>
          </cell>
          <cell r="U314">
            <v>999</v>
          </cell>
          <cell r="V314">
            <v>305</v>
          </cell>
          <cell r="W314">
            <v>7758</v>
          </cell>
          <cell r="X314">
            <v>91782958.022283211</v>
          </cell>
        </row>
        <row r="315">
          <cell r="D315">
            <v>306</v>
          </cell>
          <cell r="E315">
            <v>62</v>
          </cell>
          <cell r="F315" t="str">
            <v xml:space="preserve">Chilmark                     </v>
          </cell>
          <cell r="G315">
            <v>62</v>
          </cell>
          <cell r="H315" t="str">
            <v>Chilmark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62</v>
          </cell>
          <cell r="U315">
            <v>62</v>
          </cell>
          <cell r="V315">
            <v>306</v>
          </cell>
          <cell r="W315">
            <v>0</v>
          </cell>
          <cell r="X315">
            <v>0</v>
          </cell>
        </row>
        <row r="316">
          <cell r="D316">
            <v>307</v>
          </cell>
          <cell r="E316">
            <v>62</v>
          </cell>
          <cell r="F316" t="str">
            <v xml:space="preserve">Chilmark                     </v>
          </cell>
          <cell r="G316">
            <v>700</v>
          </cell>
          <cell r="H316" t="str">
            <v>Marthas Vineyard</v>
          </cell>
          <cell r="I316">
            <v>320413</v>
          </cell>
          <cell r="J316">
            <v>0.30299588740433653</v>
          </cell>
          <cell r="K316">
            <v>423815.09450928593</v>
          </cell>
          <cell r="L316">
            <v>0.3537251352030405</v>
          </cell>
          <cell r="N316">
            <v>330907</v>
          </cell>
          <cell r="O316">
            <v>269184</v>
          </cell>
          <cell r="P316">
            <v>61723</v>
          </cell>
          <cell r="Q316">
            <v>22.929668925344746</v>
          </cell>
          <cell r="R316">
            <v>27</v>
          </cell>
          <cell r="S316">
            <v>0</v>
          </cell>
          <cell r="T316">
            <v>62</v>
          </cell>
          <cell r="U316">
            <v>700</v>
          </cell>
          <cell r="V316">
            <v>307</v>
          </cell>
          <cell r="W316">
            <v>34.0000000032</v>
          </cell>
          <cell r="X316">
            <v>423815.09450928593</v>
          </cell>
        </row>
        <row r="317">
          <cell r="D317">
            <v>308</v>
          </cell>
          <cell r="E317">
            <v>62</v>
          </cell>
          <cell r="F317" t="str">
            <v xml:space="preserve">Chilmark                     </v>
          </cell>
          <cell r="G317">
            <v>774</v>
          </cell>
          <cell r="H317" t="str">
            <v>Upisland</v>
          </cell>
          <cell r="I317">
            <v>737070</v>
          </cell>
          <cell r="J317">
            <v>0.69700411259566353</v>
          </cell>
          <cell r="K317">
            <v>774332.9937401209</v>
          </cell>
          <cell r="L317">
            <v>0.6462748647969595</v>
          </cell>
          <cell r="N317">
            <v>604586</v>
          </cell>
          <cell r="O317">
            <v>619223</v>
          </cell>
          <cell r="P317">
            <v>-14637</v>
          </cell>
          <cell r="Q317">
            <v>-2.3637687876580813</v>
          </cell>
          <cell r="R317">
            <v>77</v>
          </cell>
          <cell r="S317">
            <v>0</v>
          </cell>
          <cell r="T317">
            <v>62</v>
          </cell>
          <cell r="U317">
            <v>774</v>
          </cell>
          <cell r="V317">
            <v>308</v>
          </cell>
          <cell r="W317">
            <v>78.99244332392</v>
          </cell>
          <cell r="X317">
            <v>774332.9937401209</v>
          </cell>
        </row>
        <row r="318">
          <cell r="D318">
            <v>309</v>
          </cell>
          <cell r="E318">
            <v>62</v>
          </cell>
          <cell r="F318" t="str">
            <v/>
          </cell>
          <cell r="G318">
            <v>998</v>
          </cell>
          <cell r="H318" t="str">
            <v/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62</v>
          </cell>
          <cell r="U318">
            <v>998</v>
          </cell>
          <cell r="V318">
            <v>309</v>
          </cell>
          <cell r="W318">
            <v>0</v>
          </cell>
          <cell r="X318">
            <v>0</v>
          </cell>
        </row>
        <row r="319">
          <cell r="D319">
            <v>310</v>
          </cell>
          <cell r="E319">
            <v>62</v>
          </cell>
          <cell r="F319" t="str">
            <v xml:space="preserve">Chilmark                     </v>
          </cell>
          <cell r="G319">
            <v>999</v>
          </cell>
          <cell r="H319" t="str">
            <v>Total</v>
          </cell>
          <cell r="I319">
            <v>1057483</v>
          </cell>
          <cell r="J319">
            <v>1</v>
          </cell>
          <cell r="K319">
            <v>1198148.0882494068</v>
          </cell>
          <cell r="L319">
            <v>1</v>
          </cell>
          <cell r="M319">
            <v>935493</v>
          </cell>
          <cell r="N319">
            <v>935493</v>
          </cell>
          <cell r="O319">
            <v>888407</v>
          </cell>
          <cell r="P319">
            <v>47086</v>
          </cell>
          <cell r="Q319">
            <v>5.3000482886785001</v>
          </cell>
          <cell r="R319">
            <v>104</v>
          </cell>
          <cell r="S319">
            <v>0</v>
          </cell>
          <cell r="T319">
            <v>62</v>
          </cell>
          <cell r="U319">
            <v>999</v>
          </cell>
          <cell r="V319">
            <v>310</v>
          </cell>
          <cell r="W319">
            <v>112.99244332712</v>
          </cell>
          <cell r="X319">
            <v>1198148.0882494068</v>
          </cell>
        </row>
        <row r="320">
          <cell r="D320">
            <v>311</v>
          </cell>
          <cell r="E320">
            <v>63</v>
          </cell>
          <cell r="F320" t="str">
            <v xml:space="preserve">Clarksburg                   </v>
          </cell>
          <cell r="G320">
            <v>63</v>
          </cell>
          <cell r="H320" t="str">
            <v>Clarksburg</v>
          </cell>
          <cell r="I320">
            <v>1783981.5799999998</v>
          </cell>
          <cell r="J320">
            <v>0.70121049440889294</v>
          </cell>
          <cell r="K320">
            <v>1862062.3235625066</v>
          </cell>
          <cell r="L320">
            <v>0.71565951192701593</v>
          </cell>
          <cell r="N320">
            <v>641854</v>
          </cell>
          <cell r="O320">
            <v>612660</v>
          </cell>
          <cell r="P320">
            <v>29194</v>
          </cell>
          <cell r="Q320">
            <v>4.7651225802239416</v>
          </cell>
          <cell r="R320">
            <v>175</v>
          </cell>
          <cell r="S320">
            <v>0</v>
          </cell>
          <cell r="T320">
            <v>63</v>
          </cell>
          <cell r="U320">
            <v>63</v>
          </cell>
          <cell r="V320">
            <v>311</v>
          </cell>
          <cell r="W320">
            <v>180</v>
          </cell>
          <cell r="X320">
            <v>1862062.3235625066</v>
          </cell>
        </row>
        <row r="321">
          <cell r="D321">
            <v>312</v>
          </cell>
          <cell r="E321">
            <v>63</v>
          </cell>
          <cell r="F321" t="str">
            <v xml:space="preserve">Clarksburg                   </v>
          </cell>
          <cell r="G321">
            <v>851</v>
          </cell>
          <cell r="H321" t="str">
            <v>Northern Berkshire</v>
          </cell>
          <cell r="I321">
            <v>760164</v>
          </cell>
          <cell r="J321">
            <v>0.29878950559110695</v>
          </cell>
          <cell r="K321">
            <v>739820.68439002743</v>
          </cell>
          <cell r="L321">
            <v>0.28434048807298407</v>
          </cell>
          <cell r="N321">
            <v>255017</v>
          </cell>
          <cell r="O321">
            <v>261057</v>
          </cell>
          <cell r="P321">
            <v>-6040</v>
          </cell>
          <cell r="Q321">
            <v>-2.3136709607480359</v>
          </cell>
          <cell r="R321">
            <v>48</v>
          </cell>
          <cell r="S321">
            <v>0</v>
          </cell>
          <cell r="T321">
            <v>63</v>
          </cell>
          <cell r="U321">
            <v>851</v>
          </cell>
          <cell r="V321">
            <v>312</v>
          </cell>
          <cell r="W321">
            <v>45.99999999888</v>
          </cell>
          <cell r="X321">
            <v>739820.68439002743</v>
          </cell>
        </row>
        <row r="322">
          <cell r="D322">
            <v>313</v>
          </cell>
          <cell r="E322">
            <v>63</v>
          </cell>
          <cell r="F322" t="str">
            <v/>
          </cell>
          <cell r="G322">
            <v>998</v>
          </cell>
          <cell r="H322" t="str">
            <v/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63</v>
          </cell>
          <cell r="U322">
            <v>998</v>
          </cell>
          <cell r="V322">
            <v>313</v>
          </cell>
          <cell r="W322">
            <v>0</v>
          </cell>
          <cell r="X322">
            <v>0</v>
          </cell>
        </row>
        <row r="323">
          <cell r="D323">
            <v>314</v>
          </cell>
          <cell r="E323">
            <v>63</v>
          </cell>
          <cell r="F323" t="str">
            <v/>
          </cell>
          <cell r="G323">
            <v>998</v>
          </cell>
          <cell r="H323" t="str">
            <v/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63</v>
          </cell>
          <cell r="U323">
            <v>998</v>
          </cell>
          <cell r="V323">
            <v>314</v>
          </cell>
          <cell r="W323">
            <v>0</v>
          </cell>
          <cell r="X323">
            <v>0</v>
          </cell>
        </row>
        <row r="324">
          <cell r="D324">
            <v>315</v>
          </cell>
          <cell r="E324">
            <v>63</v>
          </cell>
          <cell r="F324" t="str">
            <v xml:space="preserve">Clarksburg                   </v>
          </cell>
          <cell r="G324">
            <v>999</v>
          </cell>
          <cell r="H324" t="str">
            <v>Total</v>
          </cell>
          <cell r="I324">
            <v>2544145.58</v>
          </cell>
          <cell r="J324">
            <v>0.99999999999999989</v>
          </cell>
          <cell r="K324">
            <v>2601883.0079525341</v>
          </cell>
          <cell r="L324">
            <v>1</v>
          </cell>
          <cell r="M324">
            <v>896871</v>
          </cell>
          <cell r="N324">
            <v>896871</v>
          </cell>
          <cell r="O324">
            <v>873717</v>
          </cell>
          <cell r="P324">
            <v>23154</v>
          </cell>
          <cell r="Q324">
            <v>2.6500571695411672</v>
          </cell>
          <cell r="R324">
            <v>223</v>
          </cell>
          <cell r="S324">
            <v>0</v>
          </cell>
          <cell r="T324">
            <v>63</v>
          </cell>
          <cell r="U324">
            <v>999</v>
          </cell>
          <cell r="V324">
            <v>315</v>
          </cell>
          <cell r="W324">
            <v>225.99999999888001</v>
          </cell>
          <cell r="X324">
            <v>2601883.0079525341</v>
          </cell>
        </row>
        <row r="325">
          <cell r="D325">
            <v>316</v>
          </cell>
          <cell r="E325">
            <v>64</v>
          </cell>
          <cell r="F325" t="str">
            <v xml:space="preserve">Clinton                      </v>
          </cell>
          <cell r="G325">
            <v>64</v>
          </cell>
          <cell r="H325" t="str">
            <v>Clinton</v>
          </cell>
          <cell r="I325">
            <v>21580495.630000003</v>
          </cell>
          <cell r="J325">
            <v>1</v>
          </cell>
          <cell r="K325">
            <v>21918110.246938307</v>
          </cell>
          <cell r="L325">
            <v>1</v>
          </cell>
          <cell r="N325">
            <v>9770470</v>
          </cell>
          <cell r="O325">
            <v>9661218</v>
          </cell>
          <cell r="P325">
            <v>109252</v>
          </cell>
          <cell r="Q325">
            <v>1.1308305019098006</v>
          </cell>
          <cell r="R325">
            <v>2029</v>
          </cell>
          <cell r="S325">
            <v>0</v>
          </cell>
          <cell r="T325">
            <v>64</v>
          </cell>
          <cell r="U325">
            <v>64</v>
          </cell>
          <cell r="V325">
            <v>316</v>
          </cell>
          <cell r="W325">
            <v>2026</v>
          </cell>
          <cell r="X325">
            <v>21918110.246938307</v>
          </cell>
        </row>
        <row r="326">
          <cell r="D326">
            <v>317</v>
          </cell>
          <cell r="E326">
            <v>64</v>
          </cell>
          <cell r="F326" t="str">
            <v/>
          </cell>
          <cell r="G326">
            <v>998</v>
          </cell>
          <cell r="H326" t="str">
            <v/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64</v>
          </cell>
          <cell r="U326">
            <v>998</v>
          </cell>
          <cell r="V326">
            <v>317</v>
          </cell>
          <cell r="W326">
            <v>0</v>
          </cell>
          <cell r="X326">
            <v>0</v>
          </cell>
        </row>
        <row r="327">
          <cell r="D327">
            <v>318</v>
          </cell>
          <cell r="E327">
            <v>64</v>
          </cell>
          <cell r="F327" t="str">
            <v/>
          </cell>
          <cell r="G327">
            <v>998</v>
          </cell>
          <cell r="H327" t="str">
            <v/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64</v>
          </cell>
          <cell r="U327">
            <v>998</v>
          </cell>
          <cell r="V327">
            <v>318</v>
          </cell>
          <cell r="W327">
            <v>0</v>
          </cell>
          <cell r="X327">
            <v>0</v>
          </cell>
        </row>
        <row r="328">
          <cell r="D328">
            <v>319</v>
          </cell>
          <cell r="E328">
            <v>64</v>
          </cell>
          <cell r="F328" t="str">
            <v/>
          </cell>
          <cell r="G328">
            <v>998</v>
          </cell>
          <cell r="H328" t="str">
            <v/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64</v>
          </cell>
          <cell r="U328">
            <v>998</v>
          </cell>
          <cell r="V328">
            <v>319</v>
          </cell>
          <cell r="W328">
            <v>0</v>
          </cell>
          <cell r="X328">
            <v>0</v>
          </cell>
        </row>
        <row r="329">
          <cell r="D329">
            <v>320</v>
          </cell>
          <cell r="E329">
            <v>64</v>
          </cell>
          <cell r="F329" t="str">
            <v xml:space="preserve">Clinton                      </v>
          </cell>
          <cell r="G329">
            <v>999</v>
          </cell>
          <cell r="H329" t="str">
            <v>Total</v>
          </cell>
          <cell r="I329">
            <v>21580495.630000003</v>
          </cell>
          <cell r="J329">
            <v>1</v>
          </cell>
          <cell r="K329">
            <v>21918110.246938307</v>
          </cell>
          <cell r="L329">
            <v>1</v>
          </cell>
          <cell r="M329">
            <v>9770470</v>
          </cell>
          <cell r="N329">
            <v>9770470</v>
          </cell>
          <cell r="O329">
            <v>9661218</v>
          </cell>
          <cell r="P329">
            <v>109252</v>
          </cell>
          <cell r="Q329">
            <v>1.1308305019098006</v>
          </cell>
          <cell r="R329">
            <v>2029</v>
          </cell>
          <cell r="S329">
            <v>0</v>
          </cell>
          <cell r="T329">
            <v>64</v>
          </cell>
          <cell r="U329">
            <v>999</v>
          </cell>
          <cell r="V329">
            <v>320</v>
          </cell>
          <cell r="W329">
            <v>2026</v>
          </cell>
          <cell r="X329">
            <v>21918110.246938307</v>
          </cell>
        </row>
        <row r="330">
          <cell r="D330">
            <v>321</v>
          </cell>
          <cell r="E330">
            <v>65</v>
          </cell>
          <cell r="F330" t="str">
            <v xml:space="preserve">Cohasset                     </v>
          </cell>
          <cell r="G330">
            <v>65</v>
          </cell>
          <cell r="H330" t="str">
            <v>Cohasset</v>
          </cell>
          <cell r="I330">
            <v>14622821.151839999</v>
          </cell>
          <cell r="J330">
            <v>0.99246489823524164</v>
          </cell>
          <cell r="K330">
            <v>14375663.798876762</v>
          </cell>
          <cell r="L330">
            <v>0.99436008427236688</v>
          </cell>
          <cell r="N330">
            <v>11992671</v>
          </cell>
          <cell r="O330">
            <v>12122957</v>
          </cell>
          <cell r="P330">
            <v>-130286</v>
          </cell>
          <cell r="Q330">
            <v>-1.0747047935582053</v>
          </cell>
          <cell r="R330">
            <v>1586</v>
          </cell>
          <cell r="S330">
            <v>0</v>
          </cell>
          <cell r="T330">
            <v>65</v>
          </cell>
          <cell r="U330">
            <v>65</v>
          </cell>
          <cell r="V330">
            <v>321</v>
          </cell>
          <cell r="W330">
            <v>1525</v>
          </cell>
          <cell r="X330">
            <v>14375663.798876762</v>
          </cell>
        </row>
        <row r="331">
          <cell r="D331">
            <v>322</v>
          </cell>
          <cell r="E331">
            <v>65</v>
          </cell>
          <cell r="F331" t="str">
            <v xml:space="preserve">Cohasset                     </v>
          </cell>
          <cell r="G331">
            <v>873</v>
          </cell>
          <cell r="H331" t="str">
            <v>South Shore</v>
          </cell>
          <cell r="I331">
            <v>94884</v>
          </cell>
          <cell r="J331">
            <v>6.4398680956515237E-3</v>
          </cell>
          <cell r="K331">
            <v>65065.099051422927</v>
          </cell>
          <cell r="L331">
            <v>4.5005321688879486E-3</v>
          </cell>
          <cell r="N331">
            <v>54280</v>
          </cell>
          <cell r="O331">
            <v>78663</v>
          </cell>
          <cell r="P331">
            <v>-24383</v>
          </cell>
          <cell r="Q331">
            <v>-30.996783748395053</v>
          </cell>
          <cell r="R331">
            <v>6</v>
          </cell>
          <cell r="S331">
            <v>0</v>
          </cell>
          <cell r="T331">
            <v>65</v>
          </cell>
          <cell r="U331">
            <v>873</v>
          </cell>
          <cell r="V331">
            <v>322</v>
          </cell>
          <cell r="W331">
            <v>3.9999999979999998</v>
          </cell>
          <cell r="X331">
            <v>65065.099051422927</v>
          </cell>
        </row>
        <row r="332">
          <cell r="D332">
            <v>323</v>
          </cell>
          <cell r="E332">
            <v>65</v>
          </cell>
          <cell r="F332" t="str">
            <v xml:space="preserve">Cohasset                     </v>
          </cell>
          <cell r="G332">
            <v>915</v>
          </cell>
          <cell r="H332" t="str">
            <v>Norfolk County</v>
          </cell>
          <cell r="I332">
            <v>16137</v>
          </cell>
          <cell r="J332">
            <v>1.0952336691067896E-3</v>
          </cell>
          <cell r="K332">
            <v>16472.297347367301</v>
          </cell>
          <cell r="L332">
            <v>1.1393835587451228E-3</v>
          </cell>
          <cell r="N332">
            <v>13742</v>
          </cell>
          <cell r="O332">
            <v>13378</v>
          </cell>
          <cell r="P332">
            <v>364</v>
          </cell>
          <cell r="Q332">
            <v>2.7208850351323068</v>
          </cell>
          <cell r="R332">
            <v>1</v>
          </cell>
          <cell r="S332">
            <v>0</v>
          </cell>
          <cell r="T332">
            <v>65</v>
          </cell>
          <cell r="U332">
            <v>915</v>
          </cell>
          <cell r="V332">
            <v>323</v>
          </cell>
          <cell r="W332">
            <v>0.9999999998100001</v>
          </cell>
          <cell r="X332">
            <v>16472.297347367301</v>
          </cell>
        </row>
        <row r="333">
          <cell r="D333">
            <v>324</v>
          </cell>
          <cell r="E333">
            <v>65</v>
          </cell>
          <cell r="F333" t="str">
            <v/>
          </cell>
          <cell r="G333">
            <v>998</v>
          </cell>
          <cell r="H333" t="str">
            <v/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65</v>
          </cell>
          <cell r="U333">
            <v>998</v>
          </cell>
          <cell r="V333">
            <v>324</v>
          </cell>
          <cell r="W333">
            <v>0</v>
          </cell>
          <cell r="X333">
            <v>0</v>
          </cell>
        </row>
        <row r="334">
          <cell r="D334">
            <v>325</v>
          </cell>
          <cell r="E334">
            <v>65</v>
          </cell>
          <cell r="F334" t="str">
            <v xml:space="preserve">Cohasset                     </v>
          </cell>
          <cell r="G334">
            <v>999</v>
          </cell>
          <cell r="H334" t="str">
            <v>Total</v>
          </cell>
          <cell r="I334">
            <v>14733842.151839999</v>
          </cell>
          <cell r="J334">
            <v>1</v>
          </cell>
          <cell r="K334">
            <v>14457201.195275553</v>
          </cell>
          <cell r="L334">
            <v>0.99999999999999989</v>
          </cell>
          <cell r="M334">
            <v>12060692</v>
          </cell>
          <cell r="N334">
            <v>12060693</v>
          </cell>
          <cell r="O334">
            <v>12214998</v>
          </cell>
          <cell r="P334">
            <v>-154305</v>
          </cell>
          <cell r="Q334">
            <v>-1.2632421225120134</v>
          </cell>
          <cell r="R334">
            <v>1593</v>
          </cell>
          <cell r="S334">
            <v>0</v>
          </cell>
          <cell r="T334">
            <v>65</v>
          </cell>
          <cell r="U334">
            <v>999</v>
          </cell>
          <cell r="V334">
            <v>325</v>
          </cell>
          <cell r="W334">
            <v>1529.9999999978099</v>
          </cell>
          <cell r="X334">
            <v>14457201.195275553</v>
          </cell>
        </row>
        <row r="335">
          <cell r="D335">
            <v>326</v>
          </cell>
          <cell r="E335">
            <v>66</v>
          </cell>
          <cell r="F335" t="str">
            <v xml:space="preserve">Colrain                      </v>
          </cell>
          <cell r="G335">
            <v>66</v>
          </cell>
          <cell r="H335" t="str">
            <v>Colrain</v>
          </cell>
          <cell r="I335">
            <v>13170.920000000002</v>
          </cell>
          <cell r="J335">
            <v>6.0787255258621057E-3</v>
          </cell>
          <cell r="K335">
            <v>13416.833343589547</v>
          </cell>
          <cell r="L335">
            <v>6.0484025302051797E-3</v>
          </cell>
          <cell r="N335">
            <v>7440</v>
          </cell>
          <cell r="O335">
            <v>7776</v>
          </cell>
          <cell r="P335">
            <v>-336</v>
          </cell>
          <cell r="Q335">
            <v>-4.3209876543209873</v>
          </cell>
          <cell r="R335">
            <v>1</v>
          </cell>
          <cell r="S335">
            <v>0</v>
          </cell>
          <cell r="T335">
            <v>66</v>
          </cell>
          <cell r="U335">
            <v>66</v>
          </cell>
          <cell r="V335">
            <v>326</v>
          </cell>
          <cell r="W335">
            <v>1</v>
          </cell>
          <cell r="X335">
            <v>13416.833343589547</v>
          </cell>
        </row>
        <row r="336">
          <cell r="D336">
            <v>327</v>
          </cell>
          <cell r="E336">
            <v>66</v>
          </cell>
          <cell r="F336" t="str">
            <v xml:space="preserve">Colrain                      </v>
          </cell>
          <cell r="G336">
            <v>717</v>
          </cell>
          <cell r="H336" t="str">
            <v>Mohawk Trail</v>
          </cell>
          <cell r="I336">
            <v>1764262</v>
          </cell>
          <cell r="J336">
            <v>0.81425325290173567</v>
          </cell>
          <cell r="K336">
            <v>1856816.7826032965</v>
          </cell>
          <cell r="L336">
            <v>0.83706602283997156</v>
          </cell>
          <cell r="N336">
            <v>1029698</v>
          </cell>
          <cell r="O336">
            <v>1041565</v>
          </cell>
          <cell r="P336">
            <v>-11867</v>
          </cell>
          <cell r="Q336">
            <v>-1.1393431998963099</v>
          </cell>
          <cell r="R336">
            <v>169</v>
          </cell>
          <cell r="S336">
            <v>0</v>
          </cell>
          <cell r="T336">
            <v>66</v>
          </cell>
          <cell r="U336">
            <v>717</v>
          </cell>
          <cell r="V336">
            <v>327</v>
          </cell>
          <cell r="W336">
            <v>176.28154327401998</v>
          </cell>
          <cell r="X336">
            <v>1856816.7826032965</v>
          </cell>
        </row>
        <row r="337">
          <cell r="D337">
            <v>328</v>
          </cell>
          <cell r="E337">
            <v>66</v>
          </cell>
          <cell r="F337" t="str">
            <v xml:space="preserve">Colrain                      </v>
          </cell>
          <cell r="G337">
            <v>818</v>
          </cell>
          <cell r="H337" t="str">
            <v>Franklin County</v>
          </cell>
          <cell r="I337">
            <v>389291</v>
          </cell>
          <cell r="J337">
            <v>0.17966802157240228</v>
          </cell>
          <cell r="K337">
            <v>348010.50332048844</v>
          </cell>
          <cell r="L337">
            <v>0.15688557462982336</v>
          </cell>
          <cell r="N337">
            <v>192989</v>
          </cell>
          <cell r="O337">
            <v>229825</v>
          </cell>
          <cell r="P337">
            <v>-36836</v>
          </cell>
          <cell r="Q337">
            <v>-16.027847275100619</v>
          </cell>
          <cell r="R337">
            <v>24</v>
          </cell>
          <cell r="S337">
            <v>0</v>
          </cell>
          <cell r="T337">
            <v>66</v>
          </cell>
          <cell r="U337">
            <v>818</v>
          </cell>
          <cell r="V337">
            <v>328</v>
          </cell>
          <cell r="W337">
            <v>21.000000000669999</v>
          </cell>
          <cell r="X337">
            <v>348010.50332048844</v>
          </cell>
        </row>
        <row r="338">
          <cell r="D338">
            <v>329</v>
          </cell>
          <cell r="E338">
            <v>66</v>
          </cell>
          <cell r="F338" t="str">
            <v/>
          </cell>
          <cell r="G338">
            <v>998</v>
          </cell>
          <cell r="H338" t="str">
            <v/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66</v>
          </cell>
          <cell r="U338">
            <v>998</v>
          </cell>
          <cell r="V338">
            <v>329</v>
          </cell>
          <cell r="W338">
            <v>0</v>
          </cell>
          <cell r="X338">
            <v>0</v>
          </cell>
        </row>
        <row r="339">
          <cell r="D339">
            <v>330</v>
          </cell>
          <cell r="E339">
            <v>66</v>
          </cell>
          <cell r="F339" t="str">
            <v xml:space="preserve">Colrain                      </v>
          </cell>
          <cell r="G339">
            <v>999</v>
          </cell>
          <cell r="H339" t="str">
            <v>Total</v>
          </cell>
          <cell r="I339">
            <v>2166723.92</v>
          </cell>
          <cell r="J339">
            <v>1</v>
          </cell>
          <cell r="K339">
            <v>2218244.1192673743</v>
          </cell>
          <cell r="L339">
            <v>1.0000000000000002</v>
          </cell>
          <cell r="M339">
            <v>1230128</v>
          </cell>
          <cell r="N339">
            <v>1230127</v>
          </cell>
          <cell r="O339">
            <v>1279166</v>
          </cell>
          <cell r="P339">
            <v>-49039</v>
          </cell>
          <cell r="Q339">
            <v>-3.8336697504467754</v>
          </cell>
          <cell r="R339">
            <v>194</v>
          </cell>
          <cell r="S339">
            <v>0</v>
          </cell>
          <cell r="T339">
            <v>66</v>
          </cell>
          <cell r="U339">
            <v>999</v>
          </cell>
          <cell r="V339">
            <v>330</v>
          </cell>
          <cell r="W339">
            <v>198.28154327468997</v>
          </cell>
          <cell r="X339">
            <v>2218244.1192673743</v>
          </cell>
        </row>
        <row r="340">
          <cell r="D340">
            <v>331</v>
          </cell>
          <cell r="E340">
            <v>67</v>
          </cell>
          <cell r="F340" t="str">
            <v xml:space="preserve">Concord                      </v>
          </cell>
          <cell r="G340">
            <v>67</v>
          </cell>
          <cell r="H340" t="str">
            <v>Concord</v>
          </cell>
          <cell r="I340">
            <v>18255708.435599998</v>
          </cell>
          <cell r="J340">
            <v>0.63054906244507136</v>
          </cell>
          <cell r="K340">
            <v>18805576.707899675</v>
          </cell>
          <cell r="L340">
            <v>0.63384852545443204</v>
          </cell>
          <cell r="N340">
            <v>15575689</v>
          </cell>
          <cell r="O340">
            <v>15225394</v>
          </cell>
          <cell r="P340">
            <v>350295</v>
          </cell>
          <cell r="Q340">
            <v>2.3007286379584002</v>
          </cell>
          <cell r="R340">
            <v>2011</v>
          </cell>
          <cell r="S340">
            <v>0</v>
          </cell>
          <cell r="T340">
            <v>67</v>
          </cell>
          <cell r="U340">
            <v>67</v>
          </cell>
          <cell r="V340">
            <v>331</v>
          </cell>
          <cell r="W340">
            <v>2029</v>
          </cell>
          <cell r="X340">
            <v>18805576.707899675</v>
          </cell>
        </row>
        <row r="341">
          <cell r="D341">
            <v>332</v>
          </cell>
          <cell r="E341">
            <v>67</v>
          </cell>
          <cell r="F341" t="str">
            <v xml:space="preserve">Concord                      </v>
          </cell>
          <cell r="G341">
            <v>640</v>
          </cell>
          <cell r="H341" t="str">
            <v>Concord Carlisle</v>
          </cell>
          <cell r="I341">
            <v>10399316</v>
          </cell>
          <cell r="J341">
            <v>0.35919060479092912</v>
          </cell>
          <cell r="K341">
            <v>10477879.945895102</v>
          </cell>
          <cell r="L341">
            <v>0.3531606000045891</v>
          </cell>
          <cell r="N341">
            <v>8678287</v>
          </cell>
          <cell r="O341">
            <v>8673105</v>
          </cell>
          <cell r="P341">
            <v>5182</v>
          </cell>
          <cell r="Q341">
            <v>5.9747921880341587E-2</v>
          </cell>
          <cell r="R341">
            <v>988</v>
          </cell>
          <cell r="S341">
            <v>0</v>
          </cell>
          <cell r="T341">
            <v>67</v>
          </cell>
          <cell r="U341">
            <v>640</v>
          </cell>
          <cell r="V341">
            <v>332</v>
          </cell>
          <cell r="W341">
            <v>972.31499202910004</v>
          </cell>
          <cell r="X341">
            <v>10477879.945895102</v>
          </cell>
        </row>
        <row r="342">
          <cell r="D342">
            <v>333</v>
          </cell>
          <cell r="E342">
            <v>67</v>
          </cell>
          <cell r="F342" t="str">
            <v xml:space="preserve">Concord                      </v>
          </cell>
          <cell r="G342">
            <v>830</v>
          </cell>
          <cell r="H342" t="str">
            <v>Minuteman</v>
          </cell>
          <cell r="I342">
            <v>297058</v>
          </cell>
          <cell r="J342">
            <v>1.0260332763999461E-2</v>
          </cell>
          <cell r="K342">
            <v>385424.71564153221</v>
          </cell>
          <cell r="L342">
            <v>1.2990874540978862E-2</v>
          </cell>
          <cell r="N342">
            <v>319227</v>
          </cell>
          <cell r="O342">
            <v>247749</v>
          </cell>
          <cell r="P342">
            <v>71478</v>
          </cell>
          <cell r="Q342">
            <v>28.850974171439642</v>
          </cell>
          <cell r="R342">
            <v>17</v>
          </cell>
          <cell r="S342">
            <v>0</v>
          </cell>
          <cell r="T342">
            <v>67</v>
          </cell>
          <cell r="U342">
            <v>830</v>
          </cell>
          <cell r="V342">
            <v>333</v>
          </cell>
          <cell r="W342">
            <v>21.060869566120001</v>
          </cell>
          <cell r="X342">
            <v>385424.71564153221</v>
          </cell>
        </row>
        <row r="343">
          <cell r="D343">
            <v>334</v>
          </cell>
          <cell r="E343">
            <v>67</v>
          </cell>
          <cell r="F343" t="str">
            <v/>
          </cell>
          <cell r="G343">
            <v>998</v>
          </cell>
          <cell r="H343" t="str">
            <v/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67</v>
          </cell>
          <cell r="U343">
            <v>998</v>
          </cell>
          <cell r="V343">
            <v>334</v>
          </cell>
          <cell r="W343">
            <v>0</v>
          </cell>
          <cell r="X343">
            <v>0</v>
          </cell>
        </row>
        <row r="344">
          <cell r="D344">
            <v>335</v>
          </cell>
          <cell r="E344">
            <v>67</v>
          </cell>
          <cell r="F344" t="str">
            <v xml:space="preserve">Concord                      </v>
          </cell>
          <cell r="G344">
            <v>999</v>
          </cell>
          <cell r="H344" t="str">
            <v>Total</v>
          </cell>
          <cell r="I344">
            <v>28952082.435599998</v>
          </cell>
          <cell r="J344">
            <v>1</v>
          </cell>
          <cell r="K344">
            <v>29668881.369436309</v>
          </cell>
          <cell r="L344">
            <v>1</v>
          </cell>
          <cell r="M344">
            <v>24573204</v>
          </cell>
          <cell r="N344">
            <v>24573203</v>
          </cell>
          <cell r="O344">
            <v>24146248</v>
          </cell>
          <cell r="P344">
            <v>426955</v>
          </cell>
          <cell r="Q344">
            <v>1.7682043189484347</v>
          </cell>
          <cell r="R344">
            <v>3016</v>
          </cell>
          <cell r="S344">
            <v>0</v>
          </cell>
          <cell r="T344">
            <v>67</v>
          </cell>
          <cell r="U344">
            <v>999</v>
          </cell>
          <cell r="V344">
            <v>335</v>
          </cell>
          <cell r="W344">
            <v>3022.3758615952197</v>
          </cell>
          <cell r="X344">
            <v>29668881.369436309</v>
          </cell>
        </row>
        <row r="345">
          <cell r="D345">
            <v>336</v>
          </cell>
          <cell r="E345">
            <v>68</v>
          </cell>
          <cell r="F345" t="str">
            <v xml:space="preserve">Conway                       </v>
          </cell>
          <cell r="G345">
            <v>68</v>
          </cell>
          <cell r="H345" t="str">
            <v>Conway</v>
          </cell>
          <cell r="I345">
            <v>1259226.5200000005</v>
          </cell>
          <cell r="J345">
            <v>0.5320486926522362</v>
          </cell>
          <cell r="K345">
            <v>1137791.5559876624</v>
          </cell>
          <cell r="L345">
            <v>0.5023914704912843</v>
          </cell>
          <cell r="N345">
            <v>909237</v>
          </cell>
          <cell r="O345">
            <v>1022166</v>
          </cell>
          <cell r="P345">
            <v>-112929</v>
          </cell>
          <cell r="Q345">
            <v>-11.048009814452838</v>
          </cell>
          <cell r="R345">
            <v>134</v>
          </cell>
          <cell r="S345">
            <v>0</v>
          </cell>
          <cell r="T345">
            <v>68</v>
          </cell>
          <cell r="U345">
            <v>68</v>
          </cell>
          <cell r="V345">
            <v>336</v>
          </cell>
          <cell r="W345">
            <v>117</v>
          </cell>
          <cell r="X345">
            <v>1137791.5559876624</v>
          </cell>
        </row>
        <row r="346">
          <cell r="D346">
            <v>337</v>
          </cell>
          <cell r="E346">
            <v>68</v>
          </cell>
          <cell r="F346" t="str">
            <v xml:space="preserve">Conway                       </v>
          </cell>
          <cell r="G346">
            <v>670</v>
          </cell>
          <cell r="H346" t="str">
            <v>Frontier</v>
          </cell>
          <cell r="I346">
            <v>977760</v>
          </cell>
          <cell r="J346">
            <v>0.41312339079997318</v>
          </cell>
          <cell r="K346">
            <v>1010955.8847614642</v>
          </cell>
          <cell r="L346">
            <v>0.44638722345434306</v>
          </cell>
          <cell r="N346">
            <v>807880</v>
          </cell>
          <cell r="O346">
            <v>793688</v>
          </cell>
          <cell r="P346">
            <v>14192</v>
          </cell>
          <cell r="Q346">
            <v>1.7881081734888269</v>
          </cell>
          <cell r="R346">
            <v>97</v>
          </cell>
          <cell r="S346">
            <v>0</v>
          </cell>
          <cell r="T346">
            <v>68</v>
          </cell>
          <cell r="U346">
            <v>670</v>
          </cell>
          <cell r="V346">
            <v>337</v>
          </cell>
          <cell r="W346">
            <v>97.176363634360001</v>
          </cell>
          <cell r="X346">
            <v>1010955.8847614642</v>
          </cell>
        </row>
        <row r="347">
          <cell r="D347">
            <v>338</v>
          </cell>
          <cell r="E347">
            <v>68</v>
          </cell>
          <cell r="F347" t="str">
            <v xml:space="preserve">Conway                       </v>
          </cell>
          <cell r="G347">
            <v>818</v>
          </cell>
          <cell r="H347" t="str">
            <v>Franklin County</v>
          </cell>
          <cell r="I347">
            <v>129764</v>
          </cell>
          <cell r="J347">
            <v>5.4827916547790588E-2</v>
          </cell>
          <cell r="K347">
            <v>116003.50113096926</v>
          </cell>
          <cell r="L347">
            <v>5.1221306054372716E-2</v>
          </cell>
          <cell r="N347">
            <v>92701</v>
          </cell>
          <cell r="O347">
            <v>105335</v>
          </cell>
          <cell r="P347">
            <v>-12634</v>
          </cell>
          <cell r="Q347">
            <v>-11.994114017183273</v>
          </cell>
          <cell r="R347">
            <v>8</v>
          </cell>
          <cell r="S347">
            <v>0</v>
          </cell>
          <cell r="T347">
            <v>68</v>
          </cell>
          <cell r="U347">
            <v>818</v>
          </cell>
          <cell r="V347">
            <v>338</v>
          </cell>
          <cell r="W347">
            <v>7.0000000016800001</v>
          </cell>
          <cell r="X347">
            <v>116003.50113096926</v>
          </cell>
        </row>
        <row r="348">
          <cell r="D348">
            <v>339</v>
          </cell>
          <cell r="E348">
            <v>68</v>
          </cell>
          <cell r="F348" t="str">
            <v/>
          </cell>
          <cell r="G348">
            <v>998</v>
          </cell>
          <cell r="H348" t="str">
            <v/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68</v>
          </cell>
          <cell r="U348">
            <v>998</v>
          </cell>
          <cell r="V348">
            <v>339</v>
          </cell>
          <cell r="W348">
            <v>0</v>
          </cell>
          <cell r="X348">
            <v>0</v>
          </cell>
        </row>
        <row r="349">
          <cell r="D349">
            <v>340</v>
          </cell>
          <cell r="E349">
            <v>68</v>
          </cell>
          <cell r="F349" t="str">
            <v xml:space="preserve">Conway                       </v>
          </cell>
          <cell r="G349">
            <v>999</v>
          </cell>
          <cell r="H349" t="str">
            <v>Total</v>
          </cell>
          <cell r="I349">
            <v>2366750.5200000005</v>
          </cell>
          <cell r="J349">
            <v>1</v>
          </cell>
          <cell r="K349">
            <v>2264750.9418800958</v>
          </cell>
          <cell r="L349">
            <v>1</v>
          </cell>
          <cell r="M349">
            <v>1809818</v>
          </cell>
          <cell r="N349">
            <v>1809818</v>
          </cell>
          <cell r="O349">
            <v>1921189</v>
          </cell>
          <cell r="P349">
            <v>-111371</v>
          </cell>
          <cell r="Q349">
            <v>-5.7969830141646659</v>
          </cell>
          <cell r="R349">
            <v>239</v>
          </cell>
          <cell r="S349">
            <v>0</v>
          </cell>
          <cell r="T349">
            <v>68</v>
          </cell>
          <cell r="U349">
            <v>999</v>
          </cell>
          <cell r="V349">
            <v>340</v>
          </cell>
          <cell r="W349">
            <v>221.17636363604001</v>
          </cell>
          <cell r="X349">
            <v>2264750.9418800958</v>
          </cell>
        </row>
        <row r="350">
          <cell r="D350">
            <v>341</v>
          </cell>
          <cell r="E350">
            <v>69</v>
          </cell>
          <cell r="F350" t="str">
            <v xml:space="preserve">Cummington                   </v>
          </cell>
          <cell r="G350">
            <v>69</v>
          </cell>
          <cell r="H350" t="str">
            <v>Cummington</v>
          </cell>
          <cell r="I350">
            <v>118538.28</v>
          </cell>
          <cell r="J350">
            <v>0.14270041742223305</v>
          </cell>
          <cell r="K350">
            <v>120751.50009230593</v>
          </cell>
          <cell r="L350">
            <v>0.1320410238608517</v>
          </cell>
          <cell r="N350">
            <v>96880</v>
          </cell>
          <cell r="O350">
            <v>100240</v>
          </cell>
          <cell r="P350">
            <v>-3360</v>
          </cell>
          <cell r="Q350">
            <v>-3.3519553072625698</v>
          </cell>
          <cell r="R350">
            <v>9</v>
          </cell>
          <cell r="S350">
            <v>0</v>
          </cell>
          <cell r="T350">
            <v>69</v>
          </cell>
          <cell r="U350">
            <v>69</v>
          </cell>
          <cell r="V350">
            <v>341</v>
          </cell>
          <cell r="W350">
            <v>9</v>
          </cell>
          <cell r="X350">
            <v>120751.50009230593</v>
          </cell>
        </row>
        <row r="351">
          <cell r="D351">
            <v>342</v>
          </cell>
          <cell r="E351">
            <v>69</v>
          </cell>
          <cell r="F351" t="str">
            <v xml:space="preserve">Cummington                   </v>
          </cell>
          <cell r="G351">
            <v>635</v>
          </cell>
          <cell r="H351" t="str">
            <v>Central Berkshire</v>
          </cell>
          <cell r="I351">
            <v>712141</v>
          </cell>
          <cell r="J351">
            <v>0.85729958257776695</v>
          </cell>
          <cell r="K351">
            <v>793748.37700314145</v>
          </cell>
          <cell r="L351">
            <v>0.8679589761391483</v>
          </cell>
          <cell r="N351">
            <v>636831</v>
          </cell>
          <cell r="O351">
            <v>602211</v>
          </cell>
          <cell r="P351">
            <v>34620</v>
          </cell>
          <cell r="Q351">
            <v>5.7488156144607121</v>
          </cell>
          <cell r="R351">
            <v>70</v>
          </cell>
          <cell r="S351">
            <v>0</v>
          </cell>
          <cell r="T351">
            <v>69</v>
          </cell>
          <cell r="U351">
            <v>635</v>
          </cell>
          <cell r="V351">
            <v>342</v>
          </cell>
          <cell r="W351">
            <v>76.816747577070004</v>
          </cell>
          <cell r="X351">
            <v>793748.37700314145</v>
          </cell>
        </row>
        <row r="352">
          <cell r="D352">
            <v>343</v>
          </cell>
          <cell r="E352">
            <v>69</v>
          </cell>
          <cell r="F352" t="str">
            <v/>
          </cell>
          <cell r="G352">
            <v>998</v>
          </cell>
          <cell r="H352" t="str">
            <v/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69</v>
          </cell>
          <cell r="U352">
            <v>998</v>
          </cell>
          <cell r="V352">
            <v>343</v>
          </cell>
          <cell r="W352">
            <v>0</v>
          </cell>
          <cell r="X352">
            <v>0</v>
          </cell>
        </row>
        <row r="353">
          <cell r="D353">
            <v>344</v>
          </cell>
          <cell r="E353">
            <v>69</v>
          </cell>
          <cell r="F353" t="str">
            <v/>
          </cell>
          <cell r="G353">
            <v>998</v>
          </cell>
          <cell r="H353" t="str">
            <v/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69</v>
          </cell>
          <cell r="U353">
            <v>998</v>
          </cell>
          <cell r="V353">
            <v>344</v>
          </cell>
          <cell r="W353">
            <v>0</v>
          </cell>
          <cell r="X353">
            <v>0</v>
          </cell>
        </row>
        <row r="354">
          <cell r="D354">
            <v>345</v>
          </cell>
          <cell r="E354">
            <v>69</v>
          </cell>
          <cell r="F354" t="str">
            <v xml:space="preserve">Cummington                   </v>
          </cell>
          <cell r="G354">
            <v>999</v>
          </cell>
          <cell r="H354" t="str">
            <v>Total</v>
          </cell>
          <cell r="I354">
            <v>830679.28</v>
          </cell>
          <cell r="J354">
            <v>1</v>
          </cell>
          <cell r="K354">
            <v>914499.87709544739</v>
          </cell>
          <cell r="L354">
            <v>1</v>
          </cell>
          <cell r="M354">
            <v>733711</v>
          </cell>
          <cell r="N354">
            <v>733711</v>
          </cell>
          <cell r="O354">
            <v>702451</v>
          </cell>
          <cell r="P354">
            <v>31260</v>
          </cell>
          <cell r="Q354">
            <v>4.4501324647555487</v>
          </cell>
          <cell r="R354">
            <v>79</v>
          </cell>
          <cell r="S354">
            <v>0</v>
          </cell>
          <cell r="T354">
            <v>69</v>
          </cell>
          <cell r="U354">
            <v>999</v>
          </cell>
          <cell r="V354">
            <v>345</v>
          </cell>
          <cell r="W354">
            <v>85.816747577070004</v>
          </cell>
          <cell r="X354">
            <v>914499.87709544739</v>
          </cell>
        </row>
        <row r="355">
          <cell r="D355">
            <v>346</v>
          </cell>
          <cell r="E355">
            <v>70</v>
          </cell>
          <cell r="F355" t="str">
            <v xml:space="preserve">Dalton                       </v>
          </cell>
          <cell r="G355">
            <v>70</v>
          </cell>
          <cell r="H355" t="str">
            <v>Dalton</v>
          </cell>
          <cell r="I355">
            <v>236011.40000000002</v>
          </cell>
          <cell r="J355">
            <v>2.4859426208536876E-2</v>
          </cell>
          <cell r="K355">
            <v>240301.01604183207</v>
          </cell>
          <cell r="L355">
            <v>2.5320103966649229E-2</v>
          </cell>
          <cell r="N355">
            <v>128163</v>
          </cell>
          <cell r="O355">
            <v>127014</v>
          </cell>
          <cell r="P355">
            <v>1149</v>
          </cell>
          <cell r="Q355">
            <v>0.90462468704237331</v>
          </cell>
          <cell r="R355">
            <v>16</v>
          </cell>
          <cell r="S355">
            <v>0</v>
          </cell>
          <cell r="T355">
            <v>70</v>
          </cell>
          <cell r="U355">
            <v>70</v>
          </cell>
          <cell r="V355">
            <v>346</v>
          </cell>
          <cell r="W355">
            <v>16</v>
          </cell>
          <cell r="X355">
            <v>240301.01604183207</v>
          </cell>
        </row>
        <row r="356">
          <cell r="D356">
            <v>347</v>
          </cell>
          <cell r="E356">
            <v>70</v>
          </cell>
          <cell r="F356" t="str">
            <v xml:space="preserve">Dalton                       </v>
          </cell>
          <cell r="G356">
            <v>635</v>
          </cell>
          <cell r="H356" t="str">
            <v>Central Berkshire</v>
          </cell>
          <cell r="I356">
            <v>9257828</v>
          </cell>
          <cell r="J356">
            <v>0.97514057379146313</v>
          </cell>
          <cell r="K356">
            <v>9250221.4698985219</v>
          </cell>
          <cell r="L356">
            <v>0.97467989603335081</v>
          </cell>
          <cell r="N356">
            <v>4933535</v>
          </cell>
          <cell r="O356">
            <v>4982256</v>
          </cell>
          <cell r="P356">
            <v>-48721</v>
          </cell>
          <cell r="Q356">
            <v>-0.9778903372287574</v>
          </cell>
          <cell r="R356">
            <v>911</v>
          </cell>
          <cell r="S356">
            <v>0</v>
          </cell>
          <cell r="T356">
            <v>70</v>
          </cell>
          <cell r="U356">
            <v>635</v>
          </cell>
          <cell r="V356">
            <v>347</v>
          </cell>
          <cell r="W356">
            <v>895.21055824769996</v>
          </cell>
          <cell r="X356">
            <v>9250221.4698985219</v>
          </cell>
        </row>
        <row r="357">
          <cell r="D357">
            <v>348</v>
          </cell>
          <cell r="E357">
            <v>70</v>
          </cell>
          <cell r="F357" t="str">
            <v/>
          </cell>
          <cell r="G357">
            <v>998</v>
          </cell>
          <cell r="H357" t="str">
            <v/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70</v>
          </cell>
          <cell r="U357">
            <v>998</v>
          </cell>
          <cell r="V357">
            <v>348</v>
          </cell>
          <cell r="W357">
            <v>0</v>
          </cell>
          <cell r="X357">
            <v>0</v>
          </cell>
        </row>
        <row r="358">
          <cell r="D358">
            <v>349</v>
          </cell>
          <cell r="E358">
            <v>70</v>
          </cell>
          <cell r="F358" t="str">
            <v/>
          </cell>
          <cell r="G358">
            <v>998</v>
          </cell>
          <cell r="H358" t="str">
            <v/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70</v>
          </cell>
          <cell r="U358">
            <v>998</v>
          </cell>
          <cell r="V358">
            <v>349</v>
          </cell>
          <cell r="W358">
            <v>0</v>
          </cell>
          <cell r="X358">
            <v>0</v>
          </cell>
        </row>
        <row r="359">
          <cell r="D359">
            <v>350</v>
          </cell>
          <cell r="E359">
            <v>70</v>
          </cell>
          <cell r="F359" t="str">
            <v xml:space="preserve">Dalton                       </v>
          </cell>
          <cell r="G359">
            <v>999</v>
          </cell>
          <cell r="H359" t="str">
            <v>Total</v>
          </cell>
          <cell r="I359">
            <v>9493839.4000000004</v>
          </cell>
          <cell r="J359">
            <v>1</v>
          </cell>
          <cell r="K359">
            <v>9490522.4859403539</v>
          </cell>
          <cell r="L359">
            <v>1</v>
          </cell>
          <cell r="M359">
            <v>5061698</v>
          </cell>
          <cell r="N359">
            <v>5061698</v>
          </cell>
          <cell r="O359">
            <v>5109270</v>
          </cell>
          <cell r="P359">
            <v>-47572</v>
          </cell>
          <cell r="Q359">
            <v>-0.93109191724062346</v>
          </cell>
          <cell r="R359">
            <v>927</v>
          </cell>
          <cell r="S359">
            <v>0</v>
          </cell>
          <cell r="T359">
            <v>70</v>
          </cell>
          <cell r="U359">
            <v>999</v>
          </cell>
          <cell r="V359">
            <v>350</v>
          </cell>
          <cell r="W359">
            <v>911.21055824769996</v>
          </cell>
          <cell r="X359">
            <v>9490522.4859403539</v>
          </cell>
        </row>
        <row r="360">
          <cell r="D360">
            <v>351</v>
          </cell>
          <cell r="E360">
            <v>71</v>
          </cell>
          <cell r="F360" t="str">
            <v xml:space="preserve">Danvers                      </v>
          </cell>
          <cell r="G360">
            <v>71</v>
          </cell>
          <cell r="H360" t="str">
            <v>Danvers</v>
          </cell>
          <cell r="I360">
            <v>35588532.009999998</v>
          </cell>
          <cell r="J360">
            <v>0.9527236814010055</v>
          </cell>
          <cell r="K360">
            <v>33833411.73052796</v>
          </cell>
          <cell r="L360">
            <v>0.94198181381552826</v>
          </cell>
          <cell r="N360">
            <v>28261906</v>
          </cell>
          <cell r="O360">
            <v>29520671</v>
          </cell>
          <cell r="P360">
            <v>-1258765</v>
          </cell>
          <cell r="Q360">
            <v>-4.2640121560922513</v>
          </cell>
          <cell r="R360">
            <v>3689</v>
          </cell>
          <cell r="S360">
            <v>0</v>
          </cell>
          <cell r="T360">
            <v>71</v>
          </cell>
          <cell r="U360">
            <v>71</v>
          </cell>
          <cell r="V360">
            <v>351</v>
          </cell>
          <cell r="W360">
            <v>3460</v>
          </cell>
          <cell r="X360">
            <v>33833411.73052796</v>
          </cell>
        </row>
        <row r="361">
          <cell r="D361">
            <v>352</v>
          </cell>
          <cell r="E361">
            <v>71</v>
          </cell>
          <cell r="F361" t="str">
            <v xml:space="preserve">Danvers                      </v>
          </cell>
          <cell r="G361">
            <v>817</v>
          </cell>
          <cell r="H361" t="str">
            <v>Essex North Shore</v>
          </cell>
          <cell r="I361">
            <v>1765984</v>
          </cell>
          <cell r="J361">
            <v>4.7276318598994484E-2</v>
          </cell>
          <cell r="K361">
            <v>2083854.6479858847</v>
          </cell>
          <cell r="L361">
            <v>5.8018186184471784E-2</v>
          </cell>
          <cell r="N361">
            <v>1740697</v>
          </cell>
          <cell r="O361">
            <v>1464883</v>
          </cell>
          <cell r="P361">
            <v>275814</v>
          </cell>
          <cell r="Q361">
            <v>18.828397899354421</v>
          </cell>
          <cell r="R361">
            <v>112</v>
          </cell>
          <cell r="S361">
            <v>0</v>
          </cell>
          <cell r="T361">
            <v>71</v>
          </cell>
          <cell r="U361">
            <v>817</v>
          </cell>
          <cell r="V361">
            <v>352</v>
          </cell>
          <cell r="W361">
            <v>131.00000000100002</v>
          </cell>
          <cell r="X361">
            <v>2083854.6479858847</v>
          </cell>
        </row>
        <row r="362">
          <cell r="D362">
            <v>353</v>
          </cell>
          <cell r="E362">
            <v>71</v>
          </cell>
          <cell r="F362" t="str">
            <v/>
          </cell>
          <cell r="G362">
            <v>998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71</v>
          </cell>
          <cell r="U362">
            <v>998</v>
          </cell>
          <cell r="V362">
            <v>353</v>
          </cell>
          <cell r="W362">
            <v>0</v>
          </cell>
          <cell r="X362">
            <v>0</v>
          </cell>
        </row>
        <row r="363">
          <cell r="D363">
            <v>354</v>
          </cell>
          <cell r="E363">
            <v>71</v>
          </cell>
          <cell r="F363" t="str">
            <v/>
          </cell>
          <cell r="G363">
            <v>998</v>
          </cell>
          <cell r="H363" t="str">
            <v/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71</v>
          </cell>
          <cell r="U363">
            <v>998</v>
          </cell>
          <cell r="V363">
            <v>354</v>
          </cell>
          <cell r="W363">
            <v>0</v>
          </cell>
          <cell r="X363">
            <v>0</v>
          </cell>
        </row>
        <row r="364">
          <cell r="D364">
            <v>355</v>
          </cell>
          <cell r="E364">
            <v>71</v>
          </cell>
          <cell r="F364" t="str">
            <v xml:space="preserve">Danvers                      </v>
          </cell>
          <cell r="G364">
            <v>999</v>
          </cell>
          <cell r="H364" t="str">
            <v>Total</v>
          </cell>
          <cell r="I364">
            <v>37354516.009999998</v>
          </cell>
          <cell r="J364">
            <v>1</v>
          </cell>
          <cell r="K364">
            <v>35917266.378513843</v>
          </cell>
          <cell r="L364">
            <v>1</v>
          </cell>
          <cell r="M364">
            <v>30002603</v>
          </cell>
          <cell r="N364">
            <v>30002603</v>
          </cell>
          <cell r="O364">
            <v>30985554</v>
          </cell>
          <cell r="P364">
            <v>-982951</v>
          </cell>
          <cell r="Q364">
            <v>-3.1722879636103971</v>
          </cell>
          <cell r="R364">
            <v>3801</v>
          </cell>
          <cell r="S364">
            <v>0</v>
          </cell>
          <cell r="T364">
            <v>71</v>
          </cell>
          <cell r="U364">
            <v>999</v>
          </cell>
          <cell r="V364">
            <v>355</v>
          </cell>
          <cell r="W364">
            <v>3591.000000001</v>
          </cell>
          <cell r="X364">
            <v>35917266.378513843</v>
          </cell>
        </row>
        <row r="365">
          <cell r="D365">
            <v>356</v>
          </cell>
          <cell r="E365">
            <v>72</v>
          </cell>
          <cell r="F365" t="str">
            <v xml:space="preserve">Dartmouth                    </v>
          </cell>
          <cell r="G365">
            <v>72</v>
          </cell>
          <cell r="H365" t="str">
            <v>Dartmouth</v>
          </cell>
          <cell r="I365">
            <v>36117171.75</v>
          </cell>
          <cell r="J365">
            <v>0.88333533161209266</v>
          </cell>
          <cell r="K365">
            <v>36194408.009417139</v>
          </cell>
          <cell r="L365">
            <v>0.87009297940978969</v>
          </cell>
          <cell r="N365">
            <v>30013628</v>
          </cell>
          <cell r="O365">
            <v>29976096</v>
          </cell>
          <cell r="P365">
            <v>37532</v>
          </cell>
          <cell r="Q365">
            <v>0.1252064311510078</v>
          </cell>
          <cell r="R365">
            <v>3707</v>
          </cell>
          <cell r="S365">
            <v>0</v>
          </cell>
          <cell r="T365">
            <v>72</v>
          </cell>
          <cell r="U365">
            <v>72</v>
          </cell>
          <cell r="V365">
            <v>356</v>
          </cell>
          <cell r="W365">
            <v>3646</v>
          </cell>
          <cell r="X365">
            <v>36194408.009417139</v>
          </cell>
        </row>
        <row r="366">
          <cell r="D366">
            <v>357</v>
          </cell>
          <cell r="E366">
            <v>72</v>
          </cell>
          <cell r="F366" t="str">
            <v xml:space="preserve">Dartmouth                    </v>
          </cell>
          <cell r="G366">
            <v>825</v>
          </cell>
          <cell r="H366" t="str">
            <v>Greater New Bedford</v>
          </cell>
          <cell r="I366">
            <v>4494313</v>
          </cell>
          <cell r="J366">
            <v>0.10991961086276196</v>
          </cell>
          <cell r="K366">
            <v>5029102.9212432951</v>
          </cell>
          <cell r="L366">
            <v>0.12089677342877259</v>
          </cell>
          <cell r="N366">
            <v>4170302</v>
          </cell>
          <cell r="O366">
            <v>3730136</v>
          </cell>
          <cell r="P366">
            <v>440166</v>
          </cell>
          <cell r="Q366">
            <v>11.80026679992365</v>
          </cell>
          <cell r="R366">
            <v>280</v>
          </cell>
          <cell r="S366">
            <v>0</v>
          </cell>
          <cell r="T366">
            <v>72</v>
          </cell>
          <cell r="U366">
            <v>825</v>
          </cell>
          <cell r="V366">
            <v>357</v>
          </cell>
          <cell r="W366">
            <v>306.99999999108002</v>
          </cell>
          <cell r="X366">
            <v>5029102.9212432951</v>
          </cell>
        </row>
        <row r="367">
          <cell r="D367">
            <v>358</v>
          </cell>
          <cell r="E367">
            <v>72</v>
          </cell>
          <cell r="F367" t="str">
            <v xml:space="preserve">Dartmouth                    </v>
          </cell>
          <cell r="G367">
            <v>910</v>
          </cell>
          <cell r="H367" t="str">
            <v>Bristol County</v>
          </cell>
          <cell r="I367">
            <v>275787</v>
          </cell>
          <cell r="J367">
            <v>6.7450575251453409E-3</v>
          </cell>
          <cell r="K367">
            <v>374811.16357011185</v>
          </cell>
          <cell r="L367">
            <v>9.0102471614376973E-3</v>
          </cell>
          <cell r="N367">
            <v>310806</v>
          </cell>
          <cell r="O367">
            <v>228894</v>
          </cell>
          <cell r="P367">
            <v>81912</v>
          </cell>
          <cell r="Q367">
            <v>35.785997011717214</v>
          </cell>
          <cell r="R367">
            <v>18</v>
          </cell>
          <cell r="S367">
            <v>0</v>
          </cell>
          <cell r="T367">
            <v>72</v>
          </cell>
          <cell r="U367">
            <v>910</v>
          </cell>
          <cell r="V367">
            <v>358</v>
          </cell>
          <cell r="W367">
            <v>23.99999999816</v>
          </cell>
          <cell r="X367">
            <v>374811.16357011185</v>
          </cell>
        </row>
        <row r="368">
          <cell r="D368">
            <v>359</v>
          </cell>
          <cell r="E368">
            <v>72</v>
          </cell>
          <cell r="F368" t="str">
            <v/>
          </cell>
          <cell r="G368">
            <v>998</v>
          </cell>
          <cell r="H368" t="str">
            <v/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72</v>
          </cell>
          <cell r="U368">
            <v>998</v>
          </cell>
          <cell r="V368">
            <v>359</v>
          </cell>
          <cell r="W368">
            <v>0</v>
          </cell>
          <cell r="X368">
            <v>0</v>
          </cell>
        </row>
        <row r="369">
          <cell r="D369">
            <v>360</v>
          </cell>
          <cell r="E369">
            <v>72</v>
          </cell>
          <cell r="F369" t="str">
            <v xml:space="preserve">Dartmouth                    </v>
          </cell>
          <cell r="G369">
            <v>999</v>
          </cell>
          <cell r="H369" t="str">
            <v>Total</v>
          </cell>
          <cell r="I369">
            <v>40887271.75</v>
          </cell>
          <cell r="J369">
            <v>0.99999999999999989</v>
          </cell>
          <cell r="K369">
            <v>41598322.094230548</v>
          </cell>
          <cell r="L369">
            <v>1</v>
          </cell>
          <cell r="M369">
            <v>34494736</v>
          </cell>
          <cell r="N369">
            <v>34494736</v>
          </cell>
          <cell r="O369">
            <v>33935126</v>
          </cell>
          <cell r="P369">
            <v>559610</v>
          </cell>
          <cell r="Q369">
            <v>1.6490582648786982</v>
          </cell>
          <cell r="R369">
            <v>4005</v>
          </cell>
          <cell r="S369">
            <v>0</v>
          </cell>
          <cell r="T369">
            <v>72</v>
          </cell>
          <cell r="U369">
            <v>999</v>
          </cell>
          <cell r="V369">
            <v>360</v>
          </cell>
          <cell r="W369">
            <v>3976.9999999892402</v>
          </cell>
          <cell r="X369">
            <v>41598322.094230548</v>
          </cell>
        </row>
        <row r="370">
          <cell r="D370">
            <v>361</v>
          </cell>
          <cell r="E370">
            <v>73</v>
          </cell>
          <cell r="F370" t="str">
            <v xml:space="preserve">Dedham                       </v>
          </cell>
          <cell r="G370">
            <v>73</v>
          </cell>
          <cell r="H370" t="str">
            <v>Dedham</v>
          </cell>
          <cell r="I370">
            <v>26660498.619539998</v>
          </cell>
          <cell r="J370">
            <v>0.9369174984728682</v>
          </cell>
          <cell r="K370">
            <v>27026023.747824714</v>
          </cell>
          <cell r="L370">
            <v>0.94039016483634308</v>
          </cell>
          <cell r="N370">
            <v>22421830</v>
          </cell>
          <cell r="O370">
            <v>22460566</v>
          </cell>
          <cell r="P370">
            <v>-38736</v>
          </cell>
          <cell r="Q370">
            <v>-0.17246226119145885</v>
          </cell>
          <cell r="R370">
            <v>2651</v>
          </cell>
          <cell r="S370">
            <v>0</v>
          </cell>
          <cell r="T370">
            <v>73</v>
          </cell>
          <cell r="U370">
            <v>73</v>
          </cell>
          <cell r="V370">
            <v>361</v>
          </cell>
          <cell r="W370">
            <v>2612</v>
          </cell>
          <cell r="X370">
            <v>27026023.747824714</v>
          </cell>
        </row>
        <row r="371">
          <cell r="D371">
            <v>362</v>
          </cell>
          <cell r="E371">
            <v>73</v>
          </cell>
          <cell r="F371" t="str">
            <v xml:space="preserve">Dedham                       </v>
          </cell>
          <cell r="G371">
            <v>806</v>
          </cell>
          <cell r="H371" t="str">
            <v>Blue Hills</v>
          </cell>
          <cell r="I371">
            <v>1294790</v>
          </cell>
          <cell r="J371">
            <v>4.5502202534148106E-2</v>
          </cell>
          <cell r="K371">
            <v>1268384.5833069752</v>
          </cell>
          <cell r="L371">
            <v>4.4134364659097425E-2</v>
          </cell>
          <cell r="N371">
            <v>1052301</v>
          </cell>
          <cell r="O371">
            <v>1090817</v>
          </cell>
          <cell r="P371">
            <v>-38516</v>
          </cell>
          <cell r="Q371">
            <v>-3.5309314027925858</v>
          </cell>
          <cell r="R371">
            <v>80</v>
          </cell>
          <cell r="S371">
            <v>0</v>
          </cell>
          <cell r="T371">
            <v>73</v>
          </cell>
          <cell r="U371">
            <v>806</v>
          </cell>
          <cell r="V371">
            <v>362</v>
          </cell>
          <cell r="W371">
            <v>76.999999996239993</v>
          </cell>
          <cell r="X371">
            <v>1268384.5833069752</v>
          </cell>
        </row>
        <row r="372">
          <cell r="D372">
            <v>363</v>
          </cell>
          <cell r="E372">
            <v>73</v>
          </cell>
          <cell r="F372" t="str">
            <v xml:space="preserve">Dedham                       </v>
          </cell>
          <cell r="G372">
            <v>915</v>
          </cell>
          <cell r="H372" t="str">
            <v>Norfolk County</v>
          </cell>
          <cell r="I372">
            <v>500257</v>
          </cell>
          <cell r="J372">
            <v>1.7580298992983672E-2</v>
          </cell>
          <cell r="K372">
            <v>444752.02847083256</v>
          </cell>
          <cell r="L372">
            <v>1.5475470504559436E-2</v>
          </cell>
          <cell r="N372">
            <v>368983</v>
          </cell>
          <cell r="O372">
            <v>421450</v>
          </cell>
          <cell r="P372">
            <v>-52467</v>
          </cell>
          <cell r="Q372">
            <v>-12.449163601850753</v>
          </cell>
          <cell r="R372">
            <v>31</v>
          </cell>
          <cell r="S372">
            <v>0</v>
          </cell>
          <cell r="T372">
            <v>73</v>
          </cell>
          <cell r="U372">
            <v>915</v>
          </cell>
          <cell r="V372">
            <v>363</v>
          </cell>
          <cell r="W372">
            <v>27.000000000450001</v>
          </cell>
          <cell r="X372">
            <v>444752.02847083256</v>
          </cell>
        </row>
        <row r="373">
          <cell r="D373">
            <v>364</v>
          </cell>
          <cell r="E373">
            <v>73</v>
          </cell>
          <cell r="F373" t="str">
            <v/>
          </cell>
          <cell r="G373">
            <v>998</v>
          </cell>
          <cell r="H373" t="str">
            <v/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73</v>
          </cell>
          <cell r="U373">
            <v>998</v>
          </cell>
          <cell r="V373">
            <v>364</v>
          </cell>
          <cell r="W373">
            <v>0</v>
          </cell>
          <cell r="X373">
            <v>0</v>
          </cell>
        </row>
        <row r="374">
          <cell r="D374">
            <v>365</v>
          </cell>
          <cell r="E374">
            <v>73</v>
          </cell>
          <cell r="F374" t="str">
            <v xml:space="preserve">Dedham                       </v>
          </cell>
          <cell r="G374">
            <v>999</v>
          </cell>
          <cell r="H374" t="str">
            <v>Total</v>
          </cell>
          <cell r="I374">
            <v>28455545.619539998</v>
          </cell>
          <cell r="J374">
            <v>1</v>
          </cell>
          <cell r="K374">
            <v>28739160.359602522</v>
          </cell>
          <cell r="L374">
            <v>1</v>
          </cell>
          <cell r="M374">
            <v>23843114</v>
          </cell>
          <cell r="N374">
            <v>23843114</v>
          </cell>
          <cell r="O374">
            <v>23972833</v>
          </cell>
          <cell r="P374">
            <v>-129719</v>
          </cell>
          <cell r="Q374">
            <v>-0.54110834543418374</v>
          </cell>
          <cell r="R374">
            <v>2762</v>
          </cell>
          <cell r="S374">
            <v>0</v>
          </cell>
          <cell r="T374">
            <v>73</v>
          </cell>
          <cell r="U374">
            <v>999</v>
          </cell>
          <cell r="V374">
            <v>365</v>
          </cell>
          <cell r="W374">
            <v>2715.9999999966903</v>
          </cell>
          <cell r="X374">
            <v>28739160.359602522</v>
          </cell>
        </row>
        <row r="375">
          <cell r="D375">
            <v>366</v>
          </cell>
          <cell r="E375">
            <v>74</v>
          </cell>
          <cell r="F375" t="str">
            <v xml:space="preserve">Deerfield                    </v>
          </cell>
          <cell r="G375">
            <v>74</v>
          </cell>
          <cell r="H375" t="str">
            <v>Deerfield</v>
          </cell>
          <cell r="I375">
            <v>2985824.2499999995</v>
          </cell>
          <cell r="J375">
            <v>0.49721712294421144</v>
          </cell>
          <cell r="K375">
            <v>3148595.0953759653</v>
          </cell>
          <cell r="L375">
            <v>0.51770472667635015</v>
          </cell>
          <cell r="N375">
            <v>2614687</v>
          </cell>
          <cell r="O375">
            <v>2500490</v>
          </cell>
          <cell r="P375">
            <v>114197</v>
          </cell>
          <cell r="Q375">
            <v>4.5669848709652907</v>
          </cell>
          <cell r="R375">
            <v>321</v>
          </cell>
          <cell r="S375">
            <v>0</v>
          </cell>
          <cell r="T375">
            <v>74</v>
          </cell>
          <cell r="U375">
            <v>74</v>
          </cell>
          <cell r="V375">
            <v>366</v>
          </cell>
          <cell r="W375">
            <v>329</v>
          </cell>
          <cell r="X375">
            <v>3148595.0953759653</v>
          </cell>
        </row>
        <row r="376">
          <cell r="D376">
            <v>367</v>
          </cell>
          <cell r="E376">
            <v>74</v>
          </cell>
          <cell r="F376" t="str">
            <v xml:space="preserve">Deerfield                    </v>
          </cell>
          <cell r="G376">
            <v>670</v>
          </cell>
          <cell r="H376" t="str">
            <v>Frontier</v>
          </cell>
          <cell r="I376">
            <v>2792160</v>
          </cell>
          <cell r="J376">
            <v>0.4649670060117938</v>
          </cell>
          <cell r="K376">
            <v>2668089.7577499342</v>
          </cell>
          <cell r="L376">
            <v>0.43869809770473639</v>
          </cell>
          <cell r="N376">
            <v>2215661</v>
          </cell>
          <cell r="O376">
            <v>2338306</v>
          </cell>
          <cell r="P376">
            <v>-122645</v>
          </cell>
          <cell r="Q376">
            <v>-5.2450363639318383</v>
          </cell>
          <cell r="R376">
            <v>277</v>
          </cell>
          <cell r="S376">
            <v>0</v>
          </cell>
          <cell r="T376">
            <v>74</v>
          </cell>
          <cell r="U376">
            <v>670</v>
          </cell>
          <cell r="V376">
            <v>367</v>
          </cell>
          <cell r="W376">
            <v>256.46545454295</v>
          </cell>
          <cell r="X376">
            <v>2668089.7577499342</v>
          </cell>
        </row>
        <row r="377">
          <cell r="D377">
            <v>368</v>
          </cell>
          <cell r="E377">
            <v>74</v>
          </cell>
          <cell r="F377" t="str">
            <v xml:space="preserve">Deerfield                    </v>
          </cell>
          <cell r="G377">
            <v>818</v>
          </cell>
          <cell r="H377" t="str">
            <v>Franklin County</v>
          </cell>
          <cell r="I377">
            <v>227087</v>
          </cell>
          <cell r="J377">
            <v>3.7815871043994691E-2</v>
          </cell>
          <cell r="K377">
            <v>265150.8596555104</v>
          </cell>
          <cell r="L377">
            <v>4.3597175618913381E-2</v>
          </cell>
          <cell r="N377">
            <v>220189</v>
          </cell>
          <cell r="O377">
            <v>190175</v>
          </cell>
          <cell r="P377">
            <v>30014</v>
          </cell>
          <cell r="Q377">
            <v>15.782305771000395</v>
          </cell>
          <cell r="R377">
            <v>14</v>
          </cell>
          <cell r="S377">
            <v>0</v>
          </cell>
          <cell r="T377">
            <v>74</v>
          </cell>
          <cell r="U377">
            <v>818</v>
          </cell>
          <cell r="V377">
            <v>368</v>
          </cell>
          <cell r="W377">
            <v>15.999999999470001</v>
          </cell>
          <cell r="X377">
            <v>265150.8596555104</v>
          </cell>
        </row>
        <row r="378">
          <cell r="D378">
            <v>369</v>
          </cell>
          <cell r="E378">
            <v>74</v>
          </cell>
          <cell r="F378" t="str">
            <v/>
          </cell>
          <cell r="G378">
            <v>998</v>
          </cell>
          <cell r="H378" t="str">
            <v/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74</v>
          </cell>
          <cell r="U378">
            <v>998</v>
          </cell>
          <cell r="V378">
            <v>369</v>
          </cell>
          <cell r="W378">
            <v>0</v>
          </cell>
          <cell r="X378">
            <v>0</v>
          </cell>
        </row>
        <row r="379">
          <cell r="D379">
            <v>370</v>
          </cell>
          <cell r="E379">
            <v>74</v>
          </cell>
          <cell r="F379" t="str">
            <v xml:space="preserve">Deerfield                    </v>
          </cell>
          <cell r="G379">
            <v>999</v>
          </cell>
          <cell r="H379" t="str">
            <v>Total</v>
          </cell>
          <cell r="I379">
            <v>6005071.25</v>
          </cell>
          <cell r="J379">
            <v>0.99999999999999989</v>
          </cell>
          <cell r="K379">
            <v>6081835.7127814107</v>
          </cell>
          <cell r="L379">
            <v>0.99999999999999989</v>
          </cell>
          <cell r="M379">
            <v>5050538</v>
          </cell>
          <cell r="N379">
            <v>5050537</v>
          </cell>
          <cell r="O379">
            <v>5028971</v>
          </cell>
          <cell r="P379">
            <v>21566</v>
          </cell>
          <cell r="Q379">
            <v>0.42883524283595986</v>
          </cell>
          <cell r="R379">
            <v>612</v>
          </cell>
          <cell r="S379">
            <v>0</v>
          </cell>
          <cell r="T379">
            <v>74</v>
          </cell>
          <cell r="U379">
            <v>999</v>
          </cell>
          <cell r="V379">
            <v>370</v>
          </cell>
          <cell r="W379">
            <v>601.46545454242005</v>
          </cell>
          <cell r="X379">
            <v>6081835.7127814107</v>
          </cell>
        </row>
        <row r="380">
          <cell r="D380">
            <v>371</v>
          </cell>
          <cell r="E380">
            <v>75</v>
          </cell>
          <cell r="F380" t="str">
            <v xml:space="preserve">Dennis                       </v>
          </cell>
          <cell r="G380">
            <v>75</v>
          </cell>
          <cell r="H380" t="str">
            <v>Dennis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75</v>
          </cell>
          <cell r="U380">
            <v>75</v>
          </cell>
          <cell r="V380">
            <v>371</v>
          </cell>
          <cell r="W380">
            <v>0</v>
          </cell>
          <cell r="X380">
            <v>0</v>
          </cell>
        </row>
        <row r="381">
          <cell r="D381">
            <v>372</v>
          </cell>
          <cell r="E381">
            <v>75</v>
          </cell>
          <cell r="F381" t="str">
            <v xml:space="preserve">Dennis                       </v>
          </cell>
          <cell r="G381">
            <v>645</v>
          </cell>
          <cell r="H381" t="str">
            <v>Dennis Yarmouth</v>
          </cell>
          <cell r="I381">
            <v>12839809</v>
          </cell>
          <cell r="J381">
            <v>0.91365517102007776</v>
          </cell>
          <cell r="K381">
            <v>12471792.568949893</v>
          </cell>
          <cell r="L381">
            <v>0.91903534645719298</v>
          </cell>
          <cell r="N381">
            <v>10430077</v>
          </cell>
          <cell r="O381">
            <v>10699204</v>
          </cell>
          <cell r="P381">
            <v>-269127</v>
          </cell>
          <cell r="Q381">
            <v>-2.515392733889362</v>
          </cell>
          <cell r="R381">
            <v>1212</v>
          </cell>
          <cell r="S381">
            <v>0</v>
          </cell>
          <cell r="T381">
            <v>75</v>
          </cell>
          <cell r="U381">
            <v>645</v>
          </cell>
          <cell r="V381">
            <v>372</v>
          </cell>
          <cell r="W381">
            <v>1149.5507755455499</v>
          </cell>
          <cell r="X381">
            <v>12471792.568949893</v>
          </cell>
        </row>
        <row r="382">
          <cell r="D382">
            <v>373</v>
          </cell>
          <cell r="E382">
            <v>75</v>
          </cell>
          <cell r="F382" t="str">
            <v xml:space="preserve">Dennis                       </v>
          </cell>
          <cell r="G382">
            <v>815</v>
          </cell>
          <cell r="H382" t="str">
            <v>Cape Cod</v>
          </cell>
          <cell r="I382">
            <v>1213424</v>
          </cell>
          <cell r="J382">
            <v>8.6344828979922267E-2</v>
          </cell>
          <cell r="K382">
            <v>1098732.8923695716</v>
          </cell>
          <cell r="L382">
            <v>8.0964653542806991E-2</v>
          </cell>
          <cell r="N382">
            <v>918863</v>
          </cell>
          <cell r="O382">
            <v>1011127</v>
          </cell>
          <cell r="P382">
            <v>-92264</v>
          </cell>
          <cell r="Q382">
            <v>-9.1248675982344452</v>
          </cell>
          <cell r="R382">
            <v>76</v>
          </cell>
          <cell r="S382">
            <v>0</v>
          </cell>
          <cell r="T382">
            <v>75</v>
          </cell>
          <cell r="U382">
            <v>815</v>
          </cell>
          <cell r="V382">
            <v>373</v>
          </cell>
          <cell r="W382">
            <v>66.999999998749999</v>
          </cell>
          <cell r="X382">
            <v>1098732.8923695716</v>
          </cell>
        </row>
        <row r="383">
          <cell r="D383">
            <v>374</v>
          </cell>
          <cell r="E383">
            <v>75</v>
          </cell>
          <cell r="F383" t="str">
            <v/>
          </cell>
          <cell r="G383">
            <v>998</v>
          </cell>
          <cell r="H383" t="str">
            <v/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75</v>
          </cell>
          <cell r="U383">
            <v>998</v>
          </cell>
          <cell r="V383">
            <v>374</v>
          </cell>
          <cell r="W383">
            <v>0</v>
          </cell>
          <cell r="X383">
            <v>0</v>
          </cell>
        </row>
        <row r="384">
          <cell r="D384">
            <v>375</v>
          </cell>
          <cell r="E384">
            <v>75</v>
          </cell>
          <cell r="F384" t="str">
            <v xml:space="preserve">Dennis                       </v>
          </cell>
          <cell r="G384">
            <v>999</v>
          </cell>
          <cell r="H384" t="str">
            <v>Total</v>
          </cell>
          <cell r="I384">
            <v>14053233</v>
          </cell>
          <cell r="J384">
            <v>1</v>
          </cell>
          <cell r="K384">
            <v>13570525.461319465</v>
          </cell>
          <cell r="L384">
            <v>1</v>
          </cell>
          <cell r="M384">
            <v>11348940</v>
          </cell>
          <cell r="N384">
            <v>11348940</v>
          </cell>
          <cell r="O384">
            <v>11710331</v>
          </cell>
          <cell r="P384">
            <v>-361391</v>
          </cell>
          <cell r="Q384">
            <v>-3.0860869773877444</v>
          </cell>
          <cell r="R384">
            <v>1288</v>
          </cell>
          <cell r="S384">
            <v>0</v>
          </cell>
          <cell r="T384">
            <v>75</v>
          </cell>
          <cell r="U384">
            <v>999</v>
          </cell>
          <cell r="V384">
            <v>375</v>
          </cell>
          <cell r="W384">
            <v>1216.5507755442998</v>
          </cell>
          <cell r="X384">
            <v>13570525.461319465</v>
          </cell>
        </row>
        <row r="385">
          <cell r="D385">
            <v>376</v>
          </cell>
          <cell r="E385">
            <v>76</v>
          </cell>
          <cell r="F385" t="str">
            <v xml:space="preserve">Dighton                      </v>
          </cell>
          <cell r="G385">
            <v>76</v>
          </cell>
          <cell r="H385" t="str">
            <v>Dighton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76</v>
          </cell>
          <cell r="U385">
            <v>76</v>
          </cell>
          <cell r="V385">
            <v>376</v>
          </cell>
          <cell r="W385">
            <v>0</v>
          </cell>
          <cell r="X385">
            <v>0</v>
          </cell>
        </row>
        <row r="386">
          <cell r="D386">
            <v>377</v>
          </cell>
          <cell r="E386">
            <v>76</v>
          </cell>
          <cell r="F386" t="str">
            <v xml:space="preserve">Dighton                      </v>
          </cell>
          <cell r="G386">
            <v>650</v>
          </cell>
          <cell r="H386" t="str">
            <v>Dighton Rehoboth</v>
          </cell>
          <cell r="I386">
            <v>11840516</v>
          </cell>
          <cell r="J386">
            <v>0.91519000804466433</v>
          </cell>
          <cell r="K386">
            <v>12070657.191849373</v>
          </cell>
          <cell r="L386">
            <v>0.89339203398824529</v>
          </cell>
          <cell r="N386">
            <v>5843704</v>
          </cell>
          <cell r="O386">
            <v>5910831</v>
          </cell>
          <cell r="P386">
            <v>-67127</v>
          </cell>
          <cell r="Q386">
            <v>-1.1356609586706168</v>
          </cell>
          <cell r="R386">
            <v>1193</v>
          </cell>
          <cell r="S386">
            <v>0</v>
          </cell>
          <cell r="T386">
            <v>76</v>
          </cell>
          <cell r="U386">
            <v>650</v>
          </cell>
          <cell r="V386">
            <v>377</v>
          </cell>
          <cell r="W386">
            <v>1206.5795806167598</v>
          </cell>
          <cell r="X386">
            <v>12070657.191849373</v>
          </cell>
        </row>
        <row r="387">
          <cell r="D387">
            <v>378</v>
          </cell>
          <cell r="E387">
            <v>76</v>
          </cell>
          <cell r="F387" t="str">
            <v xml:space="preserve">Dighton                      </v>
          </cell>
          <cell r="G387">
            <v>810</v>
          </cell>
          <cell r="H387" t="str">
            <v>Bristol Plymouth</v>
          </cell>
          <cell r="I387">
            <v>668250</v>
          </cell>
          <cell r="J387">
            <v>5.1651103961672523E-2</v>
          </cell>
          <cell r="K387">
            <v>1034339.2669133544</v>
          </cell>
          <cell r="L387">
            <v>7.6555107714069148E-2</v>
          </cell>
          <cell r="N387">
            <v>500749</v>
          </cell>
          <cell r="O387">
            <v>333593</v>
          </cell>
          <cell r="P387">
            <v>167156</v>
          </cell>
          <cell r="Q387">
            <v>50.107766050246859</v>
          </cell>
          <cell r="R387">
            <v>43</v>
          </cell>
          <cell r="S387">
            <v>0</v>
          </cell>
          <cell r="T387">
            <v>76</v>
          </cell>
          <cell r="U387">
            <v>810</v>
          </cell>
          <cell r="V387">
            <v>378</v>
          </cell>
          <cell r="W387">
            <v>65.390097527549997</v>
          </cell>
          <cell r="X387">
            <v>1034339.2669133544</v>
          </cell>
        </row>
        <row r="388">
          <cell r="D388">
            <v>379</v>
          </cell>
          <cell r="E388">
            <v>76</v>
          </cell>
          <cell r="F388" t="str">
            <v xml:space="preserve">Dighton                      </v>
          </cell>
          <cell r="G388">
            <v>910</v>
          </cell>
          <cell r="H388" t="str">
            <v>Bristol County</v>
          </cell>
          <cell r="I388">
            <v>429002</v>
          </cell>
          <cell r="J388">
            <v>3.3158887993663205E-2</v>
          </cell>
          <cell r="K388">
            <v>406045.42725457338</v>
          </cell>
          <cell r="L388">
            <v>3.0052858297685649E-2</v>
          </cell>
          <cell r="N388">
            <v>196577</v>
          </cell>
          <cell r="O388">
            <v>214159</v>
          </cell>
          <cell r="P388">
            <v>-17582</v>
          </cell>
          <cell r="Q388">
            <v>-8.2097880546696604</v>
          </cell>
          <cell r="R388">
            <v>28</v>
          </cell>
          <cell r="S388">
            <v>0</v>
          </cell>
          <cell r="T388">
            <v>76</v>
          </cell>
          <cell r="U388">
            <v>910</v>
          </cell>
          <cell r="V388">
            <v>379</v>
          </cell>
          <cell r="W388">
            <v>26.00000000144</v>
          </cell>
          <cell r="X388">
            <v>406045.42725457338</v>
          </cell>
        </row>
        <row r="389">
          <cell r="D389">
            <v>380</v>
          </cell>
          <cell r="E389">
            <v>76</v>
          </cell>
          <cell r="F389" t="str">
            <v xml:space="preserve">Dighton                      </v>
          </cell>
          <cell r="G389">
            <v>999</v>
          </cell>
          <cell r="H389" t="str">
            <v>Total</v>
          </cell>
          <cell r="I389">
            <v>12937768</v>
          </cell>
          <cell r="J389">
            <v>1</v>
          </cell>
          <cell r="K389">
            <v>13511041.8860173</v>
          </cell>
          <cell r="L389">
            <v>1</v>
          </cell>
          <cell r="M389">
            <v>6541030</v>
          </cell>
          <cell r="N389">
            <v>6541030</v>
          </cell>
          <cell r="O389">
            <v>6458583</v>
          </cell>
          <cell r="P389">
            <v>82447</v>
          </cell>
          <cell r="Q389">
            <v>1.2765493607498735</v>
          </cell>
          <cell r="R389">
            <v>1264</v>
          </cell>
          <cell r="S389">
            <v>0</v>
          </cell>
          <cell r="T389">
            <v>76</v>
          </cell>
          <cell r="U389">
            <v>999</v>
          </cell>
          <cell r="V389">
            <v>380</v>
          </cell>
          <cell r="W389">
            <v>1297.9696781457499</v>
          </cell>
          <cell r="X389">
            <v>13511041.8860173</v>
          </cell>
        </row>
        <row r="390">
          <cell r="D390">
            <v>381</v>
          </cell>
          <cell r="E390">
            <v>77</v>
          </cell>
          <cell r="F390" t="str">
            <v xml:space="preserve">Douglas                      </v>
          </cell>
          <cell r="G390">
            <v>77</v>
          </cell>
          <cell r="H390" t="str">
            <v>Douglas</v>
          </cell>
          <cell r="I390">
            <v>13394369.66</v>
          </cell>
          <cell r="J390">
            <v>0.91752528823832735</v>
          </cell>
          <cell r="K390">
            <v>12935870.449951056</v>
          </cell>
          <cell r="L390">
            <v>0.89923168483769145</v>
          </cell>
          <cell r="N390">
            <v>6783425</v>
          </cell>
          <cell r="O390">
            <v>6691646</v>
          </cell>
          <cell r="P390">
            <v>91779</v>
          </cell>
          <cell r="Q390">
            <v>1.3715459544632218</v>
          </cell>
          <cell r="R390">
            <v>1405</v>
          </cell>
          <cell r="S390">
            <v>0</v>
          </cell>
          <cell r="T390">
            <v>77</v>
          </cell>
          <cell r="U390">
            <v>77</v>
          </cell>
          <cell r="V390">
            <v>381</v>
          </cell>
          <cell r="W390">
            <v>1328</v>
          </cell>
          <cell r="X390">
            <v>12935870.449951056</v>
          </cell>
        </row>
        <row r="391">
          <cell r="D391">
            <v>382</v>
          </cell>
          <cell r="E391">
            <v>77</v>
          </cell>
          <cell r="F391" t="str">
            <v xml:space="preserve">Douglas                      </v>
          </cell>
          <cell r="G391">
            <v>805</v>
          </cell>
          <cell r="H391" t="str">
            <v>Blackstone Valley</v>
          </cell>
          <cell r="I391">
            <v>1203996</v>
          </cell>
          <cell r="J391">
            <v>8.2474711761672648E-2</v>
          </cell>
          <cell r="K391">
            <v>1449599.5774823544</v>
          </cell>
          <cell r="L391">
            <v>0.10076831516230862</v>
          </cell>
          <cell r="N391">
            <v>760154</v>
          </cell>
          <cell r="O391">
            <v>601500</v>
          </cell>
          <cell r="P391">
            <v>158654</v>
          </cell>
          <cell r="Q391">
            <v>26.376392352452203</v>
          </cell>
          <cell r="R391">
            <v>81</v>
          </cell>
          <cell r="S391">
            <v>0</v>
          </cell>
          <cell r="T391">
            <v>77</v>
          </cell>
          <cell r="U391">
            <v>805</v>
          </cell>
          <cell r="V391">
            <v>382</v>
          </cell>
          <cell r="W391">
            <v>95.9999999976</v>
          </cell>
          <cell r="X391">
            <v>1449599.5774823544</v>
          </cell>
        </row>
        <row r="392">
          <cell r="D392">
            <v>383</v>
          </cell>
          <cell r="E392">
            <v>77</v>
          </cell>
          <cell r="F392" t="str">
            <v/>
          </cell>
          <cell r="G392">
            <v>998</v>
          </cell>
          <cell r="H392" t="str">
            <v/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77</v>
          </cell>
          <cell r="U392">
            <v>998</v>
          </cell>
          <cell r="V392">
            <v>383</v>
          </cell>
          <cell r="W392">
            <v>0</v>
          </cell>
          <cell r="X392">
            <v>0</v>
          </cell>
        </row>
        <row r="393">
          <cell r="D393">
            <v>384</v>
          </cell>
          <cell r="E393">
            <v>77</v>
          </cell>
          <cell r="F393" t="str">
            <v/>
          </cell>
          <cell r="G393">
            <v>998</v>
          </cell>
          <cell r="H393" t="str">
            <v/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77</v>
          </cell>
          <cell r="U393">
            <v>998</v>
          </cell>
          <cell r="V393">
            <v>384</v>
          </cell>
          <cell r="W393">
            <v>0</v>
          </cell>
          <cell r="X393">
            <v>0</v>
          </cell>
        </row>
        <row r="394">
          <cell r="D394">
            <v>385</v>
          </cell>
          <cell r="E394">
            <v>77</v>
          </cell>
          <cell r="F394" t="str">
            <v xml:space="preserve">Douglas                      </v>
          </cell>
          <cell r="G394">
            <v>999</v>
          </cell>
          <cell r="H394" t="str">
            <v>Total</v>
          </cell>
          <cell r="I394">
            <v>14598365.66</v>
          </cell>
          <cell r="J394">
            <v>1</v>
          </cell>
          <cell r="K394">
            <v>14385470.02743341</v>
          </cell>
          <cell r="L394">
            <v>1</v>
          </cell>
          <cell r="M394">
            <v>7543579</v>
          </cell>
          <cell r="N394">
            <v>7543579</v>
          </cell>
          <cell r="O394">
            <v>7293146</v>
          </cell>
          <cell r="P394">
            <v>250433</v>
          </cell>
          <cell r="Q394">
            <v>3.4338130622916365</v>
          </cell>
          <cell r="R394">
            <v>1486</v>
          </cell>
          <cell r="S394">
            <v>0</v>
          </cell>
          <cell r="T394">
            <v>77</v>
          </cell>
          <cell r="U394">
            <v>999</v>
          </cell>
          <cell r="V394">
            <v>385</v>
          </cell>
          <cell r="W394">
            <v>1423.9999999976001</v>
          </cell>
          <cell r="X394">
            <v>14385470.02743341</v>
          </cell>
        </row>
        <row r="395">
          <cell r="D395">
            <v>386</v>
          </cell>
          <cell r="E395">
            <v>78</v>
          </cell>
          <cell r="F395" t="str">
            <v xml:space="preserve">Dover                        </v>
          </cell>
          <cell r="G395">
            <v>78</v>
          </cell>
          <cell r="H395" t="str">
            <v>Dover</v>
          </cell>
          <cell r="I395">
            <v>4235362.0299200006</v>
          </cell>
          <cell r="J395">
            <v>0.39332750851169151</v>
          </cell>
          <cell r="K395">
            <v>4468986.3633566014</v>
          </cell>
          <cell r="L395">
            <v>0.4011407881598027</v>
          </cell>
          <cell r="N395">
            <v>3701130</v>
          </cell>
          <cell r="O395">
            <v>3546655</v>
          </cell>
          <cell r="P395">
            <v>154475</v>
          </cell>
          <cell r="Q395">
            <v>4.3555124476443297</v>
          </cell>
          <cell r="R395">
            <v>469</v>
          </cell>
          <cell r="S395">
            <v>0</v>
          </cell>
          <cell r="T395">
            <v>78</v>
          </cell>
          <cell r="U395">
            <v>78</v>
          </cell>
          <cell r="V395">
            <v>386</v>
          </cell>
          <cell r="W395">
            <v>485</v>
          </cell>
          <cell r="X395">
            <v>4468986.3633566014</v>
          </cell>
        </row>
        <row r="396">
          <cell r="D396">
            <v>387</v>
          </cell>
          <cell r="E396">
            <v>78</v>
          </cell>
          <cell r="F396" t="str">
            <v xml:space="preserve">Dover                        </v>
          </cell>
          <cell r="G396">
            <v>655</v>
          </cell>
          <cell r="H396" t="str">
            <v>Dover Sherborn</v>
          </cell>
          <cell r="I396">
            <v>6465444</v>
          </cell>
          <cell r="J396">
            <v>0.60042965913586821</v>
          </cell>
          <cell r="K396">
            <v>6620408.4658686053</v>
          </cell>
          <cell r="L396">
            <v>0.59425463718436733</v>
          </cell>
          <cell r="N396">
            <v>5482897</v>
          </cell>
          <cell r="O396">
            <v>5414107</v>
          </cell>
          <cell r="P396">
            <v>68790</v>
          </cell>
          <cell r="Q396">
            <v>1.2705696433409979</v>
          </cell>
          <cell r="R396">
            <v>670</v>
          </cell>
          <cell r="S396">
            <v>0</v>
          </cell>
          <cell r="T396">
            <v>78</v>
          </cell>
          <cell r="U396">
            <v>655</v>
          </cell>
          <cell r="V396">
            <v>387</v>
          </cell>
          <cell r="W396">
            <v>674.40997463552003</v>
          </cell>
          <cell r="X396">
            <v>6620408.4658686053</v>
          </cell>
        </row>
        <row r="397">
          <cell r="D397">
            <v>388</v>
          </cell>
          <cell r="E397">
            <v>78</v>
          </cell>
          <cell r="F397" t="str">
            <v xml:space="preserve">Dover                        </v>
          </cell>
          <cell r="G397">
            <v>830</v>
          </cell>
          <cell r="H397" t="str">
            <v>Minuteman</v>
          </cell>
          <cell r="I397">
            <v>34948</v>
          </cell>
          <cell r="J397">
            <v>3.2455335979215539E-3</v>
          </cell>
          <cell r="K397">
            <v>18353.557857539734</v>
          </cell>
          <cell r="L397">
            <v>1.6474341306739295E-3</v>
          </cell>
          <cell r="N397">
            <v>15200</v>
          </cell>
          <cell r="O397">
            <v>29265</v>
          </cell>
          <cell r="P397">
            <v>-14065</v>
          </cell>
          <cell r="Q397">
            <v>-48.060823509311462</v>
          </cell>
          <cell r="R397">
            <v>2</v>
          </cell>
          <cell r="S397">
            <v>0</v>
          </cell>
          <cell r="T397">
            <v>78</v>
          </cell>
          <cell r="U397">
            <v>830</v>
          </cell>
          <cell r="V397">
            <v>388</v>
          </cell>
          <cell r="W397">
            <v>1.00289854912</v>
          </cell>
          <cell r="X397">
            <v>18353.557857539734</v>
          </cell>
        </row>
        <row r="398">
          <cell r="D398">
            <v>389</v>
          </cell>
          <cell r="E398">
            <v>78</v>
          </cell>
          <cell r="F398" t="str">
            <v xml:space="preserve">Dover                        </v>
          </cell>
          <cell r="G398">
            <v>915</v>
          </cell>
          <cell r="H398" t="str">
            <v>Norfolk County</v>
          </cell>
          <cell r="I398">
            <v>32275</v>
          </cell>
          <cell r="J398">
            <v>2.9972987545186609E-3</v>
          </cell>
          <cell r="K398">
            <v>32944.594694734602</v>
          </cell>
          <cell r="L398">
            <v>2.9571405251559439E-3</v>
          </cell>
          <cell r="N398">
            <v>27284</v>
          </cell>
          <cell r="O398">
            <v>27027</v>
          </cell>
          <cell r="P398">
            <v>257</v>
          </cell>
          <cell r="Q398">
            <v>0.95090095090095095</v>
          </cell>
          <cell r="R398">
            <v>2</v>
          </cell>
          <cell r="S398">
            <v>0</v>
          </cell>
          <cell r="T398">
            <v>78</v>
          </cell>
          <cell r="U398">
            <v>915</v>
          </cell>
          <cell r="V398">
            <v>389</v>
          </cell>
          <cell r="W398">
            <v>1.9999999996200002</v>
          </cell>
          <cell r="X398">
            <v>32944.594694734602</v>
          </cell>
        </row>
        <row r="399">
          <cell r="D399">
            <v>390</v>
          </cell>
          <cell r="E399">
            <v>78</v>
          </cell>
          <cell r="F399" t="str">
            <v xml:space="preserve">Dover                        </v>
          </cell>
          <cell r="G399">
            <v>999</v>
          </cell>
          <cell r="H399" t="str">
            <v>Total</v>
          </cell>
          <cell r="I399">
            <v>10768029.029920001</v>
          </cell>
          <cell r="J399">
            <v>1</v>
          </cell>
          <cell r="K399">
            <v>11140692.981777482</v>
          </cell>
          <cell r="L399">
            <v>0.99999999999999989</v>
          </cell>
          <cell r="M399">
            <v>9226511</v>
          </cell>
          <cell r="N399">
            <v>9226511</v>
          </cell>
          <cell r="O399">
            <v>9017054</v>
          </cell>
          <cell r="P399">
            <v>209457</v>
          </cell>
          <cell r="Q399">
            <v>2.322898365696823</v>
          </cell>
          <cell r="R399">
            <v>1143</v>
          </cell>
          <cell r="S399">
            <v>0</v>
          </cell>
          <cell r="T399">
            <v>78</v>
          </cell>
          <cell r="U399">
            <v>999</v>
          </cell>
          <cell r="V399">
            <v>390</v>
          </cell>
          <cell r="W399">
            <v>1162.41287318426</v>
          </cell>
          <cell r="X399">
            <v>11140692.981777482</v>
          </cell>
        </row>
        <row r="400">
          <cell r="D400">
            <v>391</v>
          </cell>
          <cell r="E400">
            <v>79</v>
          </cell>
          <cell r="F400" t="str">
            <v xml:space="preserve">Dracut                       </v>
          </cell>
          <cell r="G400">
            <v>79</v>
          </cell>
          <cell r="H400" t="str">
            <v>Dracut</v>
          </cell>
          <cell r="I400">
            <v>37207996.850000001</v>
          </cell>
          <cell r="J400">
            <v>0.83213211451031199</v>
          </cell>
          <cell r="K400">
            <v>37300000.771409988</v>
          </cell>
          <cell r="L400">
            <v>0.8225844417138698</v>
          </cell>
          <cell r="N400">
            <v>20889283</v>
          </cell>
          <cell r="O400">
            <v>20566818</v>
          </cell>
          <cell r="P400">
            <v>322465</v>
          </cell>
          <cell r="Q400">
            <v>1.5678895977005292</v>
          </cell>
          <cell r="R400">
            <v>3827</v>
          </cell>
          <cell r="S400">
            <v>0</v>
          </cell>
          <cell r="T400">
            <v>79</v>
          </cell>
          <cell r="U400">
            <v>79</v>
          </cell>
          <cell r="V400">
            <v>391</v>
          </cell>
          <cell r="W400">
            <v>3769</v>
          </cell>
          <cell r="X400">
            <v>37300000.771409988</v>
          </cell>
        </row>
        <row r="401">
          <cell r="D401">
            <v>392</v>
          </cell>
          <cell r="E401">
            <v>79</v>
          </cell>
          <cell r="F401" t="str">
            <v xml:space="preserve">Dracut                       </v>
          </cell>
          <cell r="G401">
            <v>828</v>
          </cell>
          <cell r="H401" t="str">
            <v>Greater Lowell</v>
          </cell>
          <cell r="I401">
            <v>7506053</v>
          </cell>
          <cell r="J401">
            <v>0.16786788548968798</v>
          </cell>
          <cell r="K401">
            <v>8044888.9200297734</v>
          </cell>
          <cell r="L401">
            <v>0.17741555828613015</v>
          </cell>
          <cell r="N401">
            <v>4505415</v>
          </cell>
          <cell r="O401">
            <v>4148990</v>
          </cell>
          <cell r="P401">
            <v>356425</v>
          </cell>
          <cell r="Q401">
            <v>8.590644952144979</v>
          </cell>
          <cell r="R401">
            <v>462</v>
          </cell>
          <cell r="S401">
            <v>0</v>
          </cell>
          <cell r="T401">
            <v>79</v>
          </cell>
          <cell r="U401">
            <v>828</v>
          </cell>
          <cell r="V401">
            <v>392</v>
          </cell>
          <cell r="W401">
            <v>482.99999999011999</v>
          </cell>
          <cell r="X401">
            <v>8044888.9200297734</v>
          </cell>
        </row>
        <row r="402">
          <cell r="D402">
            <v>393</v>
          </cell>
          <cell r="E402">
            <v>79</v>
          </cell>
          <cell r="F402" t="str">
            <v/>
          </cell>
          <cell r="G402">
            <v>998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79</v>
          </cell>
          <cell r="U402">
            <v>998</v>
          </cell>
          <cell r="V402">
            <v>393</v>
          </cell>
          <cell r="W402">
            <v>0</v>
          </cell>
          <cell r="X402">
            <v>0</v>
          </cell>
        </row>
        <row r="403">
          <cell r="D403">
            <v>394</v>
          </cell>
          <cell r="E403">
            <v>79</v>
          </cell>
          <cell r="F403" t="str">
            <v/>
          </cell>
          <cell r="G403">
            <v>998</v>
          </cell>
          <cell r="H403" t="str">
            <v/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79</v>
          </cell>
          <cell r="U403">
            <v>998</v>
          </cell>
          <cell r="V403">
            <v>394</v>
          </cell>
          <cell r="W403">
            <v>0</v>
          </cell>
          <cell r="X403">
            <v>0</v>
          </cell>
        </row>
        <row r="404">
          <cell r="D404">
            <v>395</v>
          </cell>
          <cell r="E404">
            <v>79</v>
          </cell>
          <cell r="F404" t="str">
            <v xml:space="preserve">Dracut                       </v>
          </cell>
          <cell r="G404">
            <v>999</v>
          </cell>
          <cell r="H404" t="str">
            <v>Total</v>
          </cell>
          <cell r="I404">
            <v>44714049.850000001</v>
          </cell>
          <cell r="J404">
            <v>1</v>
          </cell>
          <cell r="K404">
            <v>45344889.691439763</v>
          </cell>
          <cell r="L404">
            <v>1</v>
          </cell>
          <cell r="M404">
            <v>25394698</v>
          </cell>
          <cell r="N404">
            <v>25394698</v>
          </cell>
          <cell r="O404">
            <v>24715808</v>
          </cell>
          <cell r="P404">
            <v>678890</v>
          </cell>
          <cell r="Q404">
            <v>2.7467845679979388</v>
          </cell>
          <cell r="R404">
            <v>4289</v>
          </cell>
          <cell r="S404">
            <v>0</v>
          </cell>
          <cell r="T404">
            <v>79</v>
          </cell>
          <cell r="U404">
            <v>999</v>
          </cell>
          <cell r="V404">
            <v>395</v>
          </cell>
          <cell r="W404">
            <v>4251.9999999901202</v>
          </cell>
          <cell r="X404">
            <v>45344889.691439763</v>
          </cell>
        </row>
        <row r="405">
          <cell r="D405">
            <v>396</v>
          </cell>
          <cell r="E405">
            <v>80</v>
          </cell>
          <cell r="F405" t="str">
            <v xml:space="preserve">Dudley                       </v>
          </cell>
          <cell r="G405">
            <v>80</v>
          </cell>
          <cell r="H405" t="str">
            <v>Dudley</v>
          </cell>
          <cell r="I405">
            <v>26341.840000000004</v>
          </cell>
          <cell r="J405">
            <v>1.3458983402382227E-3</v>
          </cell>
          <cell r="K405">
            <v>26833.666687179095</v>
          </cell>
          <cell r="L405">
            <v>1.3520224480722742E-3</v>
          </cell>
          <cell r="N405">
            <v>8759</v>
          </cell>
          <cell r="O405">
            <v>8192</v>
          </cell>
          <cell r="P405">
            <v>567</v>
          </cell>
          <cell r="Q405">
            <v>6.92138671875</v>
          </cell>
          <cell r="R405">
            <v>2</v>
          </cell>
          <cell r="S405">
            <v>0</v>
          </cell>
          <cell r="T405">
            <v>80</v>
          </cell>
          <cell r="U405">
            <v>80</v>
          </cell>
          <cell r="V405">
            <v>396</v>
          </cell>
          <cell r="W405">
            <v>2</v>
          </cell>
          <cell r="X405">
            <v>26833.666687179095</v>
          </cell>
        </row>
        <row r="406">
          <cell r="D406">
            <v>397</v>
          </cell>
          <cell r="E406">
            <v>80</v>
          </cell>
          <cell r="F406" t="str">
            <v xml:space="preserve">Dudley                       </v>
          </cell>
          <cell r="G406">
            <v>658</v>
          </cell>
          <cell r="H406" t="str">
            <v>Dudley Charlton</v>
          </cell>
          <cell r="I406">
            <v>17627806</v>
          </cell>
          <cell r="J406">
            <v>0.90066733521429709</v>
          </cell>
          <cell r="K406">
            <v>17887961.346121069</v>
          </cell>
          <cell r="L406">
            <v>0.90129036676751229</v>
          </cell>
          <cell r="N406">
            <v>5838682</v>
          </cell>
          <cell r="O406">
            <v>5482143</v>
          </cell>
          <cell r="P406">
            <v>356539</v>
          </cell>
          <cell r="Q406">
            <v>6.5036428272666367</v>
          </cell>
          <cell r="R406">
            <v>1815</v>
          </cell>
          <cell r="S406">
            <v>0</v>
          </cell>
          <cell r="T406">
            <v>80</v>
          </cell>
          <cell r="U406">
            <v>658</v>
          </cell>
          <cell r="V406">
            <v>397</v>
          </cell>
          <cell r="W406">
            <v>1802.98979325402</v>
          </cell>
          <cell r="X406">
            <v>17887961.346121069</v>
          </cell>
        </row>
        <row r="407">
          <cell r="D407">
            <v>398</v>
          </cell>
          <cell r="E407">
            <v>80</v>
          </cell>
          <cell r="F407" t="str">
            <v xml:space="preserve">Dudley                       </v>
          </cell>
          <cell r="G407">
            <v>876</v>
          </cell>
          <cell r="H407" t="str">
            <v>Southern Worcester</v>
          </cell>
          <cell r="I407">
            <v>1917791</v>
          </cell>
          <cell r="J407">
            <v>9.7986766445464737E-2</v>
          </cell>
          <cell r="K407">
            <v>1932262.0574636089</v>
          </cell>
          <cell r="L407">
            <v>9.7357610784415488E-2</v>
          </cell>
          <cell r="N407">
            <v>630696</v>
          </cell>
          <cell r="O407">
            <v>596422</v>
          </cell>
          <cell r="P407">
            <v>34274</v>
          </cell>
          <cell r="Q407">
            <v>5.7466022380126827</v>
          </cell>
          <cell r="R407">
            <v>123</v>
          </cell>
          <cell r="S407">
            <v>0</v>
          </cell>
          <cell r="T407">
            <v>80</v>
          </cell>
          <cell r="U407">
            <v>876</v>
          </cell>
          <cell r="V407">
            <v>398</v>
          </cell>
          <cell r="W407">
            <v>121.9999999993</v>
          </cell>
          <cell r="X407">
            <v>1932262.0574636089</v>
          </cell>
        </row>
        <row r="408">
          <cell r="D408">
            <v>399</v>
          </cell>
          <cell r="E408">
            <v>80</v>
          </cell>
          <cell r="F408" t="str">
            <v/>
          </cell>
          <cell r="G408">
            <v>998</v>
          </cell>
          <cell r="H408" t="str">
            <v/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80</v>
          </cell>
          <cell r="U408">
            <v>998</v>
          </cell>
          <cell r="V408">
            <v>399</v>
          </cell>
          <cell r="W408">
            <v>0</v>
          </cell>
          <cell r="X408">
            <v>0</v>
          </cell>
        </row>
        <row r="409">
          <cell r="D409">
            <v>400</v>
          </cell>
          <cell r="E409">
            <v>80</v>
          </cell>
          <cell r="F409" t="str">
            <v xml:space="preserve">Dudley                       </v>
          </cell>
          <cell r="G409">
            <v>999</v>
          </cell>
          <cell r="H409" t="str">
            <v>Total</v>
          </cell>
          <cell r="I409">
            <v>19571938.84</v>
          </cell>
          <cell r="J409">
            <v>1</v>
          </cell>
          <cell r="K409">
            <v>19847057.070271857</v>
          </cell>
          <cell r="L409">
            <v>1</v>
          </cell>
          <cell r="M409">
            <v>6478136</v>
          </cell>
          <cell r="N409">
            <v>6478137</v>
          </cell>
          <cell r="O409">
            <v>6086757</v>
          </cell>
          <cell r="P409">
            <v>391380</v>
          </cell>
          <cell r="Q409">
            <v>6.4300250527497651</v>
          </cell>
          <cell r="R409">
            <v>1940</v>
          </cell>
          <cell r="S409">
            <v>0</v>
          </cell>
          <cell r="T409">
            <v>80</v>
          </cell>
          <cell r="U409">
            <v>999</v>
          </cell>
          <cell r="V409">
            <v>400</v>
          </cell>
          <cell r="W409">
            <v>1926.9897932533199</v>
          </cell>
          <cell r="X409">
            <v>19847057.070271857</v>
          </cell>
        </row>
        <row r="410">
          <cell r="D410">
            <v>401</v>
          </cell>
          <cell r="E410">
            <v>81</v>
          </cell>
          <cell r="F410" t="str">
            <v xml:space="preserve">Dunstable                    </v>
          </cell>
          <cell r="G410">
            <v>81</v>
          </cell>
          <cell r="H410" t="str">
            <v>Dunstable</v>
          </cell>
          <cell r="I410">
            <v>13170.920000000002</v>
          </cell>
          <cell r="J410">
            <v>2.55739816113043E-3</v>
          </cell>
          <cell r="K410">
            <v>13416.833343589547</v>
          </cell>
          <cell r="L410">
            <v>2.5283609941383822E-3</v>
          </cell>
          <cell r="N410">
            <v>11048</v>
          </cell>
          <cell r="O410">
            <v>10950</v>
          </cell>
          <cell r="P410">
            <v>98</v>
          </cell>
          <cell r="Q410">
            <v>0.89497716894977164</v>
          </cell>
          <cell r="R410">
            <v>1</v>
          </cell>
          <cell r="S410">
            <v>0</v>
          </cell>
          <cell r="T410">
            <v>81</v>
          </cell>
          <cell r="U410">
            <v>81</v>
          </cell>
          <cell r="V410">
            <v>401</v>
          </cell>
          <cell r="W410">
            <v>1</v>
          </cell>
          <cell r="X410">
            <v>13416.833343589547</v>
          </cell>
        </row>
        <row r="411">
          <cell r="D411">
            <v>402</v>
          </cell>
          <cell r="E411">
            <v>81</v>
          </cell>
          <cell r="F411" t="str">
            <v xml:space="preserve">Dunstable                    </v>
          </cell>
          <cell r="G411">
            <v>673</v>
          </cell>
          <cell r="H411" t="str">
            <v>Groton Dunstable</v>
          </cell>
          <cell r="I411">
            <v>4909498</v>
          </cell>
          <cell r="J411">
            <v>0.95327745953004961</v>
          </cell>
          <cell r="K411">
            <v>5126556.2259136112</v>
          </cell>
          <cell r="L411">
            <v>0.96608375940290603</v>
          </cell>
          <cell r="N411">
            <v>4221457</v>
          </cell>
          <cell r="O411">
            <v>4081585</v>
          </cell>
          <cell r="P411">
            <v>139872</v>
          </cell>
          <cell r="Q411">
            <v>3.4269040091043061</v>
          </cell>
          <cell r="R411">
            <v>533</v>
          </cell>
          <cell r="S411">
            <v>0</v>
          </cell>
          <cell r="T411">
            <v>81</v>
          </cell>
          <cell r="U411">
            <v>673</v>
          </cell>
          <cell r="V411">
            <v>402</v>
          </cell>
          <cell r="W411">
            <v>546.46228319039994</v>
          </cell>
          <cell r="X411">
            <v>5126556.2259136112</v>
          </cell>
        </row>
        <row r="412">
          <cell r="D412">
            <v>403</v>
          </cell>
          <cell r="E412">
            <v>81</v>
          </cell>
          <cell r="F412" t="str">
            <v xml:space="preserve">Dunstable                    </v>
          </cell>
          <cell r="G412">
            <v>828</v>
          </cell>
          <cell r="H412" t="str">
            <v>Greater Lowell</v>
          </cell>
          <cell r="I412">
            <v>227456</v>
          </cell>
          <cell r="J412">
            <v>4.416514230881996E-2</v>
          </cell>
          <cell r="K412">
            <v>166560.84737022338</v>
          </cell>
          <cell r="L412">
            <v>3.138787960295563E-2</v>
          </cell>
          <cell r="N412">
            <v>137154</v>
          </cell>
          <cell r="O412">
            <v>189099</v>
          </cell>
          <cell r="P412">
            <v>-51945</v>
          </cell>
          <cell r="Q412">
            <v>-27.469738073707422</v>
          </cell>
          <cell r="R412">
            <v>14</v>
          </cell>
          <cell r="S412">
            <v>0</v>
          </cell>
          <cell r="T412">
            <v>81</v>
          </cell>
          <cell r="U412">
            <v>828</v>
          </cell>
          <cell r="V412">
            <v>403</v>
          </cell>
          <cell r="W412">
            <v>10.000000009680001</v>
          </cell>
          <cell r="X412">
            <v>166560.84737022338</v>
          </cell>
        </row>
        <row r="413">
          <cell r="D413">
            <v>404</v>
          </cell>
          <cell r="E413">
            <v>81</v>
          </cell>
          <cell r="F413" t="str">
            <v/>
          </cell>
          <cell r="G413">
            <v>998</v>
          </cell>
          <cell r="H413" t="str">
            <v/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81</v>
          </cell>
          <cell r="U413">
            <v>998</v>
          </cell>
          <cell r="V413">
            <v>404</v>
          </cell>
          <cell r="W413">
            <v>0</v>
          </cell>
          <cell r="X413">
            <v>0</v>
          </cell>
        </row>
        <row r="414">
          <cell r="D414">
            <v>405</v>
          </cell>
          <cell r="E414">
            <v>81</v>
          </cell>
          <cell r="F414" t="str">
            <v xml:space="preserve">Dunstable                    </v>
          </cell>
          <cell r="G414">
            <v>999</v>
          </cell>
          <cell r="H414" t="str">
            <v>Total</v>
          </cell>
          <cell r="I414">
            <v>5150124.92</v>
          </cell>
          <cell r="J414">
            <v>1</v>
          </cell>
          <cell r="K414">
            <v>5306533.9066274241</v>
          </cell>
          <cell r="L414">
            <v>1</v>
          </cell>
          <cell r="M414">
            <v>4369659</v>
          </cell>
          <cell r="N414">
            <v>4369659</v>
          </cell>
          <cell r="O414">
            <v>4281634</v>
          </cell>
          <cell r="P414">
            <v>88025</v>
          </cell>
          <cell r="Q414">
            <v>2.0558739957689052</v>
          </cell>
          <cell r="R414">
            <v>548</v>
          </cell>
          <cell r="S414">
            <v>0</v>
          </cell>
          <cell r="T414">
            <v>81</v>
          </cell>
          <cell r="U414">
            <v>999</v>
          </cell>
          <cell r="V414">
            <v>405</v>
          </cell>
          <cell r="W414">
            <v>557.46228320007992</v>
          </cell>
          <cell r="X414">
            <v>5306533.9066274241</v>
          </cell>
        </row>
        <row r="415">
          <cell r="D415">
            <v>406</v>
          </cell>
          <cell r="E415">
            <v>82</v>
          </cell>
          <cell r="F415" t="str">
            <v xml:space="preserve">Duxbury                      </v>
          </cell>
          <cell r="G415">
            <v>82</v>
          </cell>
          <cell r="H415" t="str">
            <v>Duxbury</v>
          </cell>
          <cell r="I415">
            <v>29421665.884350002</v>
          </cell>
          <cell r="J415">
            <v>1</v>
          </cell>
          <cell r="K415">
            <v>29298212.848171137</v>
          </cell>
          <cell r="L415">
            <v>1</v>
          </cell>
          <cell r="N415">
            <v>24357911</v>
          </cell>
          <cell r="O415">
            <v>24493520</v>
          </cell>
          <cell r="P415">
            <v>-135609</v>
          </cell>
          <cell r="Q415">
            <v>-0.55365255790102852</v>
          </cell>
          <cell r="R415">
            <v>3111</v>
          </cell>
          <cell r="S415">
            <v>0</v>
          </cell>
          <cell r="T415">
            <v>82</v>
          </cell>
          <cell r="U415">
            <v>82</v>
          </cell>
          <cell r="V415">
            <v>406</v>
          </cell>
          <cell r="W415">
            <v>3028</v>
          </cell>
          <cell r="X415">
            <v>29298212.848171137</v>
          </cell>
        </row>
        <row r="416">
          <cell r="D416">
            <v>407</v>
          </cell>
          <cell r="E416">
            <v>82</v>
          </cell>
          <cell r="F416" t="str">
            <v/>
          </cell>
          <cell r="G416">
            <v>998</v>
          </cell>
          <cell r="H416" t="str">
            <v/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82</v>
          </cell>
          <cell r="U416">
            <v>998</v>
          </cell>
          <cell r="V416">
            <v>407</v>
          </cell>
          <cell r="W416">
            <v>0</v>
          </cell>
          <cell r="X416">
            <v>0</v>
          </cell>
        </row>
        <row r="417">
          <cell r="D417">
            <v>408</v>
          </cell>
          <cell r="E417">
            <v>82</v>
          </cell>
          <cell r="F417" t="str">
            <v/>
          </cell>
          <cell r="G417">
            <v>998</v>
          </cell>
          <cell r="H417" t="str">
            <v/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82</v>
          </cell>
          <cell r="U417">
            <v>998</v>
          </cell>
          <cell r="V417">
            <v>408</v>
          </cell>
          <cell r="W417">
            <v>0</v>
          </cell>
          <cell r="X417">
            <v>0</v>
          </cell>
        </row>
        <row r="418">
          <cell r="D418">
            <v>409</v>
          </cell>
          <cell r="E418">
            <v>82</v>
          </cell>
          <cell r="F418" t="str">
            <v/>
          </cell>
          <cell r="G418">
            <v>998</v>
          </cell>
          <cell r="H418" t="str">
            <v/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82</v>
          </cell>
          <cell r="U418">
            <v>998</v>
          </cell>
          <cell r="V418">
            <v>409</v>
          </cell>
          <cell r="W418">
            <v>0</v>
          </cell>
          <cell r="X418">
            <v>0</v>
          </cell>
        </row>
        <row r="419">
          <cell r="D419">
            <v>410</v>
          </cell>
          <cell r="E419">
            <v>82</v>
          </cell>
          <cell r="F419" t="str">
            <v xml:space="preserve">Duxbury                      </v>
          </cell>
          <cell r="G419">
            <v>999</v>
          </cell>
          <cell r="H419" t="str">
            <v>Total</v>
          </cell>
          <cell r="I419">
            <v>29421665.884350002</v>
          </cell>
          <cell r="J419">
            <v>1</v>
          </cell>
          <cell r="K419">
            <v>29298212.848171137</v>
          </cell>
          <cell r="L419">
            <v>1</v>
          </cell>
          <cell r="M419">
            <v>24357911</v>
          </cell>
          <cell r="N419">
            <v>24357911</v>
          </cell>
          <cell r="O419">
            <v>24493520</v>
          </cell>
          <cell r="P419">
            <v>-135609</v>
          </cell>
          <cell r="Q419">
            <v>-0.55365255790102852</v>
          </cell>
          <cell r="R419">
            <v>3111</v>
          </cell>
          <cell r="S419">
            <v>0</v>
          </cell>
          <cell r="T419">
            <v>82</v>
          </cell>
          <cell r="U419">
            <v>999</v>
          </cell>
          <cell r="V419">
            <v>410</v>
          </cell>
          <cell r="W419">
            <v>3028</v>
          </cell>
          <cell r="X419">
            <v>29298212.848171137</v>
          </cell>
        </row>
        <row r="420">
          <cell r="D420">
            <v>411</v>
          </cell>
          <cell r="E420">
            <v>83</v>
          </cell>
          <cell r="F420" t="str">
            <v xml:space="preserve">East Bridgewater             </v>
          </cell>
          <cell r="G420">
            <v>83</v>
          </cell>
          <cell r="H420" t="str">
            <v>East Bridgewater</v>
          </cell>
          <cell r="I420">
            <v>20397715.370000001</v>
          </cell>
          <cell r="J420">
            <v>0.93945838957782579</v>
          </cell>
          <cell r="K420">
            <v>21105299.528073356</v>
          </cell>
          <cell r="L420">
            <v>0.94709724165213038</v>
          </cell>
          <cell r="N420">
            <v>11373002</v>
          </cell>
          <cell r="O420">
            <v>11201362</v>
          </cell>
          <cell r="P420">
            <v>171640</v>
          </cell>
          <cell r="Q420">
            <v>1.5323136597138811</v>
          </cell>
          <cell r="R420">
            <v>2145</v>
          </cell>
          <cell r="S420">
            <v>0</v>
          </cell>
          <cell r="T420">
            <v>83</v>
          </cell>
          <cell r="U420">
            <v>83</v>
          </cell>
          <cell r="V420">
            <v>411</v>
          </cell>
          <cell r="W420">
            <v>2153</v>
          </cell>
          <cell r="X420">
            <v>21105299.528073356</v>
          </cell>
        </row>
        <row r="421">
          <cell r="D421">
            <v>412</v>
          </cell>
          <cell r="E421">
            <v>83</v>
          </cell>
          <cell r="F421" t="str">
            <v xml:space="preserve">East Bridgewater             </v>
          </cell>
          <cell r="G421">
            <v>872</v>
          </cell>
          <cell r="H421" t="str">
            <v>Southeastern</v>
          </cell>
          <cell r="I421">
            <v>1314492</v>
          </cell>
          <cell r="J421">
            <v>6.0541610422174222E-2</v>
          </cell>
          <cell r="K421">
            <v>1178895.3780980119</v>
          </cell>
          <cell r="L421">
            <v>5.2902758347869665E-2</v>
          </cell>
          <cell r="N421">
            <v>635271</v>
          </cell>
          <cell r="O421">
            <v>721851</v>
          </cell>
          <cell r="P421">
            <v>-86580</v>
          </cell>
          <cell r="Q421">
            <v>-11.994165000810417</v>
          </cell>
          <cell r="R421">
            <v>82</v>
          </cell>
          <cell r="S421">
            <v>0</v>
          </cell>
          <cell r="T421">
            <v>83</v>
          </cell>
          <cell r="U421">
            <v>872</v>
          </cell>
          <cell r="V421">
            <v>412</v>
          </cell>
          <cell r="W421">
            <v>72.143426294459999</v>
          </cell>
          <cell r="X421">
            <v>1178895.3780980119</v>
          </cell>
        </row>
        <row r="422">
          <cell r="D422">
            <v>413</v>
          </cell>
          <cell r="E422">
            <v>83</v>
          </cell>
          <cell r="F422" t="str">
            <v/>
          </cell>
          <cell r="G422">
            <v>998</v>
          </cell>
          <cell r="H422" t="str">
            <v/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83</v>
          </cell>
          <cell r="U422">
            <v>998</v>
          </cell>
          <cell r="V422">
            <v>413</v>
          </cell>
          <cell r="W422">
            <v>0</v>
          </cell>
          <cell r="X422">
            <v>0</v>
          </cell>
        </row>
        <row r="423">
          <cell r="D423">
            <v>414</v>
          </cell>
          <cell r="E423">
            <v>83</v>
          </cell>
          <cell r="F423" t="str">
            <v/>
          </cell>
          <cell r="G423">
            <v>998</v>
          </cell>
          <cell r="H423" t="str">
            <v/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83</v>
          </cell>
          <cell r="U423">
            <v>998</v>
          </cell>
          <cell r="V423">
            <v>414</v>
          </cell>
          <cell r="W423">
            <v>0</v>
          </cell>
          <cell r="X423">
            <v>0</v>
          </cell>
        </row>
        <row r="424">
          <cell r="D424">
            <v>415</v>
          </cell>
          <cell r="E424">
            <v>83</v>
          </cell>
          <cell r="F424" t="str">
            <v xml:space="preserve">East Bridgewater             </v>
          </cell>
          <cell r="G424">
            <v>999</v>
          </cell>
          <cell r="H424" t="str">
            <v>Total</v>
          </cell>
          <cell r="I424">
            <v>21712207.370000001</v>
          </cell>
          <cell r="J424">
            <v>1</v>
          </cell>
          <cell r="K424">
            <v>22284194.906171367</v>
          </cell>
          <cell r="L424">
            <v>1</v>
          </cell>
          <cell r="M424">
            <v>12008273</v>
          </cell>
          <cell r="N424">
            <v>12008273</v>
          </cell>
          <cell r="O424">
            <v>11923213</v>
          </cell>
          <cell r="P424">
            <v>85060</v>
          </cell>
          <cell r="Q424">
            <v>0.71339830966703355</v>
          </cell>
          <cell r="R424">
            <v>2227</v>
          </cell>
          <cell r="S424">
            <v>0</v>
          </cell>
          <cell r="T424">
            <v>83</v>
          </cell>
          <cell r="U424">
            <v>999</v>
          </cell>
          <cell r="V424">
            <v>415</v>
          </cell>
          <cell r="W424">
            <v>2225.1434262944599</v>
          </cell>
          <cell r="X424">
            <v>22284194.906171367</v>
          </cell>
        </row>
        <row r="425">
          <cell r="D425">
            <v>416</v>
          </cell>
          <cell r="E425">
            <v>84</v>
          </cell>
          <cell r="F425" t="str">
            <v xml:space="preserve">East Brookfield              </v>
          </cell>
          <cell r="G425">
            <v>84</v>
          </cell>
          <cell r="H425" t="str">
            <v>East Brookfield</v>
          </cell>
          <cell r="I425">
            <v>275524.15999999997</v>
          </cell>
          <cell r="J425">
            <v>7.4603821564216619E-2</v>
          </cell>
          <cell r="K425">
            <v>253717.84938542161</v>
          </cell>
          <cell r="L425">
            <v>7.0774524236136449E-2</v>
          </cell>
          <cell r="N425">
            <v>113257</v>
          </cell>
          <cell r="O425">
            <v>112798</v>
          </cell>
          <cell r="P425">
            <v>459</v>
          </cell>
          <cell r="Q425">
            <v>0.40692210854802391</v>
          </cell>
          <cell r="R425">
            <v>19</v>
          </cell>
          <cell r="S425">
            <v>0</v>
          </cell>
          <cell r="T425">
            <v>84</v>
          </cell>
          <cell r="U425">
            <v>84</v>
          </cell>
          <cell r="V425">
            <v>416</v>
          </cell>
          <cell r="W425">
            <v>17</v>
          </cell>
          <cell r="X425">
            <v>253717.84938542161</v>
          </cell>
        </row>
        <row r="426">
          <cell r="D426">
            <v>417</v>
          </cell>
          <cell r="E426">
            <v>84</v>
          </cell>
          <cell r="F426" t="str">
            <v xml:space="preserve">East Brookfield              </v>
          </cell>
          <cell r="G426">
            <v>767</v>
          </cell>
          <cell r="H426" t="str">
            <v>Spencer East Brookfield</v>
          </cell>
          <cell r="I426">
            <v>3417640</v>
          </cell>
          <cell r="J426">
            <v>0.92539617843578337</v>
          </cell>
          <cell r="K426">
            <v>3331157.5294853975</v>
          </cell>
          <cell r="L426">
            <v>0.9292254757638635</v>
          </cell>
          <cell r="N426">
            <v>1487000</v>
          </cell>
          <cell r="O426">
            <v>1399160</v>
          </cell>
          <cell r="P426">
            <v>87840</v>
          </cell>
          <cell r="Q426">
            <v>6.2780525458132024</v>
          </cell>
          <cell r="R426">
            <v>327</v>
          </cell>
          <cell r="S426">
            <v>0</v>
          </cell>
          <cell r="T426">
            <v>84</v>
          </cell>
          <cell r="U426">
            <v>767</v>
          </cell>
          <cell r="V426">
            <v>417</v>
          </cell>
          <cell r="W426">
            <v>297.08121512423998</v>
          </cell>
          <cell r="X426">
            <v>3331157.5294853975</v>
          </cell>
        </row>
        <row r="427">
          <cell r="D427">
            <v>418</v>
          </cell>
          <cell r="E427">
            <v>84</v>
          </cell>
          <cell r="F427" t="str">
            <v/>
          </cell>
          <cell r="G427">
            <v>998</v>
          </cell>
          <cell r="H427" t="str">
            <v/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84</v>
          </cell>
          <cell r="U427">
            <v>998</v>
          </cell>
          <cell r="V427">
            <v>418</v>
          </cell>
          <cell r="W427">
            <v>0</v>
          </cell>
          <cell r="X427">
            <v>0</v>
          </cell>
        </row>
        <row r="428">
          <cell r="D428">
            <v>419</v>
          </cell>
          <cell r="E428">
            <v>84</v>
          </cell>
          <cell r="F428" t="str">
            <v/>
          </cell>
          <cell r="G428">
            <v>998</v>
          </cell>
          <cell r="H428" t="str">
            <v/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84</v>
          </cell>
          <cell r="U428">
            <v>998</v>
          </cell>
          <cell r="V428">
            <v>419</v>
          </cell>
          <cell r="W428">
            <v>0</v>
          </cell>
          <cell r="X428">
            <v>0</v>
          </cell>
        </row>
        <row r="429">
          <cell r="D429">
            <v>420</v>
          </cell>
          <cell r="E429">
            <v>84</v>
          </cell>
          <cell r="F429" t="str">
            <v xml:space="preserve">East Brookfield              </v>
          </cell>
          <cell r="G429">
            <v>999</v>
          </cell>
          <cell r="H429" t="str">
            <v>Total</v>
          </cell>
          <cell r="I429">
            <v>3693164.16</v>
          </cell>
          <cell r="J429">
            <v>1</v>
          </cell>
          <cell r="K429">
            <v>3584875.3788708192</v>
          </cell>
          <cell r="L429">
            <v>1</v>
          </cell>
          <cell r="M429">
            <v>1600257</v>
          </cell>
          <cell r="N429">
            <v>1600257</v>
          </cell>
          <cell r="O429">
            <v>1511958</v>
          </cell>
          <cell r="P429">
            <v>88299</v>
          </cell>
          <cell r="Q429">
            <v>5.8400431758025029</v>
          </cell>
          <cell r="R429">
            <v>346</v>
          </cell>
          <cell r="S429">
            <v>0</v>
          </cell>
          <cell r="T429">
            <v>84</v>
          </cell>
          <cell r="U429">
            <v>999</v>
          </cell>
          <cell r="V429">
            <v>420</v>
          </cell>
          <cell r="W429">
            <v>314.08121512423998</v>
          </cell>
          <cell r="X429">
            <v>3584875.3788708192</v>
          </cell>
        </row>
        <row r="430">
          <cell r="D430">
            <v>421</v>
          </cell>
          <cell r="E430">
            <v>85</v>
          </cell>
          <cell r="F430" t="str">
            <v xml:space="preserve">Eastham                      </v>
          </cell>
          <cell r="G430">
            <v>85</v>
          </cell>
          <cell r="H430" t="str">
            <v>Eastham</v>
          </cell>
          <cell r="I430">
            <v>1797116.2700000003</v>
          </cell>
          <cell r="J430">
            <v>0.36114822286971088</v>
          </cell>
          <cell r="K430">
            <v>1861930.3816340552</v>
          </cell>
          <cell r="L430">
            <v>0.39095267339849632</v>
          </cell>
          <cell r="N430">
            <v>1558793</v>
          </cell>
          <cell r="O430">
            <v>1503602</v>
          </cell>
          <cell r="P430">
            <v>55191</v>
          </cell>
          <cell r="Q430">
            <v>3.6705857002052404</v>
          </cell>
          <cell r="R430">
            <v>177</v>
          </cell>
          <cell r="S430">
            <v>0</v>
          </cell>
          <cell r="T430">
            <v>85</v>
          </cell>
          <cell r="U430">
            <v>85</v>
          </cell>
          <cell r="V430">
            <v>421</v>
          </cell>
          <cell r="W430">
            <v>183</v>
          </cell>
          <cell r="X430">
            <v>1861930.3816340552</v>
          </cell>
        </row>
        <row r="431">
          <cell r="D431">
            <v>422</v>
          </cell>
          <cell r="E431">
            <v>85</v>
          </cell>
          <cell r="F431" t="str">
            <v xml:space="preserve">Eastham                      </v>
          </cell>
          <cell r="G431">
            <v>660</v>
          </cell>
          <cell r="H431" t="str">
            <v>Nauset</v>
          </cell>
          <cell r="I431">
            <v>2923544</v>
          </cell>
          <cell r="J431">
            <v>0.58751497479982517</v>
          </cell>
          <cell r="K431">
            <v>2654631.3861451084</v>
          </cell>
          <cell r="L431">
            <v>0.55739744489811049</v>
          </cell>
          <cell r="N431">
            <v>2222436</v>
          </cell>
          <cell r="O431">
            <v>2446056</v>
          </cell>
          <cell r="P431">
            <v>-223620</v>
          </cell>
          <cell r="Q431">
            <v>-9.1420637957593769</v>
          </cell>
          <cell r="R431">
            <v>279</v>
          </cell>
          <cell r="S431">
            <v>0</v>
          </cell>
          <cell r="T431">
            <v>85</v>
          </cell>
          <cell r="U431">
            <v>660</v>
          </cell>
          <cell r="V431">
            <v>422</v>
          </cell>
          <cell r="W431">
            <v>251.42506350324999</v>
          </cell>
          <cell r="X431">
            <v>2654631.3861451084</v>
          </cell>
        </row>
        <row r="432">
          <cell r="D432">
            <v>423</v>
          </cell>
          <cell r="E432">
            <v>85</v>
          </cell>
          <cell r="F432" t="str">
            <v xml:space="preserve">Eastham                      </v>
          </cell>
          <cell r="G432">
            <v>815</v>
          </cell>
          <cell r="H432" t="str">
            <v>Cape Cod</v>
          </cell>
          <cell r="I432">
            <v>255458</v>
          </cell>
          <cell r="J432">
            <v>5.13368023304639E-2</v>
          </cell>
          <cell r="K432">
            <v>245984.97591888407</v>
          </cell>
          <cell r="L432">
            <v>5.1649881703393068E-2</v>
          </cell>
          <cell r="N432">
            <v>205937</v>
          </cell>
          <cell r="O432">
            <v>213735</v>
          </cell>
          <cell r="P432">
            <v>-7798</v>
          </cell>
          <cell r="Q432">
            <v>-3.6484431656022647</v>
          </cell>
          <cell r="R432">
            <v>16</v>
          </cell>
          <cell r="S432">
            <v>0</v>
          </cell>
          <cell r="T432">
            <v>85</v>
          </cell>
          <cell r="U432">
            <v>815</v>
          </cell>
          <cell r="V432">
            <v>423</v>
          </cell>
          <cell r="W432">
            <v>15.000000000650001</v>
          </cell>
          <cell r="X432">
            <v>245984.97591888407</v>
          </cell>
        </row>
        <row r="433">
          <cell r="D433">
            <v>424</v>
          </cell>
          <cell r="E433">
            <v>85</v>
          </cell>
          <cell r="F433" t="str">
            <v/>
          </cell>
          <cell r="G433">
            <v>998</v>
          </cell>
          <cell r="H433" t="str">
            <v/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85</v>
          </cell>
          <cell r="U433">
            <v>998</v>
          </cell>
          <cell r="V433">
            <v>424</v>
          </cell>
          <cell r="W433">
            <v>0</v>
          </cell>
          <cell r="X433">
            <v>0</v>
          </cell>
        </row>
        <row r="434">
          <cell r="D434">
            <v>425</v>
          </cell>
          <cell r="E434">
            <v>85</v>
          </cell>
          <cell r="F434" t="str">
            <v xml:space="preserve">Eastham                      </v>
          </cell>
          <cell r="G434">
            <v>999</v>
          </cell>
          <cell r="H434" t="str">
            <v>Total</v>
          </cell>
          <cell r="I434">
            <v>4976118.2700000005</v>
          </cell>
          <cell r="J434">
            <v>1</v>
          </cell>
          <cell r="K434">
            <v>4762546.7436980484</v>
          </cell>
          <cell r="L434">
            <v>0.99999999999999978</v>
          </cell>
          <cell r="M434">
            <v>3987165</v>
          </cell>
          <cell r="N434">
            <v>3987166</v>
          </cell>
          <cell r="O434">
            <v>4163393</v>
          </cell>
          <cell r="P434">
            <v>-176227</v>
          </cell>
          <cell r="Q434">
            <v>-4.2327736055664218</v>
          </cell>
          <cell r="R434">
            <v>472</v>
          </cell>
          <cell r="S434">
            <v>0</v>
          </cell>
          <cell r="T434">
            <v>85</v>
          </cell>
          <cell r="U434">
            <v>999</v>
          </cell>
          <cell r="V434">
            <v>425</v>
          </cell>
          <cell r="W434">
            <v>449.42506350389999</v>
          </cell>
          <cell r="X434">
            <v>4762546.7436980484</v>
          </cell>
        </row>
        <row r="435">
          <cell r="D435">
            <v>426</v>
          </cell>
          <cell r="E435">
            <v>86</v>
          </cell>
          <cell r="F435" t="str">
            <v xml:space="preserve">Easthampton                  </v>
          </cell>
          <cell r="G435">
            <v>86</v>
          </cell>
          <cell r="H435" t="str">
            <v>Easthampton</v>
          </cell>
          <cell r="I435">
            <v>18091522.210000005</v>
          </cell>
          <cell r="J435">
            <v>1</v>
          </cell>
          <cell r="K435">
            <v>18534768.099589158</v>
          </cell>
          <cell r="L435">
            <v>1</v>
          </cell>
          <cell r="N435">
            <v>11761853</v>
          </cell>
          <cell r="O435">
            <v>11897561</v>
          </cell>
          <cell r="P435">
            <v>-135708</v>
          </cell>
          <cell r="Q435">
            <v>-1.1406371440331342</v>
          </cell>
          <cell r="R435">
            <v>1765</v>
          </cell>
          <cell r="S435">
            <v>0</v>
          </cell>
          <cell r="T435">
            <v>86</v>
          </cell>
          <cell r="U435">
            <v>86</v>
          </cell>
          <cell r="V435">
            <v>426</v>
          </cell>
          <cell r="W435">
            <v>1771</v>
          </cell>
          <cell r="X435">
            <v>18534768.099589158</v>
          </cell>
        </row>
        <row r="436">
          <cell r="D436">
            <v>427</v>
          </cell>
          <cell r="E436">
            <v>86</v>
          </cell>
          <cell r="F436" t="str">
            <v/>
          </cell>
          <cell r="G436">
            <v>998</v>
          </cell>
          <cell r="H436" t="str">
            <v/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86</v>
          </cell>
          <cell r="U436">
            <v>998</v>
          </cell>
          <cell r="V436">
            <v>427</v>
          </cell>
          <cell r="W436">
            <v>0</v>
          </cell>
          <cell r="X436">
            <v>0</v>
          </cell>
        </row>
        <row r="437">
          <cell r="D437">
            <v>428</v>
          </cell>
          <cell r="E437">
            <v>86</v>
          </cell>
          <cell r="F437" t="str">
            <v/>
          </cell>
          <cell r="G437">
            <v>998</v>
          </cell>
          <cell r="H437" t="str">
            <v/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86</v>
          </cell>
          <cell r="U437">
            <v>998</v>
          </cell>
          <cell r="V437">
            <v>428</v>
          </cell>
          <cell r="W437">
            <v>0</v>
          </cell>
          <cell r="X437">
            <v>0</v>
          </cell>
        </row>
        <row r="438">
          <cell r="D438">
            <v>429</v>
          </cell>
          <cell r="E438">
            <v>86</v>
          </cell>
          <cell r="F438" t="str">
            <v/>
          </cell>
          <cell r="G438">
            <v>998</v>
          </cell>
          <cell r="H438" t="str">
            <v/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86</v>
          </cell>
          <cell r="U438">
            <v>998</v>
          </cell>
          <cell r="V438">
            <v>429</v>
          </cell>
          <cell r="W438">
            <v>0</v>
          </cell>
          <cell r="X438">
            <v>0</v>
          </cell>
        </row>
        <row r="439">
          <cell r="D439">
            <v>430</v>
          </cell>
          <cell r="E439">
            <v>86</v>
          </cell>
          <cell r="F439" t="str">
            <v xml:space="preserve">Easthampton                  </v>
          </cell>
          <cell r="G439">
            <v>999</v>
          </cell>
          <cell r="H439" t="str">
            <v>Total</v>
          </cell>
          <cell r="I439">
            <v>18091522.210000005</v>
          </cell>
          <cell r="J439">
            <v>1</v>
          </cell>
          <cell r="K439">
            <v>18534768.099589158</v>
          </cell>
          <cell r="L439">
            <v>1</v>
          </cell>
          <cell r="M439">
            <v>11761853</v>
          </cell>
          <cell r="N439">
            <v>11761853</v>
          </cell>
          <cell r="O439">
            <v>11897561</v>
          </cell>
          <cell r="P439">
            <v>-135708</v>
          </cell>
          <cell r="Q439">
            <v>-1.1406371440331342</v>
          </cell>
          <cell r="R439">
            <v>1765</v>
          </cell>
          <cell r="S439">
            <v>0</v>
          </cell>
          <cell r="T439">
            <v>86</v>
          </cell>
          <cell r="U439">
            <v>999</v>
          </cell>
          <cell r="V439">
            <v>430</v>
          </cell>
          <cell r="W439">
            <v>1771</v>
          </cell>
          <cell r="X439">
            <v>18534768.099589158</v>
          </cell>
        </row>
        <row r="440">
          <cell r="D440">
            <v>431</v>
          </cell>
          <cell r="E440">
            <v>87</v>
          </cell>
          <cell r="F440" t="str">
            <v xml:space="preserve">East Longmeadow              </v>
          </cell>
          <cell r="G440">
            <v>87</v>
          </cell>
          <cell r="H440" t="str">
            <v>East Longmeadow</v>
          </cell>
          <cell r="I440">
            <v>26003641.129999999</v>
          </cell>
          <cell r="J440">
            <v>1</v>
          </cell>
          <cell r="K440">
            <v>26517601.927612852</v>
          </cell>
          <cell r="L440">
            <v>1</v>
          </cell>
          <cell r="N440">
            <v>15918988</v>
          </cell>
          <cell r="O440">
            <v>15891476</v>
          </cell>
          <cell r="P440">
            <v>27512</v>
          </cell>
          <cell r="Q440">
            <v>0.17312425856478025</v>
          </cell>
          <cell r="R440">
            <v>2694</v>
          </cell>
          <cell r="S440">
            <v>0</v>
          </cell>
          <cell r="T440">
            <v>87</v>
          </cell>
          <cell r="U440">
            <v>87</v>
          </cell>
          <cell r="V440">
            <v>431</v>
          </cell>
          <cell r="W440">
            <v>2678</v>
          </cell>
          <cell r="X440">
            <v>26517601.927612852</v>
          </cell>
        </row>
        <row r="441">
          <cell r="D441">
            <v>432</v>
          </cell>
          <cell r="E441">
            <v>87</v>
          </cell>
          <cell r="F441" t="str">
            <v/>
          </cell>
          <cell r="G441">
            <v>998</v>
          </cell>
          <cell r="H441" t="str">
            <v/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87</v>
          </cell>
          <cell r="U441">
            <v>998</v>
          </cell>
          <cell r="V441">
            <v>432</v>
          </cell>
          <cell r="W441">
            <v>0</v>
          </cell>
          <cell r="X441">
            <v>0</v>
          </cell>
        </row>
        <row r="442">
          <cell r="D442">
            <v>433</v>
          </cell>
          <cell r="E442">
            <v>87</v>
          </cell>
          <cell r="F442" t="str">
            <v/>
          </cell>
          <cell r="G442">
            <v>998</v>
          </cell>
          <cell r="H442" t="str">
            <v/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87</v>
          </cell>
          <cell r="U442">
            <v>998</v>
          </cell>
          <cell r="V442">
            <v>433</v>
          </cell>
          <cell r="W442">
            <v>0</v>
          </cell>
          <cell r="X442">
            <v>0</v>
          </cell>
        </row>
        <row r="443">
          <cell r="D443">
            <v>434</v>
          </cell>
          <cell r="E443">
            <v>87</v>
          </cell>
          <cell r="F443" t="str">
            <v/>
          </cell>
          <cell r="G443">
            <v>998</v>
          </cell>
          <cell r="H443" t="str">
            <v/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87</v>
          </cell>
          <cell r="U443">
            <v>998</v>
          </cell>
          <cell r="V443">
            <v>434</v>
          </cell>
          <cell r="W443">
            <v>0</v>
          </cell>
          <cell r="X443">
            <v>0</v>
          </cell>
        </row>
        <row r="444">
          <cell r="D444">
            <v>435</v>
          </cell>
          <cell r="E444">
            <v>87</v>
          </cell>
          <cell r="F444" t="str">
            <v xml:space="preserve">East Longmeadow              </v>
          </cell>
          <cell r="G444">
            <v>999</v>
          </cell>
          <cell r="H444" t="str">
            <v>Total</v>
          </cell>
          <cell r="I444">
            <v>26003641.129999999</v>
          </cell>
          <cell r="J444">
            <v>1</v>
          </cell>
          <cell r="K444">
            <v>26517601.927612852</v>
          </cell>
          <cell r="L444">
            <v>1</v>
          </cell>
          <cell r="M444">
            <v>15918988</v>
          </cell>
          <cell r="N444">
            <v>15918988</v>
          </cell>
          <cell r="O444">
            <v>15891476</v>
          </cell>
          <cell r="P444">
            <v>27512</v>
          </cell>
          <cell r="Q444">
            <v>0.17312425856478025</v>
          </cell>
          <cell r="R444">
            <v>2694</v>
          </cell>
          <cell r="S444">
            <v>0</v>
          </cell>
          <cell r="T444">
            <v>87</v>
          </cell>
          <cell r="U444">
            <v>999</v>
          </cell>
          <cell r="V444">
            <v>435</v>
          </cell>
          <cell r="W444">
            <v>2678</v>
          </cell>
          <cell r="X444">
            <v>26517601.927612852</v>
          </cell>
        </row>
        <row r="445">
          <cell r="D445">
            <v>436</v>
          </cell>
          <cell r="E445">
            <v>88</v>
          </cell>
          <cell r="F445" t="str">
            <v xml:space="preserve">Easton                       </v>
          </cell>
          <cell r="G445">
            <v>88</v>
          </cell>
          <cell r="H445" t="str">
            <v>Easton</v>
          </cell>
          <cell r="I445">
            <v>34160203.240000002</v>
          </cell>
          <cell r="J445">
            <v>0.96873324297843499</v>
          </cell>
          <cell r="K445">
            <v>34946347.827118024</v>
          </cell>
          <cell r="L445">
            <v>0.9639720433872172</v>
          </cell>
          <cell r="N445">
            <v>26650276</v>
          </cell>
          <cell r="O445">
            <v>25837978</v>
          </cell>
          <cell r="P445">
            <v>812298</v>
          </cell>
          <cell r="Q445">
            <v>3.1438141173430831</v>
          </cell>
          <cell r="R445">
            <v>3629</v>
          </cell>
          <cell r="S445">
            <v>0</v>
          </cell>
          <cell r="T445">
            <v>88</v>
          </cell>
          <cell r="U445">
            <v>88</v>
          </cell>
          <cell r="V445">
            <v>436</v>
          </cell>
          <cell r="W445">
            <v>3648</v>
          </cell>
          <cell r="X445">
            <v>34946347.827118024</v>
          </cell>
        </row>
        <row r="446">
          <cell r="D446">
            <v>437</v>
          </cell>
          <cell r="E446">
            <v>88</v>
          </cell>
          <cell r="F446" t="str">
            <v xml:space="preserve">Easton                       </v>
          </cell>
          <cell r="G446">
            <v>872</v>
          </cell>
          <cell r="H446" t="str">
            <v>Southeastern</v>
          </cell>
          <cell r="I446">
            <v>1025945</v>
          </cell>
          <cell r="J446">
            <v>2.9094294901727592E-2</v>
          </cell>
          <cell r="K446">
            <v>1228016.0187904492</v>
          </cell>
          <cell r="L446">
            <v>3.3874015013009982E-2</v>
          </cell>
          <cell r="N446">
            <v>936492</v>
          </cell>
          <cell r="O446">
            <v>776001</v>
          </cell>
          <cell r="P446">
            <v>160491</v>
          </cell>
          <cell r="Q446">
            <v>20.681803245098912</v>
          </cell>
          <cell r="R446">
            <v>64</v>
          </cell>
          <cell r="S446">
            <v>0</v>
          </cell>
          <cell r="T446">
            <v>88</v>
          </cell>
          <cell r="U446">
            <v>872</v>
          </cell>
          <cell r="V446">
            <v>437</v>
          </cell>
          <cell r="W446">
            <v>75.149402386289992</v>
          </cell>
          <cell r="X446">
            <v>1228016.0187904492</v>
          </cell>
        </row>
        <row r="447">
          <cell r="D447">
            <v>438</v>
          </cell>
          <cell r="E447">
            <v>88</v>
          </cell>
          <cell r="F447" t="str">
            <v xml:space="preserve">Easton                       </v>
          </cell>
          <cell r="G447">
            <v>910</v>
          </cell>
          <cell r="H447" t="str">
            <v>Bristol County</v>
          </cell>
          <cell r="I447">
            <v>76607</v>
          </cell>
          <cell r="J447">
            <v>2.1724621198374629E-3</v>
          </cell>
          <cell r="K447">
            <v>78085.659082468526</v>
          </cell>
          <cell r="L447">
            <v>2.1539415997729574E-3</v>
          </cell>
          <cell r="N447">
            <v>59549</v>
          </cell>
          <cell r="O447">
            <v>57944</v>
          </cell>
          <cell r="P447">
            <v>1605</v>
          </cell>
          <cell r="Q447">
            <v>2.7699157807538315</v>
          </cell>
          <cell r="R447">
            <v>5</v>
          </cell>
          <cell r="S447">
            <v>0</v>
          </cell>
          <cell r="T447">
            <v>88</v>
          </cell>
          <cell r="U447">
            <v>910</v>
          </cell>
          <cell r="V447">
            <v>438</v>
          </cell>
          <cell r="W447">
            <v>4.99999999996</v>
          </cell>
          <cell r="X447">
            <v>78085.659082468526</v>
          </cell>
        </row>
        <row r="448">
          <cell r="D448">
            <v>439</v>
          </cell>
          <cell r="E448">
            <v>88</v>
          </cell>
          <cell r="F448" t="str">
            <v/>
          </cell>
          <cell r="G448">
            <v>998</v>
          </cell>
          <cell r="H448" t="str">
            <v/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88</v>
          </cell>
          <cell r="U448">
            <v>998</v>
          </cell>
          <cell r="V448">
            <v>439</v>
          </cell>
          <cell r="W448">
            <v>0</v>
          </cell>
          <cell r="X448">
            <v>0</v>
          </cell>
        </row>
        <row r="449">
          <cell r="D449">
            <v>440</v>
          </cell>
          <cell r="E449">
            <v>88</v>
          </cell>
          <cell r="F449" t="str">
            <v xml:space="preserve">Easton                       </v>
          </cell>
          <cell r="G449">
            <v>999</v>
          </cell>
          <cell r="H449" t="str">
            <v>Total</v>
          </cell>
          <cell r="I449">
            <v>35262755.240000002</v>
          </cell>
          <cell r="J449">
            <v>1</v>
          </cell>
          <cell r="K449">
            <v>36252449.504990935</v>
          </cell>
          <cell r="L449">
            <v>1.0000000000000002</v>
          </cell>
          <cell r="M449">
            <v>27646316</v>
          </cell>
          <cell r="N449">
            <v>27646317</v>
          </cell>
          <cell r="O449">
            <v>26671923</v>
          </cell>
          <cell r="P449">
            <v>974394</v>
          </cell>
          <cell r="Q449">
            <v>3.6532573973012745</v>
          </cell>
          <cell r="R449">
            <v>3698</v>
          </cell>
          <cell r="S449">
            <v>0</v>
          </cell>
          <cell r="T449">
            <v>88</v>
          </cell>
          <cell r="U449">
            <v>999</v>
          </cell>
          <cell r="V449">
            <v>440</v>
          </cell>
          <cell r="W449">
            <v>3728.1494023862501</v>
          </cell>
          <cell r="X449">
            <v>36252449.504990935</v>
          </cell>
        </row>
        <row r="450">
          <cell r="D450">
            <v>441</v>
          </cell>
          <cell r="E450">
            <v>89</v>
          </cell>
          <cell r="F450" t="str">
            <v xml:space="preserve">Edgartown                    </v>
          </cell>
          <cell r="G450">
            <v>89</v>
          </cell>
          <cell r="H450" t="str">
            <v>Edgartown</v>
          </cell>
          <cell r="I450">
            <v>4012060.0799999996</v>
          </cell>
          <cell r="J450">
            <v>0.64264051922218568</v>
          </cell>
          <cell r="K450">
            <v>4120509.4730720278</v>
          </cell>
          <cell r="L450">
            <v>0.65385081966096126</v>
          </cell>
          <cell r="N450">
            <v>3417460</v>
          </cell>
          <cell r="O450">
            <v>3327566</v>
          </cell>
          <cell r="P450">
            <v>89894</v>
          </cell>
          <cell r="Q450">
            <v>2.7014941251353091</v>
          </cell>
          <cell r="R450">
            <v>408</v>
          </cell>
          <cell r="S450">
            <v>0</v>
          </cell>
          <cell r="T450">
            <v>89</v>
          </cell>
          <cell r="U450">
            <v>89</v>
          </cell>
          <cell r="V450">
            <v>441</v>
          </cell>
          <cell r="W450">
            <v>410</v>
          </cell>
          <cell r="X450">
            <v>4120509.4730720278</v>
          </cell>
        </row>
        <row r="451">
          <cell r="D451">
            <v>442</v>
          </cell>
          <cell r="E451">
            <v>89</v>
          </cell>
          <cell r="F451" t="str">
            <v xml:space="preserve">Edgartown                    </v>
          </cell>
          <cell r="G451">
            <v>700</v>
          </cell>
          <cell r="H451" t="str">
            <v>Marthas Vineyard</v>
          </cell>
          <cell r="I451">
            <v>2231026</v>
          </cell>
          <cell r="J451">
            <v>0.35735948077781426</v>
          </cell>
          <cell r="K451">
            <v>2181401.221493775</v>
          </cell>
          <cell r="L451">
            <v>0.34614918033903874</v>
          </cell>
          <cell r="N451">
            <v>1809206</v>
          </cell>
          <cell r="O451">
            <v>1850393</v>
          </cell>
          <cell r="P451">
            <v>-41187</v>
          </cell>
          <cell r="Q451">
            <v>-2.2258514812799226</v>
          </cell>
          <cell r="R451">
            <v>188</v>
          </cell>
          <cell r="S451">
            <v>0</v>
          </cell>
          <cell r="T451">
            <v>89</v>
          </cell>
          <cell r="U451">
            <v>700</v>
          </cell>
          <cell r="V451">
            <v>442</v>
          </cell>
          <cell r="W451">
            <v>174.9999999968</v>
          </cell>
          <cell r="X451">
            <v>2181401.221493775</v>
          </cell>
        </row>
        <row r="452">
          <cell r="D452">
            <v>443</v>
          </cell>
          <cell r="E452">
            <v>89</v>
          </cell>
          <cell r="F452" t="str">
            <v/>
          </cell>
          <cell r="G452">
            <v>998</v>
          </cell>
          <cell r="H452" t="str">
            <v/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89</v>
          </cell>
          <cell r="U452">
            <v>998</v>
          </cell>
          <cell r="V452">
            <v>443</v>
          </cell>
          <cell r="W452">
            <v>0</v>
          </cell>
          <cell r="X452">
            <v>0</v>
          </cell>
        </row>
        <row r="453">
          <cell r="D453">
            <v>444</v>
          </cell>
          <cell r="E453">
            <v>89</v>
          </cell>
          <cell r="F453" t="str">
            <v/>
          </cell>
          <cell r="G453">
            <v>998</v>
          </cell>
          <cell r="H453" t="str">
            <v/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89</v>
          </cell>
          <cell r="U453">
            <v>998</v>
          </cell>
          <cell r="V453">
            <v>444</v>
          </cell>
          <cell r="W453">
            <v>0</v>
          </cell>
          <cell r="X453">
            <v>0</v>
          </cell>
        </row>
        <row r="454">
          <cell r="D454">
            <v>445</v>
          </cell>
          <cell r="E454">
            <v>89</v>
          </cell>
          <cell r="F454" t="str">
            <v xml:space="preserve">Edgartown                    </v>
          </cell>
          <cell r="G454">
            <v>999</v>
          </cell>
          <cell r="H454" t="str">
            <v>Total</v>
          </cell>
          <cell r="I454">
            <v>6243086.0800000001</v>
          </cell>
          <cell r="J454">
            <v>1</v>
          </cell>
          <cell r="K454">
            <v>6301910.6945658028</v>
          </cell>
          <cell r="L454">
            <v>1</v>
          </cell>
          <cell r="M454">
            <v>5226666</v>
          </cell>
          <cell r="N454">
            <v>5226666</v>
          </cell>
          <cell r="O454">
            <v>5177959</v>
          </cell>
          <cell r="P454">
            <v>48707</v>
          </cell>
          <cell r="Q454">
            <v>0.94066020993986244</v>
          </cell>
          <cell r="R454">
            <v>596</v>
          </cell>
          <cell r="S454">
            <v>0</v>
          </cell>
          <cell r="T454">
            <v>89</v>
          </cell>
          <cell r="U454">
            <v>999</v>
          </cell>
          <cell r="V454">
            <v>445</v>
          </cell>
          <cell r="W454">
            <v>584.99999999679994</v>
          </cell>
          <cell r="X454">
            <v>6301910.6945658028</v>
          </cell>
        </row>
        <row r="455">
          <cell r="D455">
            <v>446</v>
          </cell>
          <cell r="E455">
            <v>90</v>
          </cell>
          <cell r="F455" t="str">
            <v xml:space="preserve">Egremont                     </v>
          </cell>
          <cell r="G455">
            <v>90</v>
          </cell>
          <cell r="H455" t="str">
            <v>Egremont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90</v>
          </cell>
          <cell r="U455">
            <v>90</v>
          </cell>
          <cell r="V455">
            <v>446</v>
          </cell>
          <cell r="W455">
            <v>0</v>
          </cell>
          <cell r="X455">
            <v>0</v>
          </cell>
        </row>
        <row r="456">
          <cell r="D456">
            <v>447</v>
          </cell>
          <cell r="E456">
            <v>90</v>
          </cell>
          <cell r="F456" t="str">
            <v xml:space="preserve">Egremont                     </v>
          </cell>
          <cell r="G456">
            <v>765</v>
          </cell>
          <cell r="H456" t="str">
            <v>Southern Berkshire</v>
          </cell>
          <cell r="I456">
            <v>936424</v>
          </cell>
          <cell r="J456">
            <v>1</v>
          </cell>
          <cell r="K456">
            <v>856769.42753290886</v>
          </cell>
          <cell r="L456">
            <v>1</v>
          </cell>
          <cell r="N456">
            <v>721434</v>
          </cell>
          <cell r="O456">
            <v>776067</v>
          </cell>
          <cell r="P456">
            <v>-54633</v>
          </cell>
          <cell r="Q456">
            <v>-7.0397272400449964</v>
          </cell>
          <cell r="R456">
            <v>90</v>
          </cell>
          <cell r="S456">
            <v>0</v>
          </cell>
          <cell r="T456">
            <v>90</v>
          </cell>
          <cell r="U456">
            <v>765</v>
          </cell>
          <cell r="V456">
            <v>447</v>
          </cell>
          <cell r="W456">
            <v>80.565982407740009</v>
          </cell>
          <cell r="X456">
            <v>856769.42753290886</v>
          </cell>
        </row>
        <row r="457">
          <cell r="D457">
            <v>448</v>
          </cell>
          <cell r="E457">
            <v>90</v>
          </cell>
          <cell r="F457" t="str">
            <v/>
          </cell>
          <cell r="G457">
            <v>998</v>
          </cell>
          <cell r="H457" t="str">
            <v/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90</v>
          </cell>
          <cell r="U457">
            <v>998</v>
          </cell>
          <cell r="V457">
            <v>448</v>
          </cell>
          <cell r="W457">
            <v>0</v>
          </cell>
          <cell r="X457">
            <v>0</v>
          </cell>
        </row>
        <row r="458">
          <cell r="D458">
            <v>449</v>
          </cell>
          <cell r="E458">
            <v>90</v>
          </cell>
          <cell r="F458" t="str">
            <v/>
          </cell>
          <cell r="G458">
            <v>998</v>
          </cell>
          <cell r="H458" t="str">
            <v/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90</v>
          </cell>
          <cell r="U458">
            <v>998</v>
          </cell>
          <cell r="V458">
            <v>449</v>
          </cell>
          <cell r="W458">
            <v>0</v>
          </cell>
          <cell r="X458">
            <v>0</v>
          </cell>
        </row>
        <row r="459">
          <cell r="D459">
            <v>450</v>
          </cell>
          <cell r="E459">
            <v>90</v>
          </cell>
          <cell r="F459" t="str">
            <v xml:space="preserve">Egremont                     </v>
          </cell>
          <cell r="G459">
            <v>999</v>
          </cell>
          <cell r="H459" t="str">
            <v>Total</v>
          </cell>
          <cell r="I459">
            <v>936424</v>
          </cell>
          <cell r="J459">
            <v>1</v>
          </cell>
          <cell r="K459">
            <v>856769.42753290886</v>
          </cell>
          <cell r="L459">
            <v>1</v>
          </cell>
          <cell r="M459">
            <v>721434</v>
          </cell>
          <cell r="N459">
            <v>721434</v>
          </cell>
          <cell r="O459">
            <v>776067</v>
          </cell>
          <cell r="P459">
            <v>-54633</v>
          </cell>
          <cell r="Q459">
            <v>-7.0397272400449964</v>
          </cell>
          <cell r="R459">
            <v>90</v>
          </cell>
          <cell r="S459">
            <v>0</v>
          </cell>
          <cell r="T459">
            <v>90</v>
          </cell>
          <cell r="U459">
            <v>999</v>
          </cell>
          <cell r="V459">
            <v>450</v>
          </cell>
          <cell r="W459">
            <v>80.565982407740009</v>
          </cell>
          <cell r="X459">
            <v>856769.42753290886</v>
          </cell>
        </row>
        <row r="460">
          <cell r="D460">
            <v>451</v>
          </cell>
          <cell r="E460">
            <v>91</v>
          </cell>
          <cell r="F460" t="str">
            <v xml:space="preserve">Erving                       </v>
          </cell>
          <cell r="G460">
            <v>91</v>
          </cell>
          <cell r="H460" t="str">
            <v>Erving</v>
          </cell>
          <cell r="I460">
            <v>2249261.63</v>
          </cell>
          <cell r="J460">
            <v>0.81250157789934596</v>
          </cell>
          <cell r="K460">
            <v>2174084.4728259463</v>
          </cell>
          <cell r="L460">
            <v>0.79901430902245341</v>
          </cell>
          <cell r="N460">
            <v>1812979</v>
          </cell>
          <cell r="O460">
            <v>1884292</v>
          </cell>
          <cell r="P460">
            <v>-71313</v>
          </cell>
          <cell r="Q460">
            <v>-3.7846045092798781</v>
          </cell>
          <cell r="R460">
            <v>235</v>
          </cell>
          <cell r="S460">
            <v>0</v>
          </cell>
          <cell r="T460">
            <v>91</v>
          </cell>
          <cell r="U460">
            <v>91</v>
          </cell>
          <cell r="V460">
            <v>451</v>
          </cell>
          <cell r="W460">
            <v>226</v>
          </cell>
          <cell r="X460">
            <v>2174084.4728259463</v>
          </cell>
        </row>
        <row r="461">
          <cell r="D461">
            <v>452</v>
          </cell>
          <cell r="E461">
            <v>91</v>
          </cell>
          <cell r="F461" t="str">
            <v xml:space="preserve">Erving                       </v>
          </cell>
          <cell r="G461">
            <v>818</v>
          </cell>
          <cell r="H461" t="str">
            <v>Franklin County</v>
          </cell>
          <cell r="I461">
            <v>519055</v>
          </cell>
          <cell r="J461">
            <v>0.18749842210065401</v>
          </cell>
          <cell r="K461">
            <v>546873.64804401633</v>
          </cell>
          <cell r="L461">
            <v>0.20098569097754665</v>
          </cell>
          <cell r="N461">
            <v>456041</v>
          </cell>
          <cell r="O461">
            <v>434832</v>
          </cell>
          <cell r="P461">
            <v>21209</v>
          </cell>
          <cell r="Q461">
            <v>4.8775159141921476</v>
          </cell>
          <cell r="R461">
            <v>32</v>
          </cell>
          <cell r="S461">
            <v>0</v>
          </cell>
          <cell r="T461">
            <v>91</v>
          </cell>
          <cell r="U461">
            <v>818</v>
          </cell>
          <cell r="V461">
            <v>452</v>
          </cell>
          <cell r="W461">
            <v>32.999999999179998</v>
          </cell>
          <cell r="X461">
            <v>546873.64804401633</v>
          </cell>
        </row>
        <row r="462">
          <cell r="D462">
            <v>453</v>
          </cell>
          <cell r="E462">
            <v>91</v>
          </cell>
          <cell r="F462" t="str">
            <v/>
          </cell>
          <cell r="G462">
            <v>998</v>
          </cell>
          <cell r="H462" t="str">
            <v/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91</v>
          </cell>
          <cell r="U462">
            <v>998</v>
          </cell>
          <cell r="V462">
            <v>453</v>
          </cell>
          <cell r="W462">
            <v>0</v>
          </cell>
          <cell r="X462">
            <v>0</v>
          </cell>
        </row>
        <row r="463">
          <cell r="D463">
            <v>454</v>
          </cell>
          <cell r="E463">
            <v>91</v>
          </cell>
          <cell r="F463" t="str">
            <v/>
          </cell>
          <cell r="G463">
            <v>998</v>
          </cell>
          <cell r="H463" t="str">
            <v/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91</v>
          </cell>
          <cell r="U463">
            <v>998</v>
          </cell>
          <cell r="V463">
            <v>454</v>
          </cell>
          <cell r="W463">
            <v>0</v>
          </cell>
          <cell r="X463">
            <v>0</v>
          </cell>
        </row>
        <row r="464">
          <cell r="D464">
            <v>455</v>
          </cell>
          <cell r="E464">
            <v>91</v>
          </cell>
          <cell r="F464" t="str">
            <v xml:space="preserve">Erving                       </v>
          </cell>
          <cell r="G464">
            <v>999</v>
          </cell>
          <cell r="H464" t="str">
            <v>Total</v>
          </cell>
          <cell r="I464">
            <v>2768316.63</v>
          </cell>
          <cell r="J464">
            <v>1</v>
          </cell>
          <cell r="K464">
            <v>2720958.1208699625</v>
          </cell>
          <cell r="L464">
            <v>1</v>
          </cell>
          <cell r="M464">
            <v>2269020</v>
          </cell>
          <cell r="N464">
            <v>2269020</v>
          </cell>
          <cell r="O464">
            <v>2319124</v>
          </cell>
          <cell r="P464">
            <v>-50104</v>
          </cell>
          <cell r="Q464">
            <v>-2.1604709364397938</v>
          </cell>
          <cell r="R464">
            <v>267</v>
          </cell>
          <cell r="S464">
            <v>0</v>
          </cell>
          <cell r="T464">
            <v>91</v>
          </cell>
          <cell r="U464">
            <v>999</v>
          </cell>
          <cell r="V464">
            <v>455</v>
          </cell>
          <cell r="W464">
            <v>258.99999999917998</v>
          </cell>
          <cell r="X464">
            <v>2720958.1208699625</v>
          </cell>
        </row>
        <row r="465">
          <cell r="D465">
            <v>456</v>
          </cell>
          <cell r="E465">
            <v>92</v>
          </cell>
          <cell r="F465" t="str">
            <v xml:space="preserve">Essex                        </v>
          </cell>
          <cell r="G465">
            <v>92</v>
          </cell>
          <cell r="H465" t="str">
            <v>Essex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92</v>
          </cell>
          <cell r="U465">
            <v>92</v>
          </cell>
          <cell r="V465">
            <v>456</v>
          </cell>
          <cell r="W465">
            <v>0</v>
          </cell>
          <cell r="X465">
            <v>0</v>
          </cell>
        </row>
        <row r="466">
          <cell r="D466">
            <v>457</v>
          </cell>
          <cell r="E466">
            <v>92</v>
          </cell>
          <cell r="F466" t="str">
            <v xml:space="preserve">Essex                        </v>
          </cell>
          <cell r="G466">
            <v>698</v>
          </cell>
          <cell r="H466" t="str">
            <v>Manchester Essex</v>
          </cell>
          <cell r="I466">
            <v>5036352</v>
          </cell>
          <cell r="J466">
            <v>0.94385486790609863</v>
          </cell>
          <cell r="K466">
            <v>4867646.3518453659</v>
          </cell>
          <cell r="L466">
            <v>0.93292704021854866</v>
          </cell>
          <cell r="N466">
            <v>4062505</v>
          </cell>
          <cell r="O466">
            <v>4215509</v>
          </cell>
          <cell r="P466">
            <v>-153004</v>
          </cell>
          <cell r="Q466">
            <v>-3.6295498360933403</v>
          </cell>
          <cell r="R466">
            <v>531</v>
          </cell>
          <cell r="S466">
            <v>0</v>
          </cell>
          <cell r="T466">
            <v>92</v>
          </cell>
          <cell r="U466">
            <v>698</v>
          </cell>
          <cell r="V466">
            <v>457</v>
          </cell>
          <cell r="W466">
            <v>504.13421828518</v>
          </cell>
          <cell r="X466">
            <v>4867646.3518453659</v>
          </cell>
        </row>
        <row r="467">
          <cell r="D467">
            <v>458</v>
          </cell>
          <cell r="E467">
            <v>92</v>
          </cell>
          <cell r="F467" t="str">
            <v xml:space="preserve">Essex                        </v>
          </cell>
          <cell r="G467">
            <v>817</v>
          </cell>
          <cell r="H467" t="str">
            <v>Essex North Shore</v>
          </cell>
          <cell r="I467">
            <v>299587</v>
          </cell>
          <cell r="J467">
            <v>5.6145132093901373E-2</v>
          </cell>
          <cell r="K467">
            <v>349960.32263269887</v>
          </cell>
          <cell r="L467">
            <v>6.7072959781451252E-2</v>
          </cell>
          <cell r="N467">
            <v>292075</v>
          </cell>
          <cell r="O467">
            <v>250759</v>
          </cell>
          <cell r="P467">
            <v>41316</v>
          </cell>
          <cell r="Q467">
            <v>16.476377717250429</v>
          </cell>
          <cell r="R467">
            <v>19</v>
          </cell>
          <cell r="S467">
            <v>0</v>
          </cell>
          <cell r="T467">
            <v>92</v>
          </cell>
          <cell r="U467">
            <v>817</v>
          </cell>
          <cell r="V467">
            <v>458</v>
          </cell>
          <cell r="W467">
            <v>22.000000004579999</v>
          </cell>
          <cell r="X467">
            <v>349960.32263269887</v>
          </cell>
        </row>
        <row r="468">
          <cell r="D468">
            <v>459</v>
          </cell>
          <cell r="E468">
            <v>92</v>
          </cell>
          <cell r="F468" t="str">
            <v/>
          </cell>
          <cell r="G468">
            <v>998</v>
          </cell>
          <cell r="H468" t="str">
            <v/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92</v>
          </cell>
          <cell r="U468">
            <v>998</v>
          </cell>
          <cell r="V468">
            <v>459</v>
          </cell>
          <cell r="W468">
            <v>0</v>
          </cell>
          <cell r="X468">
            <v>0</v>
          </cell>
        </row>
        <row r="469">
          <cell r="D469">
            <v>460</v>
          </cell>
          <cell r="E469">
            <v>92</v>
          </cell>
          <cell r="F469" t="str">
            <v xml:space="preserve">Essex                        </v>
          </cell>
          <cell r="G469">
            <v>999</v>
          </cell>
          <cell r="H469" t="str">
            <v>Total</v>
          </cell>
          <cell r="I469">
            <v>5335939</v>
          </cell>
          <cell r="J469">
            <v>1</v>
          </cell>
          <cell r="K469">
            <v>5217606.6744780652</v>
          </cell>
          <cell r="L469">
            <v>0.99999999999999989</v>
          </cell>
          <cell r="M469">
            <v>4354580</v>
          </cell>
          <cell r="N469">
            <v>4354580</v>
          </cell>
          <cell r="O469">
            <v>4466268</v>
          </cell>
          <cell r="P469">
            <v>-111688</v>
          </cell>
          <cell r="Q469">
            <v>-2.5007008088184586</v>
          </cell>
          <cell r="R469">
            <v>550</v>
          </cell>
          <cell r="S469">
            <v>0</v>
          </cell>
          <cell r="T469">
            <v>92</v>
          </cell>
          <cell r="U469">
            <v>999</v>
          </cell>
          <cell r="V469">
            <v>460</v>
          </cell>
          <cell r="W469">
            <v>526.13421828976004</v>
          </cell>
          <cell r="X469">
            <v>5217606.6744780652</v>
          </cell>
        </row>
        <row r="470">
          <cell r="D470">
            <v>461</v>
          </cell>
          <cell r="E470">
            <v>93</v>
          </cell>
          <cell r="F470" t="str">
            <v xml:space="preserve">Everett                      </v>
          </cell>
          <cell r="G470">
            <v>93</v>
          </cell>
          <cell r="H470" t="str">
            <v>Everett</v>
          </cell>
          <cell r="I470">
            <v>87583038.240480021</v>
          </cell>
          <cell r="J470">
            <v>1</v>
          </cell>
          <cell r="K470">
            <v>90558887.124926507</v>
          </cell>
          <cell r="L470">
            <v>1</v>
          </cell>
          <cell r="N470">
            <v>27455803</v>
          </cell>
          <cell r="O470">
            <v>26203286</v>
          </cell>
          <cell r="P470">
            <v>1252517</v>
          </cell>
          <cell r="Q470">
            <v>4.7799997298048806</v>
          </cell>
          <cell r="R470">
            <v>7549</v>
          </cell>
          <cell r="S470">
            <v>0</v>
          </cell>
          <cell r="T470">
            <v>93</v>
          </cell>
          <cell r="U470">
            <v>93</v>
          </cell>
          <cell r="V470">
            <v>461</v>
          </cell>
          <cell r="W470">
            <v>7635</v>
          </cell>
          <cell r="X470">
            <v>90558887.124926507</v>
          </cell>
        </row>
        <row r="471">
          <cell r="D471">
            <v>462</v>
          </cell>
          <cell r="E471">
            <v>93</v>
          </cell>
          <cell r="F471" t="str">
            <v/>
          </cell>
          <cell r="G471">
            <v>998</v>
          </cell>
          <cell r="H471" t="str">
            <v/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93</v>
          </cell>
          <cell r="U471">
            <v>998</v>
          </cell>
          <cell r="V471">
            <v>462</v>
          </cell>
          <cell r="W471">
            <v>0</v>
          </cell>
          <cell r="X471">
            <v>0</v>
          </cell>
        </row>
        <row r="472">
          <cell r="D472">
            <v>463</v>
          </cell>
          <cell r="E472">
            <v>93</v>
          </cell>
          <cell r="F472" t="str">
            <v/>
          </cell>
          <cell r="G472">
            <v>998</v>
          </cell>
          <cell r="H472" t="str">
            <v/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93</v>
          </cell>
          <cell r="U472">
            <v>998</v>
          </cell>
          <cell r="V472">
            <v>463</v>
          </cell>
          <cell r="W472">
            <v>0</v>
          </cell>
          <cell r="X472">
            <v>0</v>
          </cell>
        </row>
        <row r="473">
          <cell r="D473">
            <v>464</v>
          </cell>
          <cell r="E473">
            <v>93</v>
          </cell>
          <cell r="F473" t="str">
            <v/>
          </cell>
          <cell r="G473">
            <v>998</v>
          </cell>
          <cell r="H473" t="str">
            <v/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93</v>
          </cell>
          <cell r="U473">
            <v>998</v>
          </cell>
          <cell r="V473">
            <v>464</v>
          </cell>
          <cell r="W473">
            <v>0</v>
          </cell>
          <cell r="X473">
            <v>0</v>
          </cell>
        </row>
        <row r="474">
          <cell r="D474">
            <v>465</v>
          </cell>
          <cell r="E474">
            <v>93</v>
          </cell>
          <cell r="F474" t="str">
            <v xml:space="preserve">Everett                      </v>
          </cell>
          <cell r="G474">
            <v>999</v>
          </cell>
          <cell r="H474" t="str">
            <v>Total</v>
          </cell>
          <cell r="I474">
            <v>87583038.240480021</v>
          </cell>
          <cell r="J474">
            <v>1</v>
          </cell>
          <cell r="K474">
            <v>90558887.124926507</v>
          </cell>
          <cell r="L474">
            <v>1</v>
          </cell>
          <cell r="M474">
            <v>27455803</v>
          </cell>
          <cell r="N474">
            <v>27455803</v>
          </cell>
          <cell r="O474">
            <v>26203286</v>
          </cell>
          <cell r="P474">
            <v>1252517</v>
          </cell>
          <cell r="Q474">
            <v>4.7799997298048806</v>
          </cell>
          <cell r="R474">
            <v>7549</v>
          </cell>
          <cell r="S474">
            <v>0</v>
          </cell>
          <cell r="T474">
            <v>93</v>
          </cell>
          <cell r="U474">
            <v>999</v>
          </cell>
          <cell r="V474">
            <v>465</v>
          </cell>
          <cell r="W474">
            <v>7635</v>
          </cell>
          <cell r="X474">
            <v>90558887.124926507</v>
          </cell>
        </row>
        <row r="475">
          <cell r="D475">
            <v>466</v>
          </cell>
          <cell r="E475">
            <v>94</v>
          </cell>
          <cell r="F475" t="str">
            <v xml:space="preserve">Fairhaven                    </v>
          </cell>
          <cell r="G475">
            <v>94</v>
          </cell>
          <cell r="H475" t="str">
            <v>Fairhaven</v>
          </cell>
          <cell r="I475">
            <v>18309668.060000002</v>
          </cell>
          <cell r="J475">
            <v>0.84367446980846406</v>
          </cell>
          <cell r="K475">
            <v>18758475.280269191</v>
          </cell>
          <cell r="L475">
            <v>0.84997720682918676</v>
          </cell>
          <cell r="N475">
            <v>11557489</v>
          </cell>
          <cell r="O475">
            <v>11486709</v>
          </cell>
          <cell r="P475">
            <v>70780</v>
          </cell>
          <cell r="Q475">
            <v>0.61619041624541893</v>
          </cell>
          <cell r="R475">
            <v>1794</v>
          </cell>
          <cell r="S475">
            <v>0</v>
          </cell>
          <cell r="T475">
            <v>94</v>
          </cell>
          <cell r="U475">
            <v>94</v>
          </cell>
          <cell r="V475">
            <v>466</v>
          </cell>
          <cell r="W475">
            <v>1801</v>
          </cell>
          <cell r="X475">
            <v>18758475.280269191</v>
          </cell>
        </row>
        <row r="476">
          <cell r="D476">
            <v>467</v>
          </cell>
          <cell r="E476">
            <v>94</v>
          </cell>
          <cell r="F476" t="str">
            <v xml:space="preserve">Fairhaven                    </v>
          </cell>
          <cell r="G476">
            <v>825</v>
          </cell>
          <cell r="H476" t="str">
            <v>Greater New Bedford</v>
          </cell>
          <cell r="I476">
            <v>3178121</v>
          </cell>
          <cell r="J476">
            <v>0.14644173454568599</v>
          </cell>
          <cell r="K476">
            <v>3014185.4641369344</v>
          </cell>
          <cell r="L476">
            <v>0.13657767507186661</v>
          </cell>
          <cell r="N476">
            <v>1857103</v>
          </cell>
          <cell r="O476">
            <v>1993818</v>
          </cell>
          <cell r="P476">
            <v>-136715</v>
          </cell>
          <cell r="Q476">
            <v>-6.8569448164275775</v>
          </cell>
          <cell r="R476">
            <v>198</v>
          </cell>
          <cell r="S476">
            <v>0</v>
          </cell>
          <cell r="T476">
            <v>94</v>
          </cell>
          <cell r="U476">
            <v>825</v>
          </cell>
          <cell r="V476">
            <v>467</v>
          </cell>
          <cell r="W476">
            <v>183.99999999093001</v>
          </cell>
          <cell r="X476">
            <v>3014185.4641369344</v>
          </cell>
        </row>
        <row r="477">
          <cell r="D477">
            <v>468</v>
          </cell>
          <cell r="E477">
            <v>94</v>
          </cell>
          <cell r="F477" t="str">
            <v xml:space="preserve">Fairhaven                    </v>
          </cell>
          <cell r="G477">
            <v>910</v>
          </cell>
          <cell r="H477" t="str">
            <v>Bristol County</v>
          </cell>
          <cell r="I477">
            <v>214501</v>
          </cell>
          <cell r="J477">
            <v>9.8837956458499195E-3</v>
          </cell>
          <cell r="K477">
            <v>296725.50448764331</v>
          </cell>
          <cell r="L477">
            <v>1.344511809894653E-2</v>
          </cell>
          <cell r="N477">
            <v>182819</v>
          </cell>
          <cell r="O477">
            <v>134569</v>
          </cell>
          <cell r="P477">
            <v>48250</v>
          </cell>
          <cell r="Q477">
            <v>35.855211824417211</v>
          </cell>
          <cell r="R477">
            <v>14</v>
          </cell>
          <cell r="S477">
            <v>0</v>
          </cell>
          <cell r="T477">
            <v>94</v>
          </cell>
          <cell r="U477">
            <v>910</v>
          </cell>
          <cell r="V477">
            <v>468</v>
          </cell>
          <cell r="W477">
            <v>18.9999999982</v>
          </cell>
          <cell r="X477">
            <v>296725.50448764331</v>
          </cell>
        </row>
        <row r="478">
          <cell r="D478">
            <v>469</v>
          </cell>
          <cell r="E478">
            <v>94</v>
          </cell>
          <cell r="F478" t="str">
            <v/>
          </cell>
          <cell r="G478">
            <v>998</v>
          </cell>
          <cell r="H478" t="str">
            <v/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94</v>
          </cell>
          <cell r="U478">
            <v>998</v>
          </cell>
          <cell r="V478">
            <v>469</v>
          </cell>
          <cell r="W478">
            <v>0</v>
          </cell>
          <cell r="X478">
            <v>0</v>
          </cell>
        </row>
        <row r="479">
          <cell r="D479">
            <v>470</v>
          </cell>
          <cell r="E479">
            <v>94</v>
          </cell>
          <cell r="F479" t="str">
            <v xml:space="preserve">Fairhaven                    </v>
          </cell>
          <cell r="G479">
            <v>999</v>
          </cell>
          <cell r="H479" t="str">
            <v>Total</v>
          </cell>
          <cell r="I479">
            <v>21702290.060000002</v>
          </cell>
          <cell r="J479">
            <v>1</v>
          </cell>
          <cell r="K479">
            <v>22069386.248893771</v>
          </cell>
          <cell r="L479">
            <v>0.99999999999999989</v>
          </cell>
          <cell r="M479">
            <v>13597411</v>
          </cell>
          <cell r="N479">
            <v>13597411</v>
          </cell>
          <cell r="O479">
            <v>13615096</v>
          </cell>
          <cell r="P479">
            <v>-17685</v>
          </cell>
          <cell r="Q479">
            <v>-0.1298925839377115</v>
          </cell>
          <cell r="R479">
            <v>2006</v>
          </cell>
          <cell r="S479">
            <v>0</v>
          </cell>
          <cell r="T479">
            <v>94</v>
          </cell>
          <cell r="U479">
            <v>999</v>
          </cell>
          <cell r="V479">
            <v>470</v>
          </cell>
          <cell r="W479">
            <v>2003.9999999891302</v>
          </cell>
          <cell r="X479">
            <v>22069386.248893771</v>
          </cell>
        </row>
        <row r="480">
          <cell r="D480">
            <v>471</v>
          </cell>
          <cell r="E480">
            <v>95</v>
          </cell>
          <cell r="F480" t="str">
            <v xml:space="preserve">Fall River                   </v>
          </cell>
          <cell r="G480">
            <v>95</v>
          </cell>
          <cell r="H480" t="str">
            <v>Fall River</v>
          </cell>
          <cell r="I480">
            <v>133322500.97999999</v>
          </cell>
          <cell r="J480">
            <v>0.87859526585592951</v>
          </cell>
          <cell r="K480">
            <v>140367627.0677751</v>
          </cell>
          <cell r="L480">
            <v>0.88472296558689423</v>
          </cell>
          <cell r="N480">
            <v>27932437</v>
          </cell>
          <cell r="O480">
            <v>26181193</v>
          </cell>
          <cell r="P480">
            <v>1751244</v>
          </cell>
          <cell r="Q480">
            <v>6.6889388883081073</v>
          </cell>
          <cell r="R480">
            <v>11443</v>
          </cell>
          <cell r="S480">
            <v>0</v>
          </cell>
          <cell r="T480">
            <v>95</v>
          </cell>
          <cell r="U480">
            <v>95</v>
          </cell>
          <cell r="V480">
            <v>471</v>
          </cell>
          <cell r="W480">
            <v>11662</v>
          </cell>
          <cell r="X480">
            <v>140367627.0677751</v>
          </cell>
        </row>
        <row r="481">
          <cell r="D481">
            <v>472</v>
          </cell>
          <cell r="E481">
            <v>95</v>
          </cell>
          <cell r="F481" t="str">
            <v xml:space="preserve">Fall River                   </v>
          </cell>
          <cell r="G481">
            <v>821</v>
          </cell>
          <cell r="H481" t="str">
            <v>Greater Fall River</v>
          </cell>
          <cell r="I481">
            <v>17625853</v>
          </cell>
          <cell r="J481">
            <v>0.11615436920730748</v>
          </cell>
          <cell r="K481">
            <v>17414966.7245882</v>
          </cell>
          <cell r="L481">
            <v>0.10976477502704692</v>
          </cell>
          <cell r="N481">
            <v>3465489</v>
          </cell>
          <cell r="O481">
            <v>3461275</v>
          </cell>
          <cell r="P481">
            <v>4214</v>
          </cell>
          <cell r="Q481">
            <v>0.12174704408057724</v>
          </cell>
          <cell r="R481">
            <v>1118</v>
          </cell>
          <cell r="S481">
            <v>0</v>
          </cell>
          <cell r="T481">
            <v>95</v>
          </cell>
          <cell r="U481">
            <v>821</v>
          </cell>
          <cell r="V481">
            <v>472</v>
          </cell>
          <cell r="W481">
            <v>1074.99999999337</v>
          </cell>
          <cell r="X481">
            <v>17414966.7245882</v>
          </cell>
        </row>
        <row r="482">
          <cell r="D482">
            <v>473</v>
          </cell>
          <cell r="E482">
            <v>95</v>
          </cell>
          <cell r="F482" t="str">
            <v xml:space="preserve">Fall River                   </v>
          </cell>
          <cell r="G482">
            <v>910</v>
          </cell>
          <cell r="H482" t="str">
            <v>Bristol County</v>
          </cell>
          <cell r="I482">
            <v>796717</v>
          </cell>
          <cell r="J482">
            <v>5.2503649367629697E-3</v>
          </cell>
          <cell r="K482">
            <v>874559.38174938445</v>
          </cell>
          <cell r="L482">
            <v>5.512259386058883E-3</v>
          </cell>
          <cell r="N482">
            <v>174033</v>
          </cell>
          <cell r="O482">
            <v>156455</v>
          </cell>
          <cell r="P482">
            <v>17578</v>
          </cell>
          <cell r="Q482">
            <v>11.235179444568725</v>
          </cell>
          <cell r="R482">
            <v>52</v>
          </cell>
          <cell r="S482">
            <v>0</v>
          </cell>
          <cell r="T482">
            <v>95</v>
          </cell>
          <cell r="U482">
            <v>910</v>
          </cell>
          <cell r="V482">
            <v>473</v>
          </cell>
          <cell r="W482">
            <v>56.000000001199993</v>
          </cell>
          <cell r="X482">
            <v>874559.38174938445</v>
          </cell>
        </row>
        <row r="483">
          <cell r="D483">
            <v>474</v>
          </cell>
          <cell r="E483">
            <v>95</v>
          </cell>
          <cell r="F483" t="str">
            <v/>
          </cell>
          <cell r="G483">
            <v>998</v>
          </cell>
          <cell r="H483" t="str">
            <v/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95</v>
          </cell>
          <cell r="U483">
            <v>998</v>
          </cell>
          <cell r="V483">
            <v>474</v>
          </cell>
          <cell r="W483">
            <v>0</v>
          </cell>
          <cell r="X483">
            <v>0</v>
          </cell>
        </row>
        <row r="484">
          <cell r="D484">
            <v>475</v>
          </cell>
          <cell r="E484">
            <v>95</v>
          </cell>
          <cell r="F484" t="str">
            <v xml:space="preserve">Fall River                   </v>
          </cell>
          <cell r="G484">
            <v>999</v>
          </cell>
          <cell r="H484" t="str">
            <v>Total</v>
          </cell>
          <cell r="I484">
            <v>151745070.97999999</v>
          </cell>
          <cell r="J484">
            <v>1</v>
          </cell>
          <cell r="K484">
            <v>158657153.17411268</v>
          </cell>
          <cell r="L484">
            <v>1</v>
          </cell>
          <cell r="M484">
            <v>31571959</v>
          </cell>
          <cell r="N484">
            <v>31571959</v>
          </cell>
          <cell r="O484">
            <v>29798923</v>
          </cell>
          <cell r="P484">
            <v>1773036</v>
          </cell>
          <cell r="Q484">
            <v>5.9500002734998176</v>
          </cell>
          <cell r="R484">
            <v>12613</v>
          </cell>
          <cell r="S484">
            <v>0</v>
          </cell>
          <cell r="T484">
            <v>95</v>
          </cell>
          <cell r="U484">
            <v>999</v>
          </cell>
          <cell r="V484">
            <v>475</v>
          </cell>
          <cell r="W484">
            <v>12792.99999999457</v>
          </cell>
          <cell r="X484">
            <v>158657153.17411268</v>
          </cell>
        </row>
        <row r="485">
          <cell r="D485">
            <v>476</v>
          </cell>
          <cell r="E485">
            <v>96</v>
          </cell>
          <cell r="F485" t="str">
            <v xml:space="preserve">Falmouth                     </v>
          </cell>
          <cell r="G485">
            <v>96</v>
          </cell>
          <cell r="H485" t="str">
            <v>Falmouth</v>
          </cell>
          <cell r="I485">
            <v>35716152.020000003</v>
          </cell>
          <cell r="J485">
            <v>0.94520541857675611</v>
          </cell>
          <cell r="K485">
            <v>35776347.341015682</v>
          </cell>
          <cell r="L485">
            <v>0.93699062867873339</v>
          </cell>
          <cell r="N485">
            <v>29665659</v>
          </cell>
          <cell r="O485">
            <v>29797870</v>
          </cell>
          <cell r="P485">
            <v>-132211</v>
          </cell>
          <cell r="Q485">
            <v>-0.44369278743749135</v>
          </cell>
          <cell r="R485">
            <v>3499</v>
          </cell>
          <cell r="S485">
            <v>0</v>
          </cell>
          <cell r="T485">
            <v>96</v>
          </cell>
          <cell r="U485">
            <v>96</v>
          </cell>
          <cell r="V485">
            <v>476</v>
          </cell>
          <cell r="W485">
            <v>3442</v>
          </cell>
          <cell r="X485">
            <v>35776347.341015682</v>
          </cell>
        </row>
        <row r="486">
          <cell r="D486">
            <v>477</v>
          </cell>
          <cell r="E486">
            <v>96</v>
          </cell>
          <cell r="F486" t="str">
            <v xml:space="preserve">Falmouth                     </v>
          </cell>
          <cell r="G486">
            <v>879</v>
          </cell>
          <cell r="H486" t="str">
            <v>Upper Cape Cod</v>
          </cell>
          <cell r="I486">
            <v>2070504</v>
          </cell>
          <cell r="J486">
            <v>5.4794581423243914E-2</v>
          </cell>
          <cell r="K486">
            <v>2405835.3254903029</v>
          </cell>
          <cell r="L486">
            <v>6.300937132126655E-2</v>
          </cell>
          <cell r="N486">
            <v>1994913</v>
          </cell>
          <cell r="O486">
            <v>1727415</v>
          </cell>
          <cell r="P486">
            <v>267498</v>
          </cell>
          <cell r="Q486">
            <v>15.485450803657487</v>
          </cell>
          <cell r="R486">
            <v>133</v>
          </cell>
          <cell r="S486">
            <v>0</v>
          </cell>
          <cell r="T486">
            <v>96</v>
          </cell>
          <cell r="U486">
            <v>879</v>
          </cell>
          <cell r="V486">
            <v>477</v>
          </cell>
          <cell r="W486">
            <v>152.79324324563999</v>
          </cell>
          <cell r="X486">
            <v>2405835.3254903029</v>
          </cell>
        </row>
        <row r="487">
          <cell r="D487">
            <v>478</v>
          </cell>
          <cell r="E487">
            <v>96</v>
          </cell>
          <cell r="F487" t="str">
            <v/>
          </cell>
          <cell r="G487">
            <v>998</v>
          </cell>
          <cell r="H487" t="str">
            <v/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96</v>
          </cell>
          <cell r="U487">
            <v>998</v>
          </cell>
          <cell r="V487">
            <v>478</v>
          </cell>
          <cell r="W487">
            <v>0</v>
          </cell>
          <cell r="X487">
            <v>0</v>
          </cell>
        </row>
        <row r="488">
          <cell r="D488">
            <v>479</v>
          </cell>
          <cell r="E488">
            <v>96</v>
          </cell>
          <cell r="F488" t="str">
            <v/>
          </cell>
          <cell r="G488">
            <v>998</v>
          </cell>
          <cell r="H488" t="str">
            <v/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96</v>
          </cell>
          <cell r="U488">
            <v>998</v>
          </cell>
          <cell r="V488">
            <v>479</v>
          </cell>
          <cell r="W488">
            <v>0</v>
          </cell>
          <cell r="X488">
            <v>0</v>
          </cell>
        </row>
        <row r="489">
          <cell r="D489">
            <v>480</v>
          </cell>
          <cell r="E489">
            <v>96</v>
          </cell>
          <cell r="F489" t="str">
            <v xml:space="preserve">Falmouth                     </v>
          </cell>
          <cell r="G489">
            <v>999</v>
          </cell>
          <cell r="H489" t="str">
            <v>Total</v>
          </cell>
          <cell r="I489">
            <v>37786656.020000003</v>
          </cell>
          <cell r="J489">
            <v>1</v>
          </cell>
          <cell r="K489">
            <v>38182182.666505985</v>
          </cell>
          <cell r="L489">
            <v>1</v>
          </cell>
          <cell r="M489">
            <v>31660572</v>
          </cell>
          <cell r="N489">
            <v>31660572</v>
          </cell>
          <cell r="O489">
            <v>31525285</v>
          </cell>
          <cell r="P489">
            <v>135287</v>
          </cell>
          <cell r="Q489">
            <v>0.42913807123393177</v>
          </cell>
          <cell r="R489">
            <v>3632</v>
          </cell>
          <cell r="S489">
            <v>0</v>
          </cell>
          <cell r="T489">
            <v>96</v>
          </cell>
          <cell r="U489">
            <v>999</v>
          </cell>
          <cell r="V489">
            <v>480</v>
          </cell>
          <cell r="W489">
            <v>3594.79324324564</v>
          </cell>
          <cell r="X489">
            <v>38182182.666505985</v>
          </cell>
        </row>
        <row r="490">
          <cell r="D490">
            <v>481</v>
          </cell>
          <cell r="E490">
            <v>97</v>
          </cell>
          <cell r="F490" t="str">
            <v xml:space="preserve">Fitchburg                    </v>
          </cell>
          <cell r="G490">
            <v>97</v>
          </cell>
          <cell r="H490" t="str">
            <v>Fitchburg</v>
          </cell>
          <cell r="I490">
            <v>64368039</v>
          </cell>
          <cell r="J490">
            <v>0.90950331622754677</v>
          </cell>
          <cell r="K490">
            <v>66887262.052477211</v>
          </cell>
          <cell r="L490">
            <v>0.91500082898167179</v>
          </cell>
          <cell r="N490">
            <v>17058113</v>
          </cell>
          <cell r="O490">
            <v>16963311</v>
          </cell>
          <cell r="P490">
            <v>94802</v>
          </cell>
          <cell r="Q490">
            <v>0.55886495272060976</v>
          </cell>
          <cell r="R490">
            <v>5646</v>
          </cell>
          <cell r="S490">
            <v>0</v>
          </cell>
          <cell r="T490">
            <v>97</v>
          </cell>
          <cell r="U490">
            <v>97</v>
          </cell>
          <cell r="V490">
            <v>481</v>
          </cell>
          <cell r="W490">
            <v>5757</v>
          </cell>
          <cell r="X490">
            <v>66887262.052477211</v>
          </cell>
        </row>
        <row r="491">
          <cell r="D491">
            <v>482</v>
          </cell>
          <cell r="E491">
            <v>97</v>
          </cell>
          <cell r="F491" t="str">
            <v xml:space="preserve">Fitchburg                    </v>
          </cell>
          <cell r="G491">
            <v>832</v>
          </cell>
          <cell r="H491" t="str">
            <v>Montachusett</v>
          </cell>
          <cell r="I491">
            <v>6404698</v>
          </cell>
          <cell r="J491">
            <v>9.0496683772453221E-2</v>
          </cell>
          <cell r="K491">
            <v>6213504.5631309738</v>
          </cell>
          <cell r="L491">
            <v>8.4999171018328157E-2</v>
          </cell>
          <cell r="N491">
            <v>1584617</v>
          </cell>
          <cell r="O491">
            <v>1687870</v>
          </cell>
          <cell r="P491">
            <v>-103253</v>
          </cell>
          <cell r="Q491">
            <v>-6.1173550095682723</v>
          </cell>
          <cell r="R491">
            <v>418</v>
          </cell>
          <cell r="S491">
            <v>0</v>
          </cell>
          <cell r="T491">
            <v>97</v>
          </cell>
          <cell r="U491">
            <v>832</v>
          </cell>
          <cell r="V491">
            <v>482</v>
          </cell>
          <cell r="W491">
            <v>398.26622074184002</v>
          </cell>
          <cell r="X491">
            <v>6213504.5631309738</v>
          </cell>
        </row>
        <row r="492">
          <cell r="D492">
            <v>483</v>
          </cell>
          <cell r="E492">
            <v>97</v>
          </cell>
          <cell r="F492" t="str">
            <v/>
          </cell>
          <cell r="G492">
            <v>998</v>
          </cell>
          <cell r="H492" t="str">
            <v/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97</v>
          </cell>
          <cell r="U492">
            <v>998</v>
          </cell>
          <cell r="V492">
            <v>483</v>
          </cell>
          <cell r="W492">
            <v>0</v>
          </cell>
          <cell r="X492">
            <v>0</v>
          </cell>
        </row>
        <row r="493">
          <cell r="D493">
            <v>484</v>
          </cell>
          <cell r="E493">
            <v>97</v>
          </cell>
          <cell r="F493" t="str">
            <v/>
          </cell>
          <cell r="G493">
            <v>998</v>
          </cell>
          <cell r="H493" t="str">
            <v/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97</v>
          </cell>
          <cell r="U493">
            <v>998</v>
          </cell>
          <cell r="V493">
            <v>484</v>
          </cell>
          <cell r="W493">
            <v>0</v>
          </cell>
          <cell r="X493">
            <v>0</v>
          </cell>
        </row>
        <row r="494">
          <cell r="D494">
            <v>485</v>
          </cell>
          <cell r="E494">
            <v>97</v>
          </cell>
          <cell r="F494" t="str">
            <v xml:space="preserve">Fitchburg                    </v>
          </cell>
          <cell r="G494">
            <v>999</v>
          </cell>
          <cell r="H494" t="str">
            <v>Total</v>
          </cell>
          <cell r="I494">
            <v>70772737</v>
          </cell>
          <cell r="J494">
            <v>1</v>
          </cell>
          <cell r="K494">
            <v>73100766.615608186</v>
          </cell>
          <cell r="L494">
            <v>1</v>
          </cell>
          <cell r="M494">
            <v>18642730</v>
          </cell>
          <cell r="N494">
            <v>18642730</v>
          </cell>
          <cell r="O494">
            <v>18651181</v>
          </cell>
          <cell r="P494">
            <v>-8451</v>
          </cell>
          <cell r="Q494">
            <v>-4.5310803642943577E-2</v>
          </cell>
          <cell r="R494">
            <v>6064</v>
          </cell>
          <cell r="S494">
            <v>0</v>
          </cell>
          <cell r="T494">
            <v>97</v>
          </cell>
          <cell r="U494">
            <v>999</v>
          </cell>
          <cell r="V494">
            <v>485</v>
          </cell>
          <cell r="W494">
            <v>6155.2662207418398</v>
          </cell>
          <cell r="X494">
            <v>73100766.615608186</v>
          </cell>
        </row>
        <row r="495">
          <cell r="D495">
            <v>486</v>
          </cell>
          <cell r="E495">
            <v>98</v>
          </cell>
          <cell r="F495" t="str">
            <v xml:space="preserve">Florida                      </v>
          </cell>
          <cell r="G495">
            <v>98</v>
          </cell>
          <cell r="H495" t="str">
            <v>Florida</v>
          </cell>
          <cell r="I495">
            <v>894111.96999999986</v>
          </cell>
          <cell r="J495">
            <v>0.76857522201843209</v>
          </cell>
          <cell r="K495">
            <v>837564.72544684017</v>
          </cell>
          <cell r="L495">
            <v>0.7649735829908606</v>
          </cell>
          <cell r="N495">
            <v>470893</v>
          </cell>
          <cell r="O495">
            <v>487635</v>
          </cell>
          <cell r="P495">
            <v>-16742</v>
          </cell>
          <cell r="Q495">
            <v>-3.4333056486921572</v>
          </cell>
          <cell r="R495">
            <v>89</v>
          </cell>
          <cell r="S495">
            <v>0</v>
          </cell>
          <cell r="T495">
            <v>98</v>
          </cell>
          <cell r="U495">
            <v>98</v>
          </cell>
          <cell r="V495">
            <v>486</v>
          </cell>
          <cell r="W495">
            <v>85</v>
          </cell>
          <cell r="X495">
            <v>837564.72544684017</v>
          </cell>
        </row>
        <row r="496">
          <cell r="D496">
            <v>487</v>
          </cell>
          <cell r="E496">
            <v>98</v>
          </cell>
          <cell r="F496" t="str">
            <v xml:space="preserve">Florida                      </v>
          </cell>
          <cell r="G496">
            <v>851</v>
          </cell>
          <cell r="H496" t="str">
            <v>Northern Berkshire</v>
          </cell>
          <cell r="I496">
            <v>269225</v>
          </cell>
          <cell r="J496">
            <v>0.23142477798156802</v>
          </cell>
          <cell r="K496">
            <v>257328.93372001094</v>
          </cell>
          <cell r="L496">
            <v>0.23502641700913945</v>
          </cell>
          <cell r="N496">
            <v>144675</v>
          </cell>
          <cell r="O496">
            <v>146831</v>
          </cell>
          <cell r="P496">
            <v>-2156</v>
          </cell>
          <cell r="Q496">
            <v>-1.4683547752177675</v>
          </cell>
          <cell r="R496">
            <v>17</v>
          </cell>
          <cell r="S496">
            <v>0</v>
          </cell>
          <cell r="T496">
            <v>98</v>
          </cell>
          <cell r="U496">
            <v>851</v>
          </cell>
          <cell r="V496">
            <v>487</v>
          </cell>
          <cell r="W496">
            <v>16.0000000008</v>
          </cell>
          <cell r="X496">
            <v>257328.93372001094</v>
          </cell>
        </row>
        <row r="497">
          <cell r="D497">
            <v>488</v>
          </cell>
          <cell r="E497">
            <v>98</v>
          </cell>
          <cell r="F497" t="str">
            <v/>
          </cell>
          <cell r="G497">
            <v>998</v>
          </cell>
          <cell r="H497" t="str">
            <v/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98</v>
          </cell>
          <cell r="U497">
            <v>998</v>
          </cell>
          <cell r="V497">
            <v>488</v>
          </cell>
          <cell r="W497">
            <v>0</v>
          </cell>
          <cell r="X497">
            <v>0</v>
          </cell>
        </row>
        <row r="498">
          <cell r="D498">
            <v>489</v>
          </cell>
          <cell r="E498">
            <v>98</v>
          </cell>
          <cell r="F498" t="str">
            <v/>
          </cell>
          <cell r="G498">
            <v>998</v>
          </cell>
          <cell r="H498" t="str">
            <v/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98</v>
          </cell>
          <cell r="U498">
            <v>998</v>
          </cell>
          <cell r="V498">
            <v>489</v>
          </cell>
          <cell r="W498">
            <v>0</v>
          </cell>
          <cell r="X498">
            <v>0</v>
          </cell>
        </row>
        <row r="499">
          <cell r="D499">
            <v>490</v>
          </cell>
          <cell r="E499">
            <v>98</v>
          </cell>
          <cell r="F499" t="str">
            <v xml:space="preserve">Florida                      </v>
          </cell>
          <cell r="G499">
            <v>999</v>
          </cell>
          <cell r="H499" t="str">
            <v>Total</v>
          </cell>
          <cell r="I499">
            <v>1163336.9699999997</v>
          </cell>
          <cell r="J499">
            <v>1</v>
          </cell>
          <cell r="K499">
            <v>1094893.6591668511</v>
          </cell>
          <cell r="L499">
            <v>1</v>
          </cell>
          <cell r="M499">
            <v>615568</v>
          </cell>
          <cell r="N499">
            <v>615568</v>
          </cell>
          <cell r="O499">
            <v>634466</v>
          </cell>
          <cell r="P499">
            <v>-18898</v>
          </cell>
          <cell r="Q499">
            <v>-2.9785678034756788</v>
          </cell>
          <cell r="R499">
            <v>106</v>
          </cell>
          <cell r="S499">
            <v>0</v>
          </cell>
          <cell r="T499">
            <v>98</v>
          </cell>
          <cell r="U499">
            <v>999</v>
          </cell>
          <cell r="V499">
            <v>490</v>
          </cell>
          <cell r="W499">
            <v>101.0000000008</v>
          </cell>
          <cell r="X499">
            <v>1094893.6591668511</v>
          </cell>
        </row>
        <row r="500">
          <cell r="D500">
            <v>491</v>
          </cell>
          <cell r="E500">
            <v>99</v>
          </cell>
          <cell r="F500" t="str">
            <v xml:space="preserve">Foxborough                   </v>
          </cell>
          <cell r="G500">
            <v>99</v>
          </cell>
          <cell r="H500" t="str">
            <v>Foxborough</v>
          </cell>
          <cell r="I500">
            <v>26222277.008499999</v>
          </cell>
          <cell r="J500">
            <v>0.97490883610131873</v>
          </cell>
          <cell r="K500">
            <v>26331117.517189495</v>
          </cell>
          <cell r="L500">
            <v>0.9733111852264098</v>
          </cell>
          <cell r="N500">
            <v>21807366</v>
          </cell>
          <cell r="O500">
            <v>21252070</v>
          </cell>
          <cell r="P500">
            <v>555296</v>
          </cell>
          <cell r="Q500">
            <v>2.6129031195549421</v>
          </cell>
          <cell r="R500">
            <v>2648</v>
          </cell>
          <cell r="S500">
            <v>0</v>
          </cell>
          <cell r="T500">
            <v>99</v>
          </cell>
          <cell r="U500">
            <v>99</v>
          </cell>
          <cell r="V500">
            <v>491</v>
          </cell>
          <cell r="W500">
            <v>2597</v>
          </cell>
          <cell r="X500">
            <v>26331117.517189495</v>
          </cell>
        </row>
        <row r="501">
          <cell r="D501">
            <v>492</v>
          </cell>
          <cell r="E501">
            <v>99</v>
          </cell>
          <cell r="F501" t="str">
            <v xml:space="preserve">Foxborough                   </v>
          </cell>
          <cell r="G501">
            <v>872</v>
          </cell>
          <cell r="H501" t="str">
            <v>Southeastern</v>
          </cell>
          <cell r="I501">
            <v>432821</v>
          </cell>
          <cell r="J501">
            <v>1.6091700092003051E-2</v>
          </cell>
          <cell r="K501">
            <v>458459.31378697761</v>
          </cell>
          <cell r="L501">
            <v>1.6946625139961712E-2</v>
          </cell>
          <cell r="N501">
            <v>379695</v>
          </cell>
          <cell r="O501">
            <v>350784</v>
          </cell>
          <cell r="P501">
            <v>28911</v>
          </cell>
          <cell r="Q501">
            <v>8.2418240284619593</v>
          </cell>
          <cell r="R501">
            <v>27</v>
          </cell>
          <cell r="S501">
            <v>0</v>
          </cell>
          <cell r="T501">
            <v>99</v>
          </cell>
          <cell r="U501">
            <v>872</v>
          </cell>
          <cell r="V501">
            <v>492</v>
          </cell>
          <cell r="W501">
            <v>28.055776897319998</v>
          </cell>
          <cell r="X501">
            <v>458459.31378697761</v>
          </cell>
        </row>
        <row r="502">
          <cell r="D502">
            <v>493</v>
          </cell>
          <cell r="E502">
            <v>99</v>
          </cell>
          <cell r="F502" t="str">
            <v xml:space="preserve">Foxborough                   </v>
          </cell>
          <cell r="G502">
            <v>915</v>
          </cell>
          <cell r="H502" t="str">
            <v>Norfolk County</v>
          </cell>
          <cell r="I502">
            <v>242060</v>
          </cell>
          <cell r="J502">
            <v>8.9994638066781835E-3</v>
          </cell>
          <cell r="K502">
            <v>263556.75760383456</v>
          </cell>
          <cell r="L502">
            <v>9.7421896336285195E-3</v>
          </cell>
          <cell r="N502">
            <v>218277</v>
          </cell>
          <cell r="O502">
            <v>196180</v>
          </cell>
          <cell r="P502">
            <v>22097</v>
          </cell>
          <cell r="Q502">
            <v>11.263635436843716</v>
          </cell>
          <cell r="R502">
            <v>15</v>
          </cell>
          <cell r="S502">
            <v>0</v>
          </cell>
          <cell r="T502">
            <v>99</v>
          </cell>
          <cell r="U502">
            <v>915</v>
          </cell>
          <cell r="V502">
            <v>493</v>
          </cell>
          <cell r="W502">
            <v>15.999999999750001</v>
          </cell>
          <cell r="X502">
            <v>263556.75760383456</v>
          </cell>
        </row>
        <row r="503">
          <cell r="D503">
            <v>494</v>
          </cell>
          <cell r="E503">
            <v>99</v>
          </cell>
          <cell r="F503" t="str">
            <v/>
          </cell>
          <cell r="G503">
            <v>998</v>
          </cell>
          <cell r="H503" t="str">
            <v/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99</v>
          </cell>
          <cell r="U503">
            <v>998</v>
          </cell>
          <cell r="V503">
            <v>494</v>
          </cell>
          <cell r="W503">
            <v>0</v>
          </cell>
          <cell r="X503">
            <v>0</v>
          </cell>
        </row>
        <row r="504">
          <cell r="D504">
            <v>495</v>
          </cell>
          <cell r="E504">
            <v>99</v>
          </cell>
          <cell r="F504" t="str">
            <v xml:space="preserve">Foxborough                   </v>
          </cell>
          <cell r="G504">
            <v>999</v>
          </cell>
          <cell r="H504" t="str">
            <v>Total</v>
          </cell>
          <cell r="I504">
            <v>26897158.008499999</v>
          </cell>
          <cell r="J504">
            <v>0.99999999999999989</v>
          </cell>
          <cell r="K504">
            <v>27053133.588580307</v>
          </cell>
          <cell r="L504">
            <v>1</v>
          </cell>
          <cell r="M504">
            <v>22405338</v>
          </cell>
          <cell r="N504">
            <v>22405338</v>
          </cell>
          <cell r="O504">
            <v>21799034</v>
          </cell>
          <cell r="P504">
            <v>606304</v>
          </cell>
          <cell r="Q504">
            <v>2.7813342554537051</v>
          </cell>
          <cell r="R504">
            <v>2690</v>
          </cell>
          <cell r="S504">
            <v>0</v>
          </cell>
          <cell r="T504">
            <v>99</v>
          </cell>
          <cell r="U504">
            <v>999</v>
          </cell>
          <cell r="V504">
            <v>495</v>
          </cell>
          <cell r="W504">
            <v>2641.0557768970698</v>
          </cell>
          <cell r="X504">
            <v>27053133.588580307</v>
          </cell>
        </row>
        <row r="505">
          <cell r="D505">
            <v>496</v>
          </cell>
          <cell r="E505">
            <v>100</v>
          </cell>
          <cell r="F505" t="str">
            <v xml:space="preserve">Framingham                   </v>
          </cell>
          <cell r="G505">
            <v>100</v>
          </cell>
          <cell r="H505" t="str">
            <v>Framingham</v>
          </cell>
          <cell r="I505">
            <v>97409677.469920009</v>
          </cell>
          <cell r="J505">
            <v>0.91859992344740937</v>
          </cell>
          <cell r="K505">
            <v>100719920.94220732</v>
          </cell>
          <cell r="L505">
            <v>0.91960776662310451</v>
          </cell>
          <cell r="N505">
            <v>59331897</v>
          </cell>
          <cell r="O505">
            <v>56417775</v>
          </cell>
          <cell r="P505">
            <v>2914122</v>
          </cell>
          <cell r="Q505">
            <v>5.1652550991243453</v>
          </cell>
          <cell r="R505">
            <v>8901</v>
          </cell>
          <cell r="S505">
            <v>0</v>
          </cell>
          <cell r="T505">
            <v>100</v>
          </cell>
          <cell r="U505">
            <v>100</v>
          </cell>
          <cell r="V505">
            <v>496</v>
          </cell>
          <cell r="W505">
            <v>9061</v>
          </cell>
          <cell r="X505">
            <v>100719920.94220732</v>
          </cell>
        </row>
        <row r="506">
          <cell r="D506">
            <v>497</v>
          </cell>
          <cell r="E506">
            <v>100</v>
          </cell>
          <cell r="F506" t="str">
            <v xml:space="preserve">Framingham                   </v>
          </cell>
          <cell r="G506">
            <v>829</v>
          </cell>
          <cell r="H506" t="str">
            <v>South Middlesex</v>
          </cell>
          <cell r="I506">
            <v>8631783</v>
          </cell>
          <cell r="J506">
            <v>8.1400076552590614E-2</v>
          </cell>
          <cell r="K506">
            <v>8804948.8966603559</v>
          </cell>
          <cell r="L506">
            <v>8.0392233376895522E-2</v>
          </cell>
          <cell r="N506">
            <v>5186802</v>
          </cell>
          <cell r="O506">
            <v>4999359</v>
          </cell>
          <cell r="P506">
            <v>187443</v>
          </cell>
          <cell r="Q506">
            <v>3.7493406654733135</v>
          </cell>
          <cell r="R506">
            <v>511</v>
          </cell>
          <cell r="S506">
            <v>0</v>
          </cell>
          <cell r="T506">
            <v>100</v>
          </cell>
          <cell r="U506">
            <v>829</v>
          </cell>
          <cell r="V506">
            <v>497</v>
          </cell>
          <cell r="W506">
            <v>517.99999999939996</v>
          </cell>
          <cell r="X506">
            <v>8804948.8966603559</v>
          </cell>
        </row>
        <row r="507">
          <cell r="D507">
            <v>498</v>
          </cell>
          <cell r="E507">
            <v>100</v>
          </cell>
          <cell r="F507" t="str">
            <v/>
          </cell>
          <cell r="G507">
            <v>998</v>
          </cell>
          <cell r="H507" t="str">
            <v/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100</v>
          </cell>
          <cell r="U507">
            <v>998</v>
          </cell>
          <cell r="V507">
            <v>498</v>
          </cell>
          <cell r="W507">
            <v>0</v>
          </cell>
          <cell r="X507">
            <v>0</v>
          </cell>
        </row>
        <row r="508">
          <cell r="D508">
            <v>499</v>
          </cell>
          <cell r="E508">
            <v>100</v>
          </cell>
          <cell r="F508" t="str">
            <v/>
          </cell>
          <cell r="G508">
            <v>998</v>
          </cell>
          <cell r="H508" t="str">
            <v/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100</v>
          </cell>
          <cell r="U508">
            <v>998</v>
          </cell>
          <cell r="V508">
            <v>499</v>
          </cell>
          <cell r="W508">
            <v>0</v>
          </cell>
          <cell r="X508">
            <v>0</v>
          </cell>
        </row>
        <row r="509">
          <cell r="D509">
            <v>500</v>
          </cell>
          <cell r="E509">
            <v>100</v>
          </cell>
          <cell r="F509" t="str">
            <v xml:space="preserve">Framingham                   </v>
          </cell>
          <cell r="G509">
            <v>999</v>
          </cell>
          <cell r="H509" t="str">
            <v>Total</v>
          </cell>
          <cell r="I509">
            <v>106041460.46992001</v>
          </cell>
          <cell r="J509">
            <v>1</v>
          </cell>
          <cell r="K509">
            <v>109524869.83886768</v>
          </cell>
          <cell r="L509">
            <v>1</v>
          </cell>
          <cell r="M509">
            <v>64518699</v>
          </cell>
          <cell r="N509">
            <v>64518699</v>
          </cell>
          <cell r="O509">
            <v>61417134</v>
          </cell>
          <cell r="P509">
            <v>3101565</v>
          </cell>
          <cell r="Q509">
            <v>5.0499995652678944</v>
          </cell>
          <cell r="R509">
            <v>9412</v>
          </cell>
          <cell r="S509">
            <v>0</v>
          </cell>
          <cell r="T509">
            <v>100</v>
          </cell>
          <cell r="U509">
            <v>999</v>
          </cell>
          <cell r="V509">
            <v>500</v>
          </cell>
          <cell r="W509">
            <v>9578.9999999993997</v>
          </cell>
          <cell r="X509">
            <v>109524869.83886768</v>
          </cell>
        </row>
        <row r="510">
          <cell r="D510">
            <v>501</v>
          </cell>
          <cell r="E510">
            <v>101</v>
          </cell>
          <cell r="F510" t="str">
            <v xml:space="preserve">Franklin                     </v>
          </cell>
          <cell r="G510">
            <v>101</v>
          </cell>
          <cell r="H510" t="str">
            <v>Franklin</v>
          </cell>
          <cell r="I510">
            <v>56727033.490920007</v>
          </cell>
          <cell r="J510">
            <v>0.94184893584261209</v>
          </cell>
          <cell r="K510">
            <v>57148940.326983534</v>
          </cell>
          <cell r="L510">
            <v>0.94130319167615895</v>
          </cell>
          <cell r="N510">
            <v>36769474</v>
          </cell>
          <cell r="O510">
            <v>35443923</v>
          </cell>
          <cell r="P510">
            <v>1325551</v>
          </cell>
          <cell r="Q510">
            <v>3.7398540787937047</v>
          </cell>
          <cell r="R510">
            <v>5963</v>
          </cell>
          <cell r="S510">
            <v>0</v>
          </cell>
          <cell r="T510">
            <v>101</v>
          </cell>
          <cell r="U510">
            <v>101</v>
          </cell>
          <cell r="V510">
            <v>501</v>
          </cell>
          <cell r="W510">
            <v>5818</v>
          </cell>
          <cell r="X510">
            <v>57148940.326983534</v>
          </cell>
        </row>
        <row r="511">
          <cell r="D511">
            <v>502</v>
          </cell>
          <cell r="E511">
            <v>101</v>
          </cell>
          <cell r="F511" t="str">
            <v xml:space="preserve">Franklin                     </v>
          </cell>
          <cell r="G511">
            <v>878</v>
          </cell>
          <cell r="H511" t="str">
            <v>Tri County</v>
          </cell>
          <cell r="I511">
            <v>3276484</v>
          </cell>
          <cell r="J511">
            <v>5.4400041370033868E-2</v>
          </cell>
          <cell r="K511">
            <v>3365966.79098754</v>
          </cell>
          <cell r="L511">
            <v>5.544101544672974E-2</v>
          </cell>
          <cell r="N511">
            <v>2165654</v>
          </cell>
          <cell r="O511">
            <v>2047198</v>
          </cell>
          <cell r="P511">
            <v>118456</v>
          </cell>
          <cell r="Q511">
            <v>5.7862502796505275</v>
          </cell>
          <cell r="R511">
            <v>206</v>
          </cell>
          <cell r="S511">
            <v>0</v>
          </cell>
          <cell r="T511">
            <v>101</v>
          </cell>
          <cell r="U511">
            <v>878</v>
          </cell>
          <cell r="V511">
            <v>502</v>
          </cell>
          <cell r="W511">
            <v>205.00000000028999</v>
          </cell>
          <cell r="X511">
            <v>3365966.79098754</v>
          </cell>
        </row>
        <row r="512">
          <cell r="D512">
            <v>503</v>
          </cell>
          <cell r="E512">
            <v>101</v>
          </cell>
          <cell r="F512" t="str">
            <v xml:space="preserve">Franklin                     </v>
          </cell>
          <cell r="G512">
            <v>915</v>
          </cell>
          <cell r="H512" t="str">
            <v>Norfolk County</v>
          </cell>
          <cell r="I512">
            <v>225922</v>
          </cell>
          <cell r="J512">
            <v>3.7510227873540024E-3</v>
          </cell>
          <cell r="K512">
            <v>197667.56821436534</v>
          </cell>
          <cell r="L512">
            <v>3.255792877111217E-3</v>
          </cell>
          <cell r="N512">
            <v>127179</v>
          </cell>
          <cell r="O512">
            <v>141160</v>
          </cell>
          <cell r="P512">
            <v>-13981</v>
          </cell>
          <cell r="Q512">
            <v>-9.9043638424482854</v>
          </cell>
          <cell r="R512">
            <v>14</v>
          </cell>
          <cell r="S512">
            <v>0</v>
          </cell>
          <cell r="T512">
            <v>101</v>
          </cell>
          <cell r="U512">
            <v>915</v>
          </cell>
          <cell r="V512">
            <v>503</v>
          </cell>
          <cell r="W512">
            <v>12.000000000510001</v>
          </cell>
          <cell r="X512">
            <v>197667.56821436534</v>
          </cell>
        </row>
        <row r="513">
          <cell r="D513">
            <v>504</v>
          </cell>
          <cell r="E513">
            <v>101</v>
          </cell>
          <cell r="F513" t="str">
            <v/>
          </cell>
          <cell r="G513">
            <v>998</v>
          </cell>
          <cell r="H513" t="str">
            <v/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101</v>
          </cell>
          <cell r="U513">
            <v>998</v>
          </cell>
          <cell r="V513">
            <v>504</v>
          </cell>
          <cell r="W513">
            <v>0</v>
          </cell>
          <cell r="X513">
            <v>0</v>
          </cell>
        </row>
        <row r="514">
          <cell r="D514">
            <v>505</v>
          </cell>
          <cell r="E514">
            <v>101</v>
          </cell>
          <cell r="F514" t="str">
            <v xml:space="preserve">Franklin                     </v>
          </cell>
          <cell r="G514">
            <v>999</v>
          </cell>
          <cell r="H514" t="str">
            <v>Total</v>
          </cell>
          <cell r="I514">
            <v>60229439.490920007</v>
          </cell>
          <cell r="J514">
            <v>0.99999999999999989</v>
          </cell>
          <cell r="K514">
            <v>60712574.686185442</v>
          </cell>
          <cell r="L514">
            <v>0.99999999999999989</v>
          </cell>
          <cell r="M514">
            <v>39062307</v>
          </cell>
          <cell r="N514">
            <v>39062307</v>
          </cell>
          <cell r="O514">
            <v>37632281</v>
          </cell>
          <cell r="P514">
            <v>1430026</v>
          </cell>
          <cell r="Q514">
            <v>3.7999981983552895</v>
          </cell>
          <cell r="R514">
            <v>6183</v>
          </cell>
          <cell r="S514">
            <v>0</v>
          </cell>
          <cell r="T514">
            <v>101</v>
          </cell>
          <cell r="U514">
            <v>999</v>
          </cell>
          <cell r="V514">
            <v>505</v>
          </cell>
          <cell r="W514">
            <v>6035.0000000008004</v>
          </cell>
          <cell r="X514">
            <v>60712574.686185442</v>
          </cell>
        </row>
        <row r="515">
          <cell r="D515">
            <v>506</v>
          </cell>
          <cell r="E515">
            <v>102</v>
          </cell>
          <cell r="F515" t="str">
            <v xml:space="preserve">Freetown                     </v>
          </cell>
          <cell r="G515">
            <v>102</v>
          </cell>
          <cell r="H515" t="str">
            <v>Freetown</v>
          </cell>
          <cell r="I515">
            <v>1326002.28</v>
          </cell>
          <cell r="J515">
            <v>0.10030478319979891</v>
          </cell>
          <cell r="K515">
            <v>1336875.3977878354</v>
          </cell>
          <cell r="L515">
            <v>0.10171732131451318</v>
          </cell>
          <cell r="N515">
            <v>897676</v>
          </cell>
          <cell r="O515">
            <v>873318</v>
          </cell>
          <cell r="P515">
            <v>24358</v>
          </cell>
          <cell r="Q515">
            <v>2.7891329389752646</v>
          </cell>
          <cell r="R515">
            <v>93</v>
          </cell>
          <cell r="S515">
            <v>0</v>
          </cell>
          <cell r="T515">
            <v>102</v>
          </cell>
          <cell r="U515">
            <v>102</v>
          </cell>
          <cell r="V515">
            <v>506</v>
          </cell>
          <cell r="W515">
            <v>92</v>
          </cell>
          <cell r="X515">
            <v>1336875.3977878354</v>
          </cell>
        </row>
        <row r="516">
          <cell r="D516">
            <v>507</v>
          </cell>
          <cell r="E516">
            <v>102</v>
          </cell>
          <cell r="F516" t="str">
            <v xml:space="preserve">Freetown                     </v>
          </cell>
          <cell r="G516">
            <v>665</v>
          </cell>
          <cell r="H516" t="str">
            <v>Freetown Lakeville</v>
          </cell>
          <cell r="I516">
            <v>11633264</v>
          </cell>
          <cell r="J516">
            <v>0.87999247137495529</v>
          </cell>
          <cell r="K516">
            <v>11649998.937541919</v>
          </cell>
          <cell r="L516">
            <v>0.88640024882240465</v>
          </cell>
          <cell r="N516">
            <v>7822664</v>
          </cell>
          <cell r="O516">
            <v>7661781</v>
          </cell>
          <cell r="P516">
            <v>160883</v>
          </cell>
          <cell r="Q516">
            <v>2.0998120410907073</v>
          </cell>
          <cell r="R516">
            <v>1223</v>
          </cell>
          <cell r="S516">
            <v>0</v>
          </cell>
          <cell r="T516">
            <v>102</v>
          </cell>
          <cell r="U516">
            <v>665</v>
          </cell>
          <cell r="V516">
            <v>507</v>
          </cell>
          <cell r="W516">
            <v>1205.2447302677599</v>
          </cell>
          <cell r="X516">
            <v>11649998.937541919</v>
          </cell>
        </row>
        <row r="517">
          <cell r="D517">
            <v>508</v>
          </cell>
          <cell r="E517">
            <v>102</v>
          </cell>
          <cell r="F517" t="str">
            <v xml:space="preserve">Freetown                     </v>
          </cell>
          <cell r="G517">
            <v>910</v>
          </cell>
          <cell r="H517" t="str">
            <v>Bristol County</v>
          </cell>
          <cell r="I517">
            <v>260465</v>
          </cell>
          <cell r="J517">
            <v>1.9702745425245891E-2</v>
          </cell>
          <cell r="K517">
            <v>156171.31816493705</v>
          </cell>
          <cell r="L517">
            <v>1.1882429863082125E-2</v>
          </cell>
          <cell r="N517">
            <v>104865</v>
          </cell>
          <cell r="O517">
            <v>171545</v>
          </cell>
          <cell r="P517">
            <v>-66680</v>
          </cell>
          <cell r="Q517">
            <v>-38.870267276807837</v>
          </cell>
          <cell r="R517">
            <v>17</v>
          </cell>
          <cell r="S517">
            <v>0</v>
          </cell>
          <cell r="T517">
            <v>102</v>
          </cell>
          <cell r="U517">
            <v>910</v>
          </cell>
          <cell r="V517">
            <v>508</v>
          </cell>
          <cell r="W517">
            <v>9.99999999992</v>
          </cell>
          <cell r="X517">
            <v>156171.31816493705</v>
          </cell>
        </row>
        <row r="518">
          <cell r="D518">
            <v>509</v>
          </cell>
          <cell r="E518">
            <v>102</v>
          </cell>
          <cell r="F518" t="str">
            <v/>
          </cell>
          <cell r="G518">
            <v>998</v>
          </cell>
          <cell r="H518" t="str">
            <v/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102</v>
          </cell>
          <cell r="U518">
            <v>998</v>
          </cell>
          <cell r="V518">
            <v>509</v>
          </cell>
          <cell r="W518">
            <v>0</v>
          </cell>
          <cell r="X518">
            <v>0</v>
          </cell>
        </row>
        <row r="519">
          <cell r="D519">
            <v>510</v>
          </cell>
          <cell r="E519">
            <v>102</v>
          </cell>
          <cell r="F519" t="str">
            <v xml:space="preserve">Freetown                     </v>
          </cell>
          <cell r="G519">
            <v>999</v>
          </cell>
          <cell r="H519" t="str">
            <v>Total</v>
          </cell>
          <cell r="I519">
            <v>13219731.279999999</v>
          </cell>
          <cell r="J519">
            <v>1</v>
          </cell>
          <cell r="K519">
            <v>13143045.653494691</v>
          </cell>
          <cell r="L519">
            <v>0.99999999999999989</v>
          </cell>
          <cell r="M519">
            <v>8825205</v>
          </cell>
          <cell r="N519">
            <v>8825205</v>
          </cell>
          <cell r="O519">
            <v>8706644</v>
          </cell>
          <cell r="P519">
            <v>118561</v>
          </cell>
          <cell r="Q519">
            <v>1.3617301913343418</v>
          </cell>
          <cell r="R519">
            <v>1333</v>
          </cell>
          <cell r="S519">
            <v>0</v>
          </cell>
          <cell r="T519">
            <v>102</v>
          </cell>
          <cell r="U519">
            <v>999</v>
          </cell>
          <cell r="V519">
            <v>510</v>
          </cell>
          <cell r="W519">
            <v>1307.2447302676799</v>
          </cell>
          <cell r="X519">
            <v>13143045.653494691</v>
          </cell>
        </row>
        <row r="520">
          <cell r="D520">
            <v>511</v>
          </cell>
          <cell r="E520">
            <v>103</v>
          </cell>
          <cell r="F520" t="str">
            <v xml:space="preserve">Gardner                      </v>
          </cell>
          <cell r="G520">
            <v>103</v>
          </cell>
          <cell r="H520" t="str">
            <v>Gardner</v>
          </cell>
          <cell r="I520">
            <v>27651776.550000001</v>
          </cell>
          <cell r="J520">
            <v>0.92184635341787524</v>
          </cell>
          <cell r="K520">
            <v>28300931.482949637</v>
          </cell>
          <cell r="L520">
            <v>0.91750129874341768</v>
          </cell>
          <cell r="N520">
            <v>8779067</v>
          </cell>
          <cell r="O520">
            <v>8469172</v>
          </cell>
          <cell r="P520">
            <v>309895</v>
          </cell>
          <cell r="Q520">
            <v>3.6590944191474679</v>
          </cell>
          <cell r="R520">
            <v>2533</v>
          </cell>
          <cell r="S520">
            <v>0</v>
          </cell>
          <cell r="T520">
            <v>103</v>
          </cell>
          <cell r="U520">
            <v>103</v>
          </cell>
          <cell r="V520">
            <v>511</v>
          </cell>
          <cell r="W520">
            <v>2531</v>
          </cell>
          <cell r="X520">
            <v>28300931.482949637</v>
          </cell>
        </row>
        <row r="521">
          <cell r="D521">
            <v>512</v>
          </cell>
          <cell r="E521">
            <v>103</v>
          </cell>
          <cell r="F521" t="str">
            <v xml:space="preserve">Gardner                      </v>
          </cell>
          <cell r="G521">
            <v>832</v>
          </cell>
          <cell r="H521" t="str">
            <v>Montachusett</v>
          </cell>
          <cell r="I521">
            <v>2344303</v>
          </cell>
          <cell r="J521">
            <v>7.8153646582124758E-2</v>
          </cell>
          <cell r="K521">
            <v>2544726.7430493301</v>
          </cell>
          <cell r="L521">
            <v>8.2498701256582332E-2</v>
          </cell>
          <cell r="N521">
            <v>789385</v>
          </cell>
          <cell r="O521">
            <v>718012</v>
          </cell>
          <cell r="P521">
            <v>71373</v>
          </cell>
          <cell r="Q521">
            <v>9.9403631137084059</v>
          </cell>
          <cell r="R521">
            <v>153</v>
          </cell>
          <cell r="S521">
            <v>0</v>
          </cell>
          <cell r="T521">
            <v>103</v>
          </cell>
          <cell r="U521">
            <v>832</v>
          </cell>
          <cell r="V521">
            <v>512</v>
          </cell>
          <cell r="W521">
            <v>163.10903009368002</v>
          </cell>
          <cell r="X521">
            <v>2544726.7430493301</v>
          </cell>
        </row>
        <row r="522">
          <cell r="D522">
            <v>513</v>
          </cell>
          <cell r="E522">
            <v>103</v>
          </cell>
          <cell r="F522" t="str">
            <v/>
          </cell>
          <cell r="G522">
            <v>998</v>
          </cell>
          <cell r="H522" t="str">
            <v/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103</v>
          </cell>
          <cell r="U522">
            <v>998</v>
          </cell>
          <cell r="V522">
            <v>513</v>
          </cell>
          <cell r="W522">
            <v>0</v>
          </cell>
          <cell r="X522">
            <v>0</v>
          </cell>
        </row>
        <row r="523">
          <cell r="D523">
            <v>514</v>
          </cell>
          <cell r="E523">
            <v>103</v>
          </cell>
          <cell r="F523" t="str">
            <v/>
          </cell>
          <cell r="G523">
            <v>998</v>
          </cell>
          <cell r="H523" t="str">
            <v/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103</v>
          </cell>
          <cell r="U523">
            <v>998</v>
          </cell>
          <cell r="V523">
            <v>514</v>
          </cell>
          <cell r="W523">
            <v>0</v>
          </cell>
          <cell r="X523">
            <v>0</v>
          </cell>
        </row>
        <row r="524">
          <cell r="D524">
            <v>515</v>
          </cell>
          <cell r="E524">
            <v>103</v>
          </cell>
          <cell r="F524" t="str">
            <v xml:space="preserve">Gardner                      </v>
          </cell>
          <cell r="G524">
            <v>999</v>
          </cell>
          <cell r="H524" t="str">
            <v>Total</v>
          </cell>
          <cell r="I524">
            <v>29996079.550000001</v>
          </cell>
          <cell r="J524">
            <v>1</v>
          </cell>
          <cell r="K524">
            <v>30845658.225998968</v>
          </cell>
          <cell r="L524">
            <v>1</v>
          </cell>
          <cell r="M524">
            <v>9568452</v>
          </cell>
          <cell r="N524">
            <v>9568452</v>
          </cell>
          <cell r="O524">
            <v>9187184</v>
          </cell>
          <cell r="P524">
            <v>381268</v>
          </cell>
          <cell r="Q524">
            <v>4.1499985196769762</v>
          </cell>
          <cell r="R524">
            <v>2686</v>
          </cell>
          <cell r="S524">
            <v>0</v>
          </cell>
          <cell r="T524">
            <v>103</v>
          </cell>
          <cell r="U524">
            <v>999</v>
          </cell>
          <cell r="V524">
            <v>515</v>
          </cell>
          <cell r="W524">
            <v>2694.1090300936798</v>
          </cell>
          <cell r="X524">
            <v>30845658.225998968</v>
          </cell>
        </row>
        <row r="525">
          <cell r="D525">
            <v>516</v>
          </cell>
          <cell r="E525">
            <v>104</v>
          </cell>
          <cell r="F525" t="str">
            <v>Aquinnah</v>
          </cell>
          <cell r="G525">
            <v>104</v>
          </cell>
          <cell r="H525" t="str">
            <v>Aquinnah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104</v>
          </cell>
          <cell r="U525">
            <v>104</v>
          </cell>
          <cell r="V525">
            <v>516</v>
          </cell>
          <cell r="W525">
            <v>0</v>
          </cell>
          <cell r="X525">
            <v>0</v>
          </cell>
        </row>
        <row r="526">
          <cell r="D526">
            <v>517</v>
          </cell>
          <cell r="E526">
            <v>104</v>
          </cell>
          <cell r="F526" t="str">
            <v>Aquinnah</v>
          </cell>
          <cell r="G526">
            <v>700</v>
          </cell>
          <cell r="H526" t="str">
            <v>Marthas Vineyard</v>
          </cell>
          <cell r="I526">
            <v>154273</v>
          </cell>
          <cell r="J526">
            <v>0.28479048636993798</v>
          </cell>
          <cell r="K526">
            <v>162046.94787738015</v>
          </cell>
          <cell r="L526">
            <v>0.28500702381730608</v>
          </cell>
          <cell r="N526">
            <v>114434</v>
          </cell>
          <cell r="O526">
            <v>108726</v>
          </cell>
          <cell r="P526">
            <v>5708</v>
          </cell>
          <cell r="Q526">
            <v>5.2498942295311153</v>
          </cell>
          <cell r="R526">
            <v>13</v>
          </cell>
          <cell r="S526">
            <v>0</v>
          </cell>
          <cell r="T526">
            <v>104</v>
          </cell>
          <cell r="U526">
            <v>700</v>
          </cell>
          <cell r="V526">
            <v>517</v>
          </cell>
          <cell r="W526">
            <v>12.99999999936</v>
          </cell>
          <cell r="X526">
            <v>162046.94787738015</v>
          </cell>
        </row>
        <row r="527">
          <cell r="D527">
            <v>518</v>
          </cell>
          <cell r="E527">
            <v>104</v>
          </cell>
          <cell r="F527" t="str">
            <v>Aquinnah</v>
          </cell>
          <cell r="G527">
            <v>774</v>
          </cell>
          <cell r="H527" t="str">
            <v>Upisland</v>
          </cell>
          <cell r="I527">
            <v>387434</v>
          </cell>
          <cell r="J527">
            <v>0.71520951363006202</v>
          </cell>
          <cell r="K527">
            <v>406524.82171260286</v>
          </cell>
          <cell r="L527">
            <v>0.71499297618269386</v>
          </cell>
          <cell r="N527">
            <v>287079</v>
          </cell>
          <cell r="O527">
            <v>273049</v>
          </cell>
          <cell r="P527">
            <v>14030</v>
          </cell>
          <cell r="Q527">
            <v>5.1382718852660147</v>
          </cell>
          <cell r="R527">
            <v>41</v>
          </cell>
          <cell r="S527">
            <v>0</v>
          </cell>
          <cell r="T527">
            <v>104</v>
          </cell>
          <cell r="U527">
            <v>774</v>
          </cell>
          <cell r="V527">
            <v>518</v>
          </cell>
          <cell r="W527">
            <v>41.471032744959999</v>
          </cell>
          <cell r="X527">
            <v>406524.82171260286</v>
          </cell>
        </row>
        <row r="528">
          <cell r="D528">
            <v>519</v>
          </cell>
          <cell r="E528">
            <v>104</v>
          </cell>
          <cell r="F528" t="str">
            <v/>
          </cell>
          <cell r="G528">
            <v>998</v>
          </cell>
          <cell r="H528" t="str">
            <v/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104</v>
          </cell>
          <cell r="U528">
            <v>998</v>
          </cell>
          <cell r="V528">
            <v>519</v>
          </cell>
          <cell r="W528">
            <v>0</v>
          </cell>
          <cell r="X528">
            <v>0</v>
          </cell>
        </row>
        <row r="529">
          <cell r="D529">
            <v>520</v>
          </cell>
          <cell r="E529">
            <v>104</v>
          </cell>
          <cell r="F529" t="str">
            <v>Aquinnah</v>
          </cell>
          <cell r="G529">
            <v>999</v>
          </cell>
          <cell r="H529" t="str">
            <v>Total</v>
          </cell>
          <cell r="I529">
            <v>541707</v>
          </cell>
          <cell r="J529">
            <v>1</v>
          </cell>
          <cell r="K529">
            <v>568571.76958998304</v>
          </cell>
          <cell r="L529">
            <v>1</v>
          </cell>
          <cell r="M529">
            <v>401513</v>
          </cell>
          <cell r="N529">
            <v>401513</v>
          </cell>
          <cell r="O529">
            <v>381775</v>
          </cell>
          <cell r="P529">
            <v>19738</v>
          </cell>
          <cell r="Q529">
            <v>5.1700608997446142</v>
          </cell>
          <cell r="R529">
            <v>54</v>
          </cell>
          <cell r="S529">
            <v>0</v>
          </cell>
          <cell r="T529">
            <v>104</v>
          </cell>
          <cell r="U529">
            <v>999</v>
          </cell>
          <cell r="V529">
            <v>520</v>
          </cell>
          <cell r="W529">
            <v>54.471032744319999</v>
          </cell>
          <cell r="X529">
            <v>568571.76958998304</v>
          </cell>
        </row>
        <row r="530">
          <cell r="D530">
            <v>521</v>
          </cell>
          <cell r="E530">
            <v>105</v>
          </cell>
          <cell r="F530" t="str">
            <v xml:space="preserve">Georgetown                   </v>
          </cell>
          <cell r="G530">
            <v>105</v>
          </cell>
          <cell r="H530" t="str">
            <v>Georgetown</v>
          </cell>
          <cell r="I530">
            <v>12709129.820000002</v>
          </cell>
          <cell r="J530">
            <v>0.95492598530625783</v>
          </cell>
          <cell r="K530">
            <v>12771696.514767833</v>
          </cell>
          <cell r="L530">
            <v>0.94977614406375954</v>
          </cell>
          <cell r="N530">
            <v>9356963</v>
          </cell>
          <cell r="O530">
            <v>9404745</v>
          </cell>
          <cell r="P530">
            <v>-47782</v>
          </cell>
          <cell r="Q530">
            <v>-0.50806268537849775</v>
          </cell>
          <cell r="R530">
            <v>1376</v>
          </cell>
          <cell r="S530">
            <v>0</v>
          </cell>
          <cell r="T530">
            <v>105</v>
          </cell>
          <cell r="U530">
            <v>105</v>
          </cell>
          <cell r="V530">
            <v>521</v>
          </cell>
          <cell r="W530">
            <v>1347</v>
          </cell>
          <cell r="X530">
            <v>12771696.514767833</v>
          </cell>
        </row>
        <row r="531">
          <cell r="D531">
            <v>522</v>
          </cell>
          <cell r="E531">
            <v>105</v>
          </cell>
          <cell r="F531" t="str">
            <v xml:space="preserve">Georgetown                   </v>
          </cell>
          <cell r="G531">
            <v>885</v>
          </cell>
          <cell r="H531" t="str">
            <v>Whittier</v>
          </cell>
          <cell r="I531">
            <v>599891</v>
          </cell>
          <cell r="J531">
            <v>4.5074014693742129E-2</v>
          </cell>
          <cell r="K531">
            <v>675363.18934540916</v>
          </cell>
          <cell r="L531">
            <v>5.0223855936240569E-2</v>
          </cell>
          <cell r="N531">
            <v>494793</v>
          </cell>
          <cell r="O531">
            <v>443919</v>
          </cell>
          <cell r="P531">
            <v>50874</v>
          </cell>
          <cell r="Q531">
            <v>11.460198820055011</v>
          </cell>
          <cell r="R531">
            <v>38</v>
          </cell>
          <cell r="S531">
            <v>0</v>
          </cell>
          <cell r="T531">
            <v>105</v>
          </cell>
          <cell r="U531">
            <v>885</v>
          </cell>
          <cell r="V531">
            <v>522</v>
          </cell>
          <cell r="W531">
            <v>41.965825880679994</v>
          </cell>
          <cell r="X531">
            <v>675363.18934540916</v>
          </cell>
        </row>
        <row r="532">
          <cell r="D532">
            <v>523</v>
          </cell>
          <cell r="E532">
            <v>105</v>
          </cell>
          <cell r="F532" t="str">
            <v/>
          </cell>
          <cell r="G532">
            <v>998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105</v>
          </cell>
          <cell r="U532">
            <v>998</v>
          </cell>
          <cell r="V532">
            <v>523</v>
          </cell>
          <cell r="W532">
            <v>0</v>
          </cell>
          <cell r="X532">
            <v>0</v>
          </cell>
        </row>
        <row r="533">
          <cell r="D533">
            <v>524</v>
          </cell>
          <cell r="E533">
            <v>105</v>
          </cell>
          <cell r="F533" t="str">
            <v/>
          </cell>
          <cell r="G533">
            <v>998</v>
          </cell>
          <cell r="H533" t="str">
            <v/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105</v>
          </cell>
          <cell r="U533">
            <v>998</v>
          </cell>
          <cell r="V533">
            <v>524</v>
          </cell>
          <cell r="W533">
            <v>0</v>
          </cell>
          <cell r="X533">
            <v>0</v>
          </cell>
        </row>
        <row r="534">
          <cell r="D534">
            <v>525</v>
          </cell>
          <cell r="E534">
            <v>105</v>
          </cell>
          <cell r="F534" t="str">
            <v xml:space="preserve">Georgetown                   </v>
          </cell>
          <cell r="G534">
            <v>999</v>
          </cell>
          <cell r="H534" t="str">
            <v>Total</v>
          </cell>
          <cell r="I534">
            <v>13309020.820000002</v>
          </cell>
          <cell r="J534">
            <v>1</v>
          </cell>
          <cell r="K534">
            <v>13447059.704113241</v>
          </cell>
          <cell r="L534">
            <v>1</v>
          </cell>
          <cell r="M534">
            <v>9851756</v>
          </cell>
          <cell r="N534">
            <v>9851756</v>
          </cell>
          <cell r="O534">
            <v>9848664</v>
          </cell>
          <cell r="P534">
            <v>3092</v>
          </cell>
          <cell r="Q534">
            <v>3.1395121206287471E-2</v>
          </cell>
          <cell r="R534">
            <v>1414</v>
          </cell>
          <cell r="S534">
            <v>0</v>
          </cell>
          <cell r="T534">
            <v>105</v>
          </cell>
          <cell r="U534">
            <v>999</v>
          </cell>
          <cell r="V534">
            <v>525</v>
          </cell>
          <cell r="W534">
            <v>1388.9658258806801</v>
          </cell>
          <cell r="X534">
            <v>13447059.704113241</v>
          </cell>
        </row>
        <row r="535">
          <cell r="D535">
            <v>526</v>
          </cell>
          <cell r="E535">
            <v>106</v>
          </cell>
          <cell r="F535" t="str">
            <v xml:space="preserve">Gill                         </v>
          </cell>
          <cell r="G535">
            <v>106</v>
          </cell>
          <cell r="H535" t="str">
            <v>Gill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106</v>
          </cell>
          <cell r="U535">
            <v>106</v>
          </cell>
          <cell r="V535">
            <v>526</v>
          </cell>
          <cell r="W535">
            <v>0</v>
          </cell>
          <cell r="X535">
            <v>0</v>
          </cell>
        </row>
        <row r="536">
          <cell r="D536">
            <v>527</v>
          </cell>
          <cell r="E536">
            <v>106</v>
          </cell>
          <cell r="F536" t="str">
            <v xml:space="preserve">Gill                         </v>
          </cell>
          <cell r="G536">
            <v>674</v>
          </cell>
          <cell r="H536" t="str">
            <v>Gill Montague</v>
          </cell>
          <cell r="I536">
            <v>1693360</v>
          </cell>
          <cell r="J536">
            <v>0.91258457666532833</v>
          </cell>
          <cell r="K536">
            <v>1642742.9850434961</v>
          </cell>
          <cell r="L536">
            <v>0.90836453168211218</v>
          </cell>
          <cell r="N536">
            <v>993215</v>
          </cell>
          <cell r="O536">
            <v>972790</v>
          </cell>
          <cell r="P536">
            <v>20425</v>
          </cell>
          <cell r="Q536">
            <v>2.0996309583774506</v>
          </cell>
          <cell r="R536">
            <v>162</v>
          </cell>
          <cell r="S536">
            <v>0</v>
          </cell>
          <cell r="T536">
            <v>106</v>
          </cell>
          <cell r="U536">
            <v>674</v>
          </cell>
          <cell r="V536">
            <v>527</v>
          </cell>
          <cell r="W536">
            <v>152.59360731076001</v>
          </cell>
          <cell r="X536">
            <v>1642742.9850434961</v>
          </cell>
        </row>
        <row r="537">
          <cell r="D537">
            <v>528</v>
          </cell>
          <cell r="E537">
            <v>106</v>
          </cell>
          <cell r="F537" t="str">
            <v xml:space="preserve">Gill                         </v>
          </cell>
          <cell r="G537">
            <v>818</v>
          </cell>
          <cell r="H537" t="str">
            <v>Franklin County</v>
          </cell>
          <cell r="I537">
            <v>162205</v>
          </cell>
          <cell r="J537">
            <v>8.7415423334671644E-2</v>
          </cell>
          <cell r="K537">
            <v>165719.28725753675</v>
          </cell>
          <cell r="L537">
            <v>9.1635468317887839E-2</v>
          </cell>
          <cell r="N537">
            <v>100195</v>
          </cell>
          <cell r="O537">
            <v>93182</v>
          </cell>
          <cell r="P537">
            <v>7013</v>
          </cell>
          <cell r="Q537">
            <v>7.5261316563284755</v>
          </cell>
          <cell r="R537">
            <v>10</v>
          </cell>
          <cell r="S537">
            <v>0</v>
          </cell>
          <cell r="T537">
            <v>106</v>
          </cell>
          <cell r="U537">
            <v>818</v>
          </cell>
          <cell r="V537">
            <v>528</v>
          </cell>
          <cell r="W537">
            <v>9.9999999980300007</v>
          </cell>
          <cell r="X537">
            <v>165719.28725753675</v>
          </cell>
        </row>
        <row r="538">
          <cell r="D538">
            <v>529</v>
          </cell>
          <cell r="E538">
            <v>106</v>
          </cell>
          <cell r="F538" t="str">
            <v/>
          </cell>
          <cell r="G538">
            <v>998</v>
          </cell>
          <cell r="H538" t="str">
            <v/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106</v>
          </cell>
          <cell r="U538">
            <v>998</v>
          </cell>
          <cell r="V538">
            <v>529</v>
          </cell>
          <cell r="W538">
            <v>0</v>
          </cell>
          <cell r="X538">
            <v>0</v>
          </cell>
        </row>
        <row r="539">
          <cell r="D539">
            <v>530</v>
          </cell>
          <cell r="E539">
            <v>106</v>
          </cell>
          <cell r="F539" t="str">
            <v xml:space="preserve">Gill                         </v>
          </cell>
          <cell r="G539">
            <v>999</v>
          </cell>
          <cell r="H539" t="str">
            <v>Total</v>
          </cell>
          <cell r="I539">
            <v>1855565</v>
          </cell>
          <cell r="J539">
            <v>1</v>
          </cell>
          <cell r="K539">
            <v>1808462.2723010329</v>
          </cell>
          <cell r="L539">
            <v>1</v>
          </cell>
          <cell r="M539">
            <v>1093410</v>
          </cell>
          <cell r="N539">
            <v>1093410</v>
          </cell>
          <cell r="O539">
            <v>1065972</v>
          </cell>
          <cell r="P539">
            <v>27438</v>
          </cell>
          <cell r="Q539">
            <v>2.5739888102126511</v>
          </cell>
          <cell r="R539">
            <v>172</v>
          </cell>
          <cell r="S539">
            <v>0</v>
          </cell>
          <cell r="T539">
            <v>106</v>
          </cell>
          <cell r="U539">
            <v>999</v>
          </cell>
          <cell r="V539">
            <v>530</v>
          </cell>
          <cell r="W539">
            <v>162.59360730879001</v>
          </cell>
          <cell r="X539">
            <v>1808462.2723010329</v>
          </cell>
        </row>
        <row r="540">
          <cell r="D540">
            <v>531</v>
          </cell>
          <cell r="E540">
            <v>107</v>
          </cell>
          <cell r="F540" t="str">
            <v xml:space="preserve">Gloucester                   </v>
          </cell>
          <cell r="G540">
            <v>107</v>
          </cell>
          <cell r="H540" t="str">
            <v>Gloucester</v>
          </cell>
          <cell r="I540">
            <v>34761401.33839</v>
          </cell>
          <cell r="J540">
            <v>0.96119627871463786</v>
          </cell>
          <cell r="K540">
            <v>35423863.383190274</v>
          </cell>
          <cell r="L540">
            <v>0.95784756398776838</v>
          </cell>
          <cell r="N540">
            <v>29347381</v>
          </cell>
          <cell r="O540">
            <v>29058004</v>
          </cell>
          <cell r="P540">
            <v>289377</v>
          </cell>
          <cell r="Q540">
            <v>0.99585986704386165</v>
          </cell>
          <cell r="R540">
            <v>3179</v>
          </cell>
          <cell r="S540">
            <v>0</v>
          </cell>
          <cell r="T540">
            <v>107</v>
          </cell>
          <cell r="U540">
            <v>107</v>
          </cell>
          <cell r="V540">
            <v>531</v>
          </cell>
          <cell r="W540">
            <v>3189</v>
          </cell>
          <cell r="X540">
            <v>35423863.383190274</v>
          </cell>
        </row>
        <row r="541">
          <cell r="D541">
            <v>532</v>
          </cell>
          <cell r="E541">
            <v>107</v>
          </cell>
          <cell r="F541" t="str">
            <v xml:space="preserve">Gloucester                   </v>
          </cell>
          <cell r="G541">
            <v>817</v>
          </cell>
          <cell r="H541" t="str">
            <v>Essex North Shore</v>
          </cell>
          <cell r="I541">
            <v>1403326</v>
          </cell>
          <cell r="J541">
            <v>3.8803721285362081E-2</v>
          </cell>
          <cell r="K541">
            <v>1558914.164117486</v>
          </cell>
          <cell r="L541">
            <v>4.2152436012231606E-2</v>
          </cell>
          <cell r="N541">
            <v>1291504</v>
          </cell>
          <cell r="O541">
            <v>1173079</v>
          </cell>
          <cell r="P541">
            <v>118425</v>
          </cell>
          <cell r="Q541">
            <v>10.095228028120868</v>
          </cell>
          <cell r="R541">
            <v>89</v>
          </cell>
          <cell r="S541">
            <v>0</v>
          </cell>
          <cell r="T541">
            <v>107</v>
          </cell>
          <cell r="U541">
            <v>817</v>
          </cell>
          <cell r="V541">
            <v>532</v>
          </cell>
          <cell r="W541">
            <v>97.9999999992</v>
          </cell>
          <cell r="X541">
            <v>1558914.164117486</v>
          </cell>
        </row>
        <row r="542">
          <cell r="D542">
            <v>533</v>
          </cell>
          <cell r="E542">
            <v>107</v>
          </cell>
          <cell r="F542" t="str">
            <v/>
          </cell>
          <cell r="G542">
            <v>998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107</v>
          </cell>
          <cell r="U542">
            <v>998</v>
          </cell>
          <cell r="V542">
            <v>533</v>
          </cell>
          <cell r="W542">
            <v>0</v>
          </cell>
          <cell r="X542">
            <v>0</v>
          </cell>
        </row>
        <row r="543">
          <cell r="D543">
            <v>534</v>
          </cell>
          <cell r="E543">
            <v>107</v>
          </cell>
          <cell r="F543" t="str">
            <v/>
          </cell>
          <cell r="G543">
            <v>998</v>
          </cell>
          <cell r="H543" t="str">
            <v/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107</v>
          </cell>
          <cell r="U543">
            <v>998</v>
          </cell>
          <cell r="V543">
            <v>534</v>
          </cell>
          <cell r="W543">
            <v>0</v>
          </cell>
          <cell r="X543">
            <v>0</v>
          </cell>
        </row>
        <row r="544">
          <cell r="D544">
            <v>535</v>
          </cell>
          <cell r="E544">
            <v>107</v>
          </cell>
          <cell r="F544" t="str">
            <v xml:space="preserve">Gloucester                   </v>
          </cell>
          <cell r="G544">
            <v>999</v>
          </cell>
          <cell r="H544" t="str">
            <v>Total</v>
          </cell>
          <cell r="I544">
            <v>36164727.33839</v>
          </cell>
          <cell r="J544">
            <v>1</v>
          </cell>
          <cell r="K544">
            <v>36982777.54730776</v>
          </cell>
          <cell r="L544">
            <v>1</v>
          </cell>
          <cell r="M544">
            <v>30638885</v>
          </cell>
          <cell r="N544">
            <v>30638885</v>
          </cell>
          <cell r="O544">
            <v>30231083</v>
          </cell>
          <cell r="P544">
            <v>407802</v>
          </cell>
          <cell r="Q544">
            <v>1.3489493578513214</v>
          </cell>
          <cell r="R544">
            <v>3268</v>
          </cell>
          <cell r="S544">
            <v>0</v>
          </cell>
          <cell r="T544">
            <v>107</v>
          </cell>
          <cell r="U544">
            <v>999</v>
          </cell>
          <cell r="V544">
            <v>535</v>
          </cell>
          <cell r="W544">
            <v>3286.9999999992001</v>
          </cell>
          <cell r="X544">
            <v>36982777.54730776</v>
          </cell>
        </row>
        <row r="545">
          <cell r="D545">
            <v>536</v>
          </cell>
          <cell r="E545">
            <v>108</v>
          </cell>
          <cell r="F545" t="str">
            <v xml:space="preserve">Goshen                       </v>
          </cell>
          <cell r="G545">
            <v>108</v>
          </cell>
          <cell r="H545" t="str">
            <v>Goshen</v>
          </cell>
          <cell r="I545">
            <v>105367.36000000002</v>
          </cell>
          <cell r="J545">
            <v>9.047947301895827E-2</v>
          </cell>
          <cell r="K545">
            <v>107334.66674871638</v>
          </cell>
          <cell r="L545">
            <v>9.8275262615091313E-2</v>
          </cell>
          <cell r="N545">
            <v>72157</v>
          </cell>
          <cell r="O545">
            <v>68309</v>
          </cell>
          <cell r="P545">
            <v>3848</v>
          </cell>
          <cell r="Q545">
            <v>5.6332254900525554</v>
          </cell>
          <cell r="R545">
            <v>8</v>
          </cell>
          <cell r="S545">
            <v>0</v>
          </cell>
          <cell r="T545">
            <v>108</v>
          </cell>
          <cell r="U545">
            <v>108</v>
          </cell>
          <cell r="V545">
            <v>536</v>
          </cell>
          <cell r="W545">
            <v>8</v>
          </cell>
          <cell r="X545">
            <v>107334.66674871638</v>
          </cell>
        </row>
        <row r="546">
          <cell r="D546">
            <v>537</v>
          </cell>
          <cell r="E546">
            <v>108</v>
          </cell>
          <cell r="F546" t="str">
            <v xml:space="preserve">Goshen                       </v>
          </cell>
          <cell r="G546">
            <v>632</v>
          </cell>
          <cell r="H546" t="str">
            <v>Chesterfield Goshen</v>
          </cell>
          <cell r="I546">
            <v>609996</v>
          </cell>
          <cell r="J546">
            <v>0.52380658131391411</v>
          </cell>
          <cell r="K546">
            <v>578293.45776308456</v>
          </cell>
          <cell r="L546">
            <v>0.52948355970869032</v>
          </cell>
          <cell r="N546">
            <v>388763</v>
          </cell>
          <cell r="O546">
            <v>395455</v>
          </cell>
          <cell r="P546">
            <v>-6692</v>
          </cell>
          <cell r="Q546">
            <v>-1.692227939967885</v>
          </cell>
          <cell r="R546">
            <v>61</v>
          </cell>
          <cell r="S546">
            <v>0</v>
          </cell>
          <cell r="T546">
            <v>108</v>
          </cell>
          <cell r="U546">
            <v>632</v>
          </cell>
          <cell r="V546">
            <v>537</v>
          </cell>
          <cell r="W546">
            <v>59.032258064280001</v>
          </cell>
          <cell r="X546">
            <v>578293.45776308456</v>
          </cell>
        </row>
        <row r="547">
          <cell r="D547">
            <v>538</v>
          </cell>
          <cell r="E547">
            <v>108</v>
          </cell>
          <cell r="F547" t="str">
            <v xml:space="preserve">Goshen                       </v>
          </cell>
          <cell r="G547">
            <v>683</v>
          </cell>
          <cell r="H547" t="str">
            <v>Hampshire</v>
          </cell>
          <cell r="I547">
            <v>449181</v>
          </cell>
          <cell r="J547">
            <v>0.38571394566712774</v>
          </cell>
          <cell r="K547">
            <v>406555.8482658398</v>
          </cell>
          <cell r="L547">
            <v>0.37224117767621839</v>
          </cell>
          <cell r="N547">
            <v>273311</v>
          </cell>
          <cell r="O547">
            <v>291200</v>
          </cell>
          <cell r="P547">
            <v>-17889</v>
          </cell>
          <cell r="Q547">
            <v>-6.1432005494505493</v>
          </cell>
          <cell r="R547">
            <v>45</v>
          </cell>
          <cell r="S547">
            <v>0</v>
          </cell>
          <cell r="T547">
            <v>108</v>
          </cell>
          <cell r="U547">
            <v>683</v>
          </cell>
          <cell r="V547">
            <v>538</v>
          </cell>
          <cell r="W547">
            <v>40.113960113920001</v>
          </cell>
          <cell r="X547">
            <v>406555.8482658398</v>
          </cell>
        </row>
        <row r="548">
          <cell r="D548">
            <v>539</v>
          </cell>
          <cell r="E548">
            <v>108</v>
          </cell>
          <cell r="F548" t="str">
            <v/>
          </cell>
          <cell r="G548">
            <v>998</v>
          </cell>
          <cell r="H548" t="str">
            <v/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108</v>
          </cell>
          <cell r="U548">
            <v>998</v>
          </cell>
          <cell r="V548">
            <v>539</v>
          </cell>
          <cell r="W548">
            <v>0</v>
          </cell>
          <cell r="X548">
            <v>0</v>
          </cell>
        </row>
        <row r="549">
          <cell r="D549">
            <v>540</v>
          </cell>
          <cell r="E549">
            <v>108</v>
          </cell>
          <cell r="F549" t="str">
            <v xml:space="preserve">Goshen                       </v>
          </cell>
          <cell r="G549">
            <v>999</v>
          </cell>
          <cell r="H549" t="str">
            <v>Total</v>
          </cell>
          <cell r="I549">
            <v>1164544.3599999999</v>
          </cell>
          <cell r="J549">
            <v>1.0000000000000002</v>
          </cell>
          <cell r="K549">
            <v>1092183.9727776407</v>
          </cell>
          <cell r="L549">
            <v>1</v>
          </cell>
          <cell r="M549">
            <v>734231</v>
          </cell>
          <cell r="N549">
            <v>734231</v>
          </cell>
          <cell r="O549">
            <v>754964</v>
          </cell>
          <cell r="P549">
            <v>-20733</v>
          </cell>
          <cell r="Q549">
            <v>-2.746223660995756</v>
          </cell>
          <cell r="R549">
            <v>114</v>
          </cell>
          <cell r="S549">
            <v>0</v>
          </cell>
          <cell r="T549">
            <v>108</v>
          </cell>
          <cell r="U549">
            <v>999</v>
          </cell>
          <cell r="V549">
            <v>540</v>
          </cell>
          <cell r="W549">
            <v>107.1462181782</v>
          </cell>
          <cell r="X549">
            <v>1092183.9727776407</v>
          </cell>
        </row>
        <row r="550">
          <cell r="D550">
            <v>541</v>
          </cell>
          <cell r="E550">
            <v>109</v>
          </cell>
          <cell r="F550" t="str">
            <v xml:space="preserve">Gosnold                      </v>
          </cell>
          <cell r="G550">
            <v>109</v>
          </cell>
          <cell r="H550" t="str">
            <v>Gosnold</v>
          </cell>
          <cell r="I550">
            <v>21496.61</v>
          </cell>
          <cell r="J550">
            <v>1</v>
          </cell>
          <cell r="K550">
            <v>21755.78608038156</v>
          </cell>
          <cell r="L550">
            <v>1</v>
          </cell>
          <cell r="N550">
            <v>18105</v>
          </cell>
          <cell r="O550">
            <v>18430</v>
          </cell>
          <cell r="P550">
            <v>-325</v>
          </cell>
          <cell r="Q550">
            <v>-1.7634291915355398</v>
          </cell>
          <cell r="R550">
            <v>3</v>
          </cell>
          <cell r="S550">
            <v>0</v>
          </cell>
          <cell r="T550">
            <v>109</v>
          </cell>
          <cell r="U550">
            <v>109</v>
          </cell>
          <cell r="V550">
            <v>541</v>
          </cell>
          <cell r="W550">
            <v>3</v>
          </cell>
          <cell r="X550">
            <v>21755.78608038156</v>
          </cell>
        </row>
        <row r="551">
          <cell r="D551">
            <v>542</v>
          </cell>
          <cell r="E551">
            <v>109</v>
          </cell>
          <cell r="F551" t="str">
            <v/>
          </cell>
          <cell r="G551">
            <v>998</v>
          </cell>
          <cell r="H551" t="str">
            <v/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109</v>
          </cell>
          <cell r="U551">
            <v>998</v>
          </cell>
          <cell r="V551">
            <v>542</v>
          </cell>
          <cell r="W551">
            <v>0</v>
          </cell>
          <cell r="X551">
            <v>0</v>
          </cell>
        </row>
        <row r="552">
          <cell r="D552">
            <v>543</v>
          </cell>
          <cell r="E552">
            <v>109</v>
          </cell>
          <cell r="F552" t="str">
            <v/>
          </cell>
          <cell r="G552">
            <v>998</v>
          </cell>
          <cell r="H552" t="str">
            <v/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109</v>
          </cell>
          <cell r="U552">
            <v>998</v>
          </cell>
          <cell r="V552">
            <v>543</v>
          </cell>
          <cell r="W552">
            <v>0</v>
          </cell>
          <cell r="X552">
            <v>0</v>
          </cell>
        </row>
        <row r="553">
          <cell r="D553">
            <v>544</v>
          </cell>
          <cell r="E553">
            <v>109</v>
          </cell>
          <cell r="F553" t="str">
            <v/>
          </cell>
          <cell r="G553">
            <v>998</v>
          </cell>
          <cell r="H553" t="str">
            <v/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109</v>
          </cell>
          <cell r="U553">
            <v>998</v>
          </cell>
          <cell r="V553">
            <v>544</v>
          </cell>
          <cell r="W553">
            <v>0</v>
          </cell>
          <cell r="X553">
            <v>0</v>
          </cell>
        </row>
        <row r="554">
          <cell r="D554">
            <v>545</v>
          </cell>
          <cell r="E554">
            <v>109</v>
          </cell>
          <cell r="F554" t="str">
            <v xml:space="preserve">Gosnold                      </v>
          </cell>
          <cell r="G554">
            <v>999</v>
          </cell>
          <cell r="H554" t="str">
            <v>Total</v>
          </cell>
          <cell r="I554">
            <v>21496.61</v>
          </cell>
          <cell r="J554">
            <v>1</v>
          </cell>
          <cell r="K554">
            <v>21755.78608038156</v>
          </cell>
          <cell r="L554">
            <v>1</v>
          </cell>
          <cell r="M554">
            <v>18105</v>
          </cell>
          <cell r="N554">
            <v>18105</v>
          </cell>
          <cell r="O554">
            <v>18430</v>
          </cell>
          <cell r="P554">
            <v>-325</v>
          </cell>
          <cell r="Q554">
            <v>-1.7634291915355398</v>
          </cell>
          <cell r="R554">
            <v>3</v>
          </cell>
          <cell r="S554">
            <v>0</v>
          </cell>
          <cell r="T554">
            <v>109</v>
          </cell>
          <cell r="U554">
            <v>999</v>
          </cell>
          <cell r="V554">
            <v>545</v>
          </cell>
          <cell r="W554">
            <v>3</v>
          </cell>
          <cell r="X554">
            <v>21755.78608038156</v>
          </cell>
        </row>
        <row r="555">
          <cell r="D555">
            <v>546</v>
          </cell>
          <cell r="E555">
            <v>110</v>
          </cell>
          <cell r="F555" t="str">
            <v xml:space="preserve">Grafton                      </v>
          </cell>
          <cell r="G555">
            <v>110</v>
          </cell>
          <cell r="H555" t="str">
            <v>Grafton</v>
          </cell>
          <cell r="I555">
            <v>29937376.269999996</v>
          </cell>
          <cell r="J555">
            <v>0.97013583085801147</v>
          </cell>
          <cell r="K555">
            <v>30005660.380291101</v>
          </cell>
          <cell r="L555">
            <v>0.96597201625819507</v>
          </cell>
          <cell r="N555">
            <v>19822623</v>
          </cell>
          <cell r="O555">
            <v>19574310</v>
          </cell>
          <cell r="P555">
            <v>248313</v>
          </cell>
          <cell r="Q555">
            <v>1.268565788525879</v>
          </cell>
          <cell r="R555">
            <v>3217</v>
          </cell>
          <cell r="S555">
            <v>0</v>
          </cell>
          <cell r="T555">
            <v>110</v>
          </cell>
          <cell r="U555">
            <v>110</v>
          </cell>
          <cell r="V555">
            <v>546</v>
          </cell>
          <cell r="W555">
            <v>3151</v>
          </cell>
          <cell r="X555">
            <v>30005660.380291101</v>
          </cell>
        </row>
        <row r="556">
          <cell r="D556">
            <v>547</v>
          </cell>
          <cell r="E556">
            <v>110</v>
          </cell>
          <cell r="F556" t="str">
            <v xml:space="preserve">Grafton                      </v>
          </cell>
          <cell r="G556">
            <v>805</v>
          </cell>
          <cell r="H556" t="str">
            <v>Blackstone Valley</v>
          </cell>
          <cell r="I556">
            <v>921577</v>
          </cell>
          <cell r="J556">
            <v>2.9864169141988531E-2</v>
          </cell>
          <cell r="K556">
            <v>1056999.6919142166</v>
          </cell>
          <cell r="L556">
            <v>3.4027983741804962E-2</v>
          </cell>
          <cell r="N556">
            <v>698285</v>
          </cell>
          <cell r="O556">
            <v>602566</v>
          </cell>
          <cell r="P556">
            <v>95719</v>
          </cell>
          <cell r="Q556">
            <v>15.885230829485899</v>
          </cell>
          <cell r="R556">
            <v>62</v>
          </cell>
          <cell r="S556">
            <v>0</v>
          </cell>
          <cell r="T556">
            <v>110</v>
          </cell>
          <cell r="U556">
            <v>805</v>
          </cell>
          <cell r="V556">
            <v>547</v>
          </cell>
          <cell r="W556">
            <v>69.999999998250004</v>
          </cell>
          <cell r="X556">
            <v>1056999.6919142166</v>
          </cell>
        </row>
        <row r="557">
          <cell r="D557">
            <v>548</v>
          </cell>
          <cell r="E557">
            <v>110</v>
          </cell>
          <cell r="F557" t="str">
            <v/>
          </cell>
          <cell r="G557">
            <v>998</v>
          </cell>
          <cell r="H557" t="str">
            <v/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110</v>
          </cell>
          <cell r="U557">
            <v>998</v>
          </cell>
          <cell r="V557">
            <v>548</v>
          </cell>
          <cell r="W557">
            <v>0</v>
          </cell>
          <cell r="X557">
            <v>0</v>
          </cell>
        </row>
        <row r="558">
          <cell r="D558">
            <v>549</v>
          </cell>
          <cell r="E558">
            <v>110</v>
          </cell>
          <cell r="F558" t="str">
            <v/>
          </cell>
          <cell r="G558">
            <v>998</v>
          </cell>
          <cell r="H558" t="str">
            <v/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110</v>
          </cell>
          <cell r="U558">
            <v>998</v>
          </cell>
          <cell r="V558">
            <v>549</v>
          </cell>
          <cell r="W558">
            <v>0</v>
          </cell>
          <cell r="X558">
            <v>0</v>
          </cell>
        </row>
        <row r="559">
          <cell r="D559">
            <v>550</v>
          </cell>
          <cell r="E559">
            <v>110</v>
          </cell>
          <cell r="F559" t="str">
            <v xml:space="preserve">Grafton                      </v>
          </cell>
          <cell r="G559">
            <v>999</v>
          </cell>
          <cell r="H559" t="str">
            <v>Total</v>
          </cell>
          <cell r="I559">
            <v>30858953.269999996</v>
          </cell>
          <cell r="J559">
            <v>1</v>
          </cell>
          <cell r="K559">
            <v>31062660.072205316</v>
          </cell>
          <cell r="L559">
            <v>1</v>
          </cell>
          <cell r="M559">
            <v>20520908</v>
          </cell>
          <cell r="N559">
            <v>20520908</v>
          </cell>
          <cell r="O559">
            <v>20176876</v>
          </cell>
          <cell r="P559">
            <v>344032</v>
          </cell>
          <cell r="Q559">
            <v>1.7050806081179266</v>
          </cell>
          <cell r="R559">
            <v>3279</v>
          </cell>
          <cell r="S559">
            <v>0</v>
          </cell>
          <cell r="T559">
            <v>110</v>
          </cell>
          <cell r="U559">
            <v>999</v>
          </cell>
          <cell r="V559">
            <v>550</v>
          </cell>
          <cell r="W559">
            <v>3220.9999999982501</v>
          </cell>
          <cell r="X559">
            <v>31062660.072205316</v>
          </cell>
        </row>
        <row r="560">
          <cell r="D560">
            <v>551</v>
          </cell>
          <cell r="E560">
            <v>111</v>
          </cell>
          <cell r="F560" t="str">
            <v xml:space="preserve">Granby                       </v>
          </cell>
          <cell r="G560">
            <v>111</v>
          </cell>
          <cell r="H560" t="str">
            <v>Granby</v>
          </cell>
          <cell r="I560">
            <v>7719354.0099999998</v>
          </cell>
          <cell r="J560">
            <v>0.95225133156446728</v>
          </cell>
          <cell r="K560">
            <v>7516650.875846277</v>
          </cell>
          <cell r="L560">
            <v>0.95390359563393556</v>
          </cell>
          <cell r="N560">
            <v>4649745</v>
          </cell>
          <cell r="O560">
            <v>4716269</v>
          </cell>
          <cell r="P560">
            <v>-66524</v>
          </cell>
          <cell r="Q560">
            <v>-1.4105217492895337</v>
          </cell>
          <cell r="R560">
            <v>777</v>
          </cell>
          <cell r="S560">
            <v>0</v>
          </cell>
          <cell r="T560">
            <v>111</v>
          </cell>
          <cell r="U560">
            <v>111</v>
          </cell>
          <cell r="V560">
            <v>551</v>
          </cell>
          <cell r="W560">
            <v>742</v>
          </cell>
          <cell r="X560">
            <v>7516650.875846277</v>
          </cell>
        </row>
        <row r="561">
          <cell r="D561">
            <v>552</v>
          </cell>
          <cell r="E561">
            <v>111</v>
          </cell>
          <cell r="F561" t="str">
            <v xml:space="preserve">Granby                       </v>
          </cell>
          <cell r="G561">
            <v>860</v>
          </cell>
          <cell r="H561" t="str">
            <v>Pathfinder</v>
          </cell>
          <cell r="I561">
            <v>387071</v>
          </cell>
          <cell r="J561">
            <v>4.7748668435532722E-2</v>
          </cell>
          <cell r="K561">
            <v>363234.37697210448</v>
          </cell>
          <cell r="L561">
            <v>4.6096404366064499E-2</v>
          </cell>
          <cell r="N561">
            <v>224694</v>
          </cell>
          <cell r="O561">
            <v>236488</v>
          </cell>
          <cell r="P561">
            <v>-11794</v>
          </cell>
          <cell r="Q561">
            <v>-4.9871452251277022</v>
          </cell>
          <cell r="R561">
            <v>24</v>
          </cell>
          <cell r="S561">
            <v>0</v>
          </cell>
          <cell r="T561">
            <v>111</v>
          </cell>
          <cell r="U561">
            <v>860</v>
          </cell>
          <cell r="V561">
            <v>552</v>
          </cell>
          <cell r="W561">
            <v>22.000000001890001</v>
          </cell>
          <cell r="X561">
            <v>363234.37697210448</v>
          </cell>
        </row>
        <row r="562">
          <cell r="D562">
            <v>553</v>
          </cell>
          <cell r="E562">
            <v>111</v>
          </cell>
          <cell r="F562" t="str">
            <v/>
          </cell>
          <cell r="G562">
            <v>998</v>
          </cell>
          <cell r="H562" t="str">
            <v/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111</v>
          </cell>
          <cell r="U562">
            <v>998</v>
          </cell>
          <cell r="V562">
            <v>553</v>
          </cell>
          <cell r="W562">
            <v>0</v>
          </cell>
          <cell r="X562">
            <v>0</v>
          </cell>
        </row>
        <row r="563">
          <cell r="D563">
            <v>554</v>
          </cell>
          <cell r="E563">
            <v>111</v>
          </cell>
          <cell r="F563" t="str">
            <v/>
          </cell>
          <cell r="G563">
            <v>998</v>
          </cell>
          <cell r="H563" t="str">
            <v/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111</v>
          </cell>
          <cell r="U563">
            <v>998</v>
          </cell>
          <cell r="V563">
            <v>554</v>
          </cell>
          <cell r="W563">
            <v>0</v>
          </cell>
          <cell r="X563">
            <v>0</v>
          </cell>
        </row>
        <row r="564">
          <cell r="D564">
            <v>555</v>
          </cell>
          <cell r="E564">
            <v>111</v>
          </cell>
          <cell r="F564" t="str">
            <v xml:space="preserve">Granby                       </v>
          </cell>
          <cell r="G564">
            <v>999</v>
          </cell>
          <cell r="H564" t="str">
            <v>Total</v>
          </cell>
          <cell r="I564">
            <v>8106425.0099999998</v>
          </cell>
          <cell r="J564">
            <v>1</v>
          </cell>
          <cell r="K564">
            <v>7879885.2528183814</v>
          </cell>
          <cell r="L564">
            <v>1</v>
          </cell>
          <cell r="M564">
            <v>4874439</v>
          </cell>
          <cell r="N564">
            <v>4874439</v>
          </cell>
          <cell r="O564">
            <v>4952757</v>
          </cell>
          <cell r="P564">
            <v>-78318</v>
          </cell>
          <cell r="Q564">
            <v>-1.5813010813976942</v>
          </cell>
          <cell r="R564">
            <v>801</v>
          </cell>
          <cell r="S564">
            <v>0</v>
          </cell>
          <cell r="T564">
            <v>111</v>
          </cell>
          <cell r="U564">
            <v>999</v>
          </cell>
          <cell r="V564">
            <v>555</v>
          </cell>
          <cell r="W564">
            <v>764.00000000189004</v>
          </cell>
          <cell r="X564">
            <v>7879885.2528183814</v>
          </cell>
        </row>
        <row r="565">
          <cell r="D565">
            <v>556</v>
          </cell>
          <cell r="E565">
            <v>112</v>
          </cell>
          <cell r="F565" t="str">
            <v xml:space="preserve">Granville                    </v>
          </cell>
          <cell r="G565">
            <v>112</v>
          </cell>
          <cell r="H565" t="str">
            <v>Granville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112</v>
          </cell>
          <cell r="U565">
            <v>112</v>
          </cell>
          <cell r="V565">
            <v>556</v>
          </cell>
          <cell r="W565">
            <v>0</v>
          </cell>
          <cell r="X565">
            <v>0</v>
          </cell>
        </row>
        <row r="566">
          <cell r="D566">
            <v>557</v>
          </cell>
          <cell r="E566">
            <v>112</v>
          </cell>
          <cell r="F566" t="str">
            <v xml:space="preserve">Granville                    </v>
          </cell>
          <cell r="G566">
            <v>766</v>
          </cell>
          <cell r="H566" t="str">
            <v>Southwick Tolland Granville</v>
          </cell>
          <cell r="I566">
            <v>2151913</v>
          </cell>
          <cell r="J566">
            <v>1</v>
          </cell>
          <cell r="K566">
            <v>1936323.8077146141</v>
          </cell>
          <cell r="L566">
            <v>1</v>
          </cell>
          <cell r="N566">
            <v>1448468</v>
          </cell>
          <cell r="O566">
            <v>1483733</v>
          </cell>
          <cell r="P566">
            <v>-35265</v>
          </cell>
          <cell r="Q566">
            <v>-2.3767753362633304</v>
          </cell>
          <cell r="R566">
            <v>210</v>
          </cell>
          <cell r="S566">
            <v>0</v>
          </cell>
          <cell r="T566">
            <v>112</v>
          </cell>
          <cell r="U566">
            <v>766</v>
          </cell>
          <cell r="V566">
            <v>557</v>
          </cell>
          <cell r="W566">
            <v>183.68391608952001</v>
          </cell>
          <cell r="X566">
            <v>1936323.8077146141</v>
          </cell>
        </row>
        <row r="567">
          <cell r="D567">
            <v>558</v>
          </cell>
          <cell r="E567">
            <v>112</v>
          </cell>
          <cell r="F567" t="str">
            <v/>
          </cell>
          <cell r="G567">
            <v>998</v>
          </cell>
          <cell r="H567" t="str">
            <v/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112</v>
          </cell>
          <cell r="U567">
            <v>998</v>
          </cell>
          <cell r="V567">
            <v>558</v>
          </cell>
          <cell r="W567">
            <v>0</v>
          </cell>
          <cell r="X567">
            <v>0</v>
          </cell>
        </row>
        <row r="568">
          <cell r="D568">
            <v>559</v>
          </cell>
          <cell r="E568">
            <v>112</v>
          </cell>
          <cell r="F568" t="str">
            <v/>
          </cell>
          <cell r="G568">
            <v>998</v>
          </cell>
          <cell r="H568" t="str">
            <v/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112</v>
          </cell>
          <cell r="U568">
            <v>998</v>
          </cell>
          <cell r="V568">
            <v>559</v>
          </cell>
          <cell r="W568">
            <v>0</v>
          </cell>
          <cell r="X568">
            <v>0</v>
          </cell>
        </row>
        <row r="569">
          <cell r="D569">
            <v>560</v>
          </cell>
          <cell r="E569">
            <v>112</v>
          </cell>
          <cell r="F569" t="str">
            <v xml:space="preserve">Granville                    </v>
          </cell>
          <cell r="G569">
            <v>999</v>
          </cell>
          <cell r="H569" t="str">
            <v>Total</v>
          </cell>
          <cell r="I569">
            <v>2151913</v>
          </cell>
          <cell r="J569">
            <v>1</v>
          </cell>
          <cell r="K569">
            <v>1936323.8077146141</v>
          </cell>
          <cell r="L569">
            <v>1</v>
          </cell>
          <cell r="M569">
            <v>1448468</v>
          </cell>
          <cell r="N569">
            <v>1448468</v>
          </cell>
          <cell r="O569">
            <v>1483733</v>
          </cell>
          <cell r="P569">
            <v>-35265</v>
          </cell>
          <cell r="Q569">
            <v>-2.3767753362633304</v>
          </cell>
          <cell r="R569">
            <v>210</v>
          </cell>
          <cell r="S569">
            <v>0</v>
          </cell>
          <cell r="T569">
            <v>112</v>
          </cell>
          <cell r="U569">
            <v>999</v>
          </cell>
          <cell r="V569">
            <v>560</v>
          </cell>
          <cell r="W569">
            <v>183.68391608952001</v>
          </cell>
          <cell r="X569">
            <v>1936323.8077146141</v>
          </cell>
        </row>
        <row r="570">
          <cell r="D570">
            <v>561</v>
          </cell>
          <cell r="E570">
            <v>113</v>
          </cell>
          <cell r="F570" t="str">
            <v xml:space="preserve">Great Barrington             </v>
          </cell>
          <cell r="G570">
            <v>113</v>
          </cell>
          <cell r="H570" t="str">
            <v>Great Barrington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113</v>
          </cell>
          <cell r="U570">
            <v>113</v>
          </cell>
          <cell r="V570">
            <v>561</v>
          </cell>
          <cell r="W570">
            <v>0</v>
          </cell>
          <cell r="X570">
            <v>0</v>
          </cell>
        </row>
        <row r="571">
          <cell r="D571">
            <v>562</v>
          </cell>
          <cell r="E571">
            <v>113</v>
          </cell>
          <cell r="F571" t="str">
            <v xml:space="preserve">Great Barrington             </v>
          </cell>
          <cell r="G571">
            <v>618</v>
          </cell>
          <cell r="H571" t="str">
            <v>Berkshire Hills</v>
          </cell>
          <cell r="I571">
            <v>8147297</v>
          </cell>
          <cell r="J571">
            <v>1</v>
          </cell>
          <cell r="K571">
            <v>8362503.402399309</v>
          </cell>
          <cell r="L571">
            <v>1</v>
          </cell>
          <cell r="N571">
            <v>6915917</v>
          </cell>
          <cell r="O571">
            <v>6739149</v>
          </cell>
          <cell r="P571">
            <v>176768</v>
          </cell>
          <cell r="Q571">
            <v>2.6230018063111529</v>
          </cell>
          <cell r="R571">
            <v>759</v>
          </cell>
          <cell r="S571">
            <v>0</v>
          </cell>
          <cell r="T571">
            <v>113</v>
          </cell>
          <cell r="U571">
            <v>618</v>
          </cell>
          <cell r="V571">
            <v>562</v>
          </cell>
          <cell r="W571">
            <v>778.39298892758006</v>
          </cell>
          <cell r="X571">
            <v>8362503.402399309</v>
          </cell>
        </row>
        <row r="572">
          <cell r="D572">
            <v>563</v>
          </cell>
          <cell r="E572">
            <v>113</v>
          </cell>
          <cell r="F572" t="str">
            <v/>
          </cell>
          <cell r="G572">
            <v>998</v>
          </cell>
          <cell r="H572" t="str">
            <v/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113</v>
          </cell>
          <cell r="U572">
            <v>998</v>
          </cell>
          <cell r="V572">
            <v>563</v>
          </cell>
          <cell r="W572">
            <v>0</v>
          </cell>
          <cell r="X572">
            <v>0</v>
          </cell>
        </row>
        <row r="573">
          <cell r="D573">
            <v>564</v>
          </cell>
          <cell r="E573">
            <v>113</v>
          </cell>
          <cell r="F573" t="str">
            <v/>
          </cell>
          <cell r="G573">
            <v>998</v>
          </cell>
          <cell r="H573" t="str">
            <v/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113</v>
          </cell>
          <cell r="U573">
            <v>998</v>
          </cell>
          <cell r="V573">
            <v>564</v>
          </cell>
          <cell r="W573">
            <v>0</v>
          </cell>
          <cell r="X573">
            <v>0</v>
          </cell>
        </row>
        <row r="574">
          <cell r="D574">
            <v>565</v>
          </cell>
          <cell r="E574">
            <v>113</v>
          </cell>
          <cell r="F574" t="str">
            <v xml:space="preserve">Great Barrington             </v>
          </cell>
          <cell r="G574">
            <v>999</v>
          </cell>
          <cell r="H574" t="str">
            <v>Total</v>
          </cell>
          <cell r="I574">
            <v>8147297</v>
          </cell>
          <cell r="J574">
            <v>1</v>
          </cell>
          <cell r="K574">
            <v>8362503.402399309</v>
          </cell>
          <cell r="L574">
            <v>1</v>
          </cell>
          <cell r="M574">
            <v>6915917</v>
          </cell>
          <cell r="N574">
            <v>6915917</v>
          </cell>
          <cell r="O574">
            <v>6739149</v>
          </cell>
          <cell r="P574">
            <v>176768</v>
          </cell>
          <cell r="Q574">
            <v>2.6230018063111529</v>
          </cell>
          <cell r="R574">
            <v>759</v>
          </cell>
          <cell r="S574">
            <v>0</v>
          </cell>
          <cell r="T574">
            <v>113</v>
          </cell>
          <cell r="U574">
            <v>999</v>
          </cell>
          <cell r="V574">
            <v>565</v>
          </cell>
          <cell r="W574">
            <v>778.39298892758006</v>
          </cell>
          <cell r="X574">
            <v>8362503.402399309</v>
          </cell>
        </row>
        <row r="575">
          <cell r="D575">
            <v>566</v>
          </cell>
          <cell r="E575">
            <v>114</v>
          </cell>
          <cell r="F575" t="str">
            <v xml:space="preserve">Greenfield                   </v>
          </cell>
          <cell r="G575">
            <v>114</v>
          </cell>
          <cell r="H575" t="str">
            <v>Greenfield</v>
          </cell>
          <cell r="I575">
            <v>20360058.930000003</v>
          </cell>
          <cell r="J575">
            <v>0.91607112066376351</v>
          </cell>
          <cell r="K575">
            <v>20807903.147397026</v>
          </cell>
          <cell r="L575">
            <v>0.92012378211376877</v>
          </cell>
          <cell r="N575">
            <v>9604767</v>
          </cell>
          <cell r="O575">
            <v>9575385</v>
          </cell>
          <cell r="P575">
            <v>29382</v>
          </cell>
          <cell r="Q575">
            <v>0.30684928073388174</v>
          </cell>
          <cell r="R575">
            <v>1909</v>
          </cell>
          <cell r="S575">
            <v>0</v>
          </cell>
          <cell r="T575">
            <v>114</v>
          </cell>
          <cell r="U575">
            <v>114</v>
          </cell>
          <cell r="V575">
            <v>566</v>
          </cell>
          <cell r="W575">
            <v>1913</v>
          </cell>
          <cell r="X575">
            <v>20807903.147397026</v>
          </cell>
        </row>
        <row r="576">
          <cell r="D576">
            <v>567</v>
          </cell>
          <cell r="E576">
            <v>114</v>
          </cell>
          <cell r="F576" t="str">
            <v xml:space="preserve">Greenfield                   </v>
          </cell>
          <cell r="G576">
            <v>818</v>
          </cell>
          <cell r="H576" t="str">
            <v>Franklin County</v>
          </cell>
          <cell r="I576">
            <v>1865354</v>
          </cell>
          <cell r="J576">
            <v>8.3928879336236467E-2</v>
          </cell>
          <cell r="K576">
            <v>1806340.2314620053</v>
          </cell>
          <cell r="L576">
            <v>7.9876217886231199E-2</v>
          </cell>
          <cell r="N576">
            <v>833793</v>
          </cell>
          <cell r="O576">
            <v>877280</v>
          </cell>
          <cell r="P576">
            <v>-43487</v>
          </cell>
          <cell r="Q576">
            <v>-4.9570262629947113</v>
          </cell>
          <cell r="R576">
            <v>115</v>
          </cell>
          <cell r="S576">
            <v>0</v>
          </cell>
          <cell r="T576">
            <v>114</v>
          </cell>
          <cell r="U576">
            <v>818</v>
          </cell>
          <cell r="V576">
            <v>567</v>
          </cell>
          <cell r="W576">
            <v>108.99999999994</v>
          </cell>
          <cell r="X576">
            <v>1806340.2314620053</v>
          </cell>
        </row>
        <row r="577">
          <cell r="D577">
            <v>568</v>
          </cell>
          <cell r="E577">
            <v>114</v>
          </cell>
          <cell r="F577" t="str">
            <v/>
          </cell>
          <cell r="G577">
            <v>998</v>
          </cell>
          <cell r="H577" t="str">
            <v/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114</v>
          </cell>
          <cell r="U577">
            <v>998</v>
          </cell>
          <cell r="V577">
            <v>568</v>
          </cell>
          <cell r="W577">
            <v>0</v>
          </cell>
          <cell r="X577">
            <v>0</v>
          </cell>
        </row>
        <row r="578">
          <cell r="D578">
            <v>569</v>
          </cell>
          <cell r="E578">
            <v>114</v>
          </cell>
          <cell r="F578" t="str">
            <v/>
          </cell>
          <cell r="G578">
            <v>998</v>
          </cell>
          <cell r="H578" t="str">
            <v/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114</v>
          </cell>
          <cell r="U578">
            <v>998</v>
          </cell>
          <cell r="V578">
            <v>569</v>
          </cell>
          <cell r="W578">
            <v>0</v>
          </cell>
          <cell r="X578">
            <v>0</v>
          </cell>
        </row>
        <row r="579">
          <cell r="D579">
            <v>570</v>
          </cell>
          <cell r="E579">
            <v>114</v>
          </cell>
          <cell r="F579" t="str">
            <v xml:space="preserve">Greenfield                   </v>
          </cell>
          <cell r="G579">
            <v>999</v>
          </cell>
          <cell r="H579" t="str">
            <v>Total</v>
          </cell>
          <cell r="I579">
            <v>22225412.930000003</v>
          </cell>
          <cell r="J579">
            <v>1</v>
          </cell>
          <cell r="K579">
            <v>22614243.378859032</v>
          </cell>
          <cell r="L579">
            <v>1</v>
          </cell>
          <cell r="M579">
            <v>10438560</v>
          </cell>
          <cell r="N579">
            <v>10438560</v>
          </cell>
          <cell r="O579">
            <v>10452665</v>
          </cell>
          <cell r="P579">
            <v>-14105</v>
          </cell>
          <cell r="Q579">
            <v>-0.13494166320263778</v>
          </cell>
          <cell r="R579">
            <v>2024</v>
          </cell>
          <cell r="S579">
            <v>0</v>
          </cell>
          <cell r="T579">
            <v>114</v>
          </cell>
          <cell r="U579">
            <v>999</v>
          </cell>
          <cell r="V579">
            <v>570</v>
          </cell>
          <cell r="W579">
            <v>2021.99999999994</v>
          </cell>
          <cell r="X579">
            <v>22614243.378859032</v>
          </cell>
        </row>
        <row r="580">
          <cell r="D580">
            <v>571</v>
          </cell>
          <cell r="E580">
            <v>115</v>
          </cell>
          <cell r="F580" t="str">
            <v xml:space="preserve">Groton                       </v>
          </cell>
          <cell r="G580">
            <v>115</v>
          </cell>
          <cell r="H580" t="str">
            <v>Groton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115</v>
          </cell>
          <cell r="U580">
            <v>115</v>
          </cell>
          <cell r="V580">
            <v>571</v>
          </cell>
          <cell r="W580">
            <v>0</v>
          </cell>
          <cell r="X580">
            <v>0</v>
          </cell>
        </row>
        <row r="581">
          <cell r="D581">
            <v>572</v>
          </cell>
          <cell r="E581">
            <v>115</v>
          </cell>
          <cell r="F581" t="str">
            <v xml:space="preserve">Groton                       </v>
          </cell>
          <cell r="G581">
            <v>673</v>
          </cell>
          <cell r="H581" t="str">
            <v>Groton Dunstable</v>
          </cell>
          <cell r="I581">
            <v>16999249</v>
          </cell>
          <cell r="J581">
            <v>0.96797534173174449</v>
          </cell>
          <cell r="K581">
            <v>17247973.499029644</v>
          </cell>
          <cell r="L581">
            <v>0.96519333633760529</v>
          </cell>
          <cell r="N581">
            <v>14319379</v>
          </cell>
          <cell r="O581">
            <v>14293528</v>
          </cell>
          <cell r="P581">
            <v>25851</v>
          </cell>
          <cell r="Q581">
            <v>0.18085807786573055</v>
          </cell>
          <cell r="R581">
            <v>1847</v>
          </cell>
          <cell r="S581">
            <v>0</v>
          </cell>
          <cell r="T581">
            <v>115</v>
          </cell>
          <cell r="U581">
            <v>673</v>
          </cell>
          <cell r="V581">
            <v>572</v>
          </cell>
          <cell r="W581">
            <v>1838.5377168095999</v>
          </cell>
          <cell r="X581">
            <v>17247973.499029644</v>
          </cell>
        </row>
        <row r="582">
          <cell r="D582">
            <v>573</v>
          </cell>
          <cell r="E582">
            <v>115</v>
          </cell>
          <cell r="F582" t="str">
            <v xml:space="preserve">Groton                       </v>
          </cell>
          <cell r="G582">
            <v>852</v>
          </cell>
          <cell r="H582" t="str">
            <v>Nashoba Valley</v>
          </cell>
          <cell r="I582">
            <v>562406</v>
          </cell>
          <cell r="J582">
            <v>3.2024658268255471E-2</v>
          </cell>
          <cell r="K582">
            <v>621993.94653573784</v>
          </cell>
          <cell r="L582">
            <v>3.4806663662394759E-2</v>
          </cell>
          <cell r="N582">
            <v>516383</v>
          </cell>
          <cell r="O582">
            <v>472889</v>
          </cell>
          <cell r="P582">
            <v>43494</v>
          </cell>
          <cell r="Q582">
            <v>9.1975072374278106</v>
          </cell>
          <cell r="R582">
            <v>36</v>
          </cell>
          <cell r="S582">
            <v>0</v>
          </cell>
          <cell r="T582">
            <v>115</v>
          </cell>
          <cell r="U582">
            <v>852</v>
          </cell>
          <cell r="V582">
            <v>573</v>
          </cell>
          <cell r="W582">
            <v>39.000000001499998</v>
          </cell>
          <cell r="X582">
            <v>621993.94653573784</v>
          </cell>
        </row>
        <row r="583">
          <cell r="D583">
            <v>574</v>
          </cell>
          <cell r="E583">
            <v>115</v>
          </cell>
          <cell r="F583" t="str">
            <v/>
          </cell>
          <cell r="G583">
            <v>998</v>
          </cell>
          <cell r="H583" t="str">
            <v/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115</v>
          </cell>
          <cell r="U583">
            <v>998</v>
          </cell>
          <cell r="V583">
            <v>574</v>
          </cell>
          <cell r="W583">
            <v>0</v>
          </cell>
          <cell r="X583">
            <v>0</v>
          </cell>
        </row>
        <row r="584">
          <cell r="D584">
            <v>575</v>
          </cell>
          <cell r="E584">
            <v>115</v>
          </cell>
          <cell r="F584" t="str">
            <v xml:space="preserve">Groton                       </v>
          </cell>
          <cell r="G584">
            <v>999</v>
          </cell>
          <cell r="H584" t="str">
            <v>Total</v>
          </cell>
          <cell r="I584">
            <v>17561655</v>
          </cell>
          <cell r="J584">
            <v>1</v>
          </cell>
          <cell r="K584">
            <v>17869967.44556538</v>
          </cell>
          <cell r="L584">
            <v>1</v>
          </cell>
          <cell r="M584">
            <v>14835762</v>
          </cell>
          <cell r="N584">
            <v>14835762</v>
          </cell>
          <cell r="O584">
            <v>14766417</v>
          </cell>
          <cell r="P584">
            <v>69345</v>
          </cell>
          <cell r="Q584">
            <v>0.46961290609631301</v>
          </cell>
          <cell r="R584">
            <v>1883</v>
          </cell>
          <cell r="S584">
            <v>0</v>
          </cell>
          <cell r="T584">
            <v>115</v>
          </cell>
          <cell r="U584">
            <v>999</v>
          </cell>
          <cell r="V584">
            <v>575</v>
          </cell>
          <cell r="W584">
            <v>1877.5377168110999</v>
          </cell>
          <cell r="X584">
            <v>17869967.44556538</v>
          </cell>
        </row>
        <row r="585">
          <cell r="D585">
            <v>576</v>
          </cell>
          <cell r="E585">
            <v>116</v>
          </cell>
          <cell r="F585" t="str">
            <v xml:space="preserve">Groveland                    </v>
          </cell>
          <cell r="G585">
            <v>116</v>
          </cell>
          <cell r="H585" t="str">
            <v>Groveland</v>
          </cell>
          <cell r="I585">
            <v>118538.28</v>
          </cell>
          <cell r="J585">
            <v>1.1683940836301664E-2</v>
          </cell>
          <cell r="K585">
            <v>134168.3334358955</v>
          </cell>
          <cell r="L585">
            <v>1.3407584508068379E-2</v>
          </cell>
          <cell r="N585">
            <v>90748</v>
          </cell>
          <cell r="O585">
            <v>77239</v>
          </cell>
          <cell r="P585">
            <v>13509</v>
          </cell>
          <cell r="Q585">
            <v>17.489869107575188</v>
          </cell>
          <cell r="R585">
            <v>9</v>
          </cell>
          <cell r="S585">
            <v>0</v>
          </cell>
          <cell r="T585">
            <v>116</v>
          </cell>
          <cell r="U585">
            <v>116</v>
          </cell>
          <cell r="V585">
            <v>576</v>
          </cell>
          <cell r="W585">
            <v>10</v>
          </cell>
          <cell r="X585">
            <v>134168.3334358955</v>
          </cell>
        </row>
        <row r="586">
          <cell r="D586">
            <v>577</v>
          </cell>
          <cell r="E586">
            <v>116</v>
          </cell>
          <cell r="F586" t="str">
            <v xml:space="preserve">Groveland                    </v>
          </cell>
          <cell r="G586">
            <v>745</v>
          </cell>
          <cell r="H586" t="str">
            <v>Pentucket</v>
          </cell>
          <cell r="I586">
            <v>8811296</v>
          </cell>
          <cell r="J586">
            <v>0.86850139174570029</v>
          </cell>
          <cell r="K586">
            <v>8763204.6386694312</v>
          </cell>
          <cell r="L586">
            <v>0.87571637617899289</v>
          </cell>
          <cell r="N586">
            <v>5927190</v>
          </cell>
          <cell r="O586">
            <v>5741418</v>
          </cell>
          <cell r="P586">
            <v>185772</v>
          </cell>
          <cell r="Q586">
            <v>3.2356466642909472</v>
          </cell>
          <cell r="R586">
            <v>948</v>
          </cell>
          <cell r="S586">
            <v>0</v>
          </cell>
          <cell r="T586">
            <v>116</v>
          </cell>
          <cell r="U586">
            <v>745</v>
          </cell>
          <cell r="V586">
            <v>577</v>
          </cell>
          <cell r="W586">
            <v>922.53781513403999</v>
          </cell>
          <cell r="X586">
            <v>8763204.6386694312</v>
          </cell>
        </row>
        <row r="587">
          <cell r="D587">
            <v>578</v>
          </cell>
          <cell r="E587">
            <v>116</v>
          </cell>
          <cell r="F587" t="str">
            <v xml:space="preserve">Groveland                    </v>
          </cell>
          <cell r="G587">
            <v>885</v>
          </cell>
          <cell r="H587" t="str">
            <v>Whittier</v>
          </cell>
          <cell r="I587">
            <v>1215568</v>
          </cell>
          <cell r="J587">
            <v>0.11981466741799815</v>
          </cell>
          <cell r="K587">
            <v>1109525.2395118426</v>
          </cell>
          <cell r="L587">
            <v>0.11087603931293885</v>
          </cell>
          <cell r="N587">
            <v>750452</v>
          </cell>
          <cell r="O587">
            <v>792061</v>
          </cell>
          <cell r="P587">
            <v>-41609</v>
          </cell>
          <cell r="Q587">
            <v>-5.2532570092455</v>
          </cell>
          <cell r="R587">
            <v>77</v>
          </cell>
          <cell r="S587">
            <v>0</v>
          </cell>
          <cell r="T587">
            <v>116</v>
          </cell>
          <cell r="U587">
            <v>885</v>
          </cell>
          <cell r="V587">
            <v>578</v>
          </cell>
          <cell r="W587">
            <v>68.943856796079999</v>
          </cell>
          <cell r="X587">
            <v>1109525.2395118426</v>
          </cell>
        </row>
        <row r="588">
          <cell r="D588">
            <v>579</v>
          </cell>
          <cell r="E588">
            <v>116</v>
          </cell>
          <cell r="F588" t="str">
            <v/>
          </cell>
          <cell r="G588">
            <v>998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116</v>
          </cell>
          <cell r="U588">
            <v>998</v>
          </cell>
          <cell r="V588">
            <v>579</v>
          </cell>
          <cell r="W588">
            <v>0</v>
          </cell>
          <cell r="X588">
            <v>0</v>
          </cell>
        </row>
        <row r="589">
          <cell r="D589">
            <v>580</v>
          </cell>
          <cell r="E589">
            <v>116</v>
          </cell>
          <cell r="F589" t="str">
            <v xml:space="preserve">Groveland                    </v>
          </cell>
          <cell r="G589">
            <v>999</v>
          </cell>
          <cell r="H589" t="str">
            <v>Total</v>
          </cell>
          <cell r="I589">
            <v>10145402.279999999</v>
          </cell>
          <cell r="J589">
            <v>1</v>
          </cell>
          <cell r="K589">
            <v>10006898.211617168</v>
          </cell>
          <cell r="L589">
            <v>1</v>
          </cell>
          <cell r="M589">
            <v>6768390</v>
          </cell>
          <cell r="N589">
            <v>6768390</v>
          </cell>
          <cell r="O589">
            <v>6610718</v>
          </cell>
          <cell r="P589">
            <v>157672</v>
          </cell>
          <cell r="Q589">
            <v>2.3850964448944878</v>
          </cell>
          <cell r="R589">
            <v>1034</v>
          </cell>
          <cell r="S589">
            <v>0</v>
          </cell>
          <cell r="T589">
            <v>116</v>
          </cell>
          <cell r="U589">
            <v>999</v>
          </cell>
          <cell r="V589">
            <v>580</v>
          </cell>
          <cell r="W589">
            <v>1001.48167193012</v>
          </cell>
          <cell r="X589">
            <v>10006898.211617168</v>
          </cell>
        </row>
        <row r="590">
          <cell r="D590">
            <v>581</v>
          </cell>
          <cell r="E590">
            <v>117</v>
          </cell>
          <cell r="F590" t="str">
            <v xml:space="preserve">Hadley                       </v>
          </cell>
          <cell r="G590">
            <v>117</v>
          </cell>
          <cell r="H590" t="str">
            <v>Hadley</v>
          </cell>
          <cell r="I590">
            <v>5790379.5499999998</v>
          </cell>
          <cell r="J590">
            <v>1</v>
          </cell>
          <cell r="K590">
            <v>5654945.3746561082</v>
          </cell>
          <cell r="L590">
            <v>1</v>
          </cell>
          <cell r="N590">
            <v>4724445</v>
          </cell>
          <cell r="O590">
            <v>4888340</v>
          </cell>
          <cell r="P590">
            <v>-163895</v>
          </cell>
          <cell r="Q590">
            <v>-3.3527741523707433</v>
          </cell>
          <cell r="R590">
            <v>587</v>
          </cell>
          <cell r="S590">
            <v>0</v>
          </cell>
          <cell r="T590">
            <v>117</v>
          </cell>
          <cell r="U590">
            <v>117</v>
          </cell>
          <cell r="V590">
            <v>581</v>
          </cell>
          <cell r="W590">
            <v>565</v>
          </cell>
          <cell r="X590">
            <v>5654945.3746561082</v>
          </cell>
        </row>
        <row r="591">
          <cell r="D591">
            <v>582</v>
          </cell>
          <cell r="E591">
            <v>117</v>
          </cell>
          <cell r="F591" t="str">
            <v/>
          </cell>
          <cell r="G591">
            <v>998</v>
          </cell>
          <cell r="H591" t="str">
            <v/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117</v>
          </cell>
          <cell r="U591">
            <v>998</v>
          </cell>
          <cell r="V591">
            <v>582</v>
          </cell>
          <cell r="W591">
            <v>0</v>
          </cell>
          <cell r="X591">
            <v>0</v>
          </cell>
        </row>
        <row r="592">
          <cell r="D592">
            <v>583</v>
          </cell>
          <cell r="E592">
            <v>117</v>
          </cell>
          <cell r="F592" t="str">
            <v/>
          </cell>
          <cell r="G592">
            <v>998</v>
          </cell>
          <cell r="H592" t="str">
            <v/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117</v>
          </cell>
          <cell r="U592">
            <v>998</v>
          </cell>
          <cell r="V592">
            <v>583</v>
          </cell>
          <cell r="W592">
            <v>0</v>
          </cell>
          <cell r="X592">
            <v>0</v>
          </cell>
        </row>
        <row r="593">
          <cell r="D593">
            <v>584</v>
          </cell>
          <cell r="E593">
            <v>117</v>
          </cell>
          <cell r="F593" t="str">
            <v/>
          </cell>
          <cell r="G593">
            <v>998</v>
          </cell>
          <cell r="H593" t="str">
            <v/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117</v>
          </cell>
          <cell r="U593">
            <v>998</v>
          </cell>
          <cell r="V593">
            <v>584</v>
          </cell>
          <cell r="W593">
            <v>0</v>
          </cell>
          <cell r="X593">
            <v>0</v>
          </cell>
        </row>
        <row r="594">
          <cell r="D594">
            <v>585</v>
          </cell>
          <cell r="E594">
            <v>117</v>
          </cell>
          <cell r="F594" t="str">
            <v xml:space="preserve">Hadley                       </v>
          </cell>
          <cell r="G594">
            <v>999</v>
          </cell>
          <cell r="H594" t="str">
            <v>Total</v>
          </cell>
          <cell r="I594">
            <v>5790379.5499999998</v>
          </cell>
          <cell r="J594">
            <v>1</v>
          </cell>
          <cell r="K594">
            <v>5654945.3746561082</v>
          </cell>
          <cell r="L594">
            <v>1</v>
          </cell>
          <cell r="M594">
            <v>4724445</v>
          </cell>
          <cell r="N594">
            <v>4724445</v>
          </cell>
          <cell r="O594">
            <v>4888340</v>
          </cell>
          <cell r="P594">
            <v>-163895</v>
          </cell>
          <cell r="Q594">
            <v>-3.3527741523707433</v>
          </cell>
          <cell r="R594">
            <v>587</v>
          </cell>
          <cell r="S594">
            <v>0</v>
          </cell>
          <cell r="T594">
            <v>117</v>
          </cell>
          <cell r="U594">
            <v>999</v>
          </cell>
          <cell r="V594">
            <v>585</v>
          </cell>
          <cell r="W594">
            <v>565</v>
          </cell>
          <cell r="X594">
            <v>5654945.3746561082</v>
          </cell>
        </row>
        <row r="595">
          <cell r="D595">
            <v>586</v>
          </cell>
          <cell r="E595">
            <v>118</v>
          </cell>
          <cell r="F595" t="str">
            <v xml:space="preserve">Halifax                      </v>
          </cell>
          <cell r="G595">
            <v>118</v>
          </cell>
          <cell r="H595" t="str">
            <v>Halifax</v>
          </cell>
          <cell r="I595">
            <v>5481688.6299299989</v>
          </cell>
          <cell r="J595">
            <v>0.44893962058673603</v>
          </cell>
          <cell r="K595">
            <v>6142874.2903718846</v>
          </cell>
          <cell r="L595">
            <v>0.49349575019187164</v>
          </cell>
          <cell r="N595">
            <v>3223996</v>
          </cell>
          <cell r="O595">
            <v>2891843</v>
          </cell>
          <cell r="P595">
            <v>332153</v>
          </cell>
          <cell r="Q595">
            <v>11.485858672133999</v>
          </cell>
          <cell r="R595">
            <v>579</v>
          </cell>
          <cell r="S595">
            <v>0</v>
          </cell>
          <cell r="T595">
            <v>118</v>
          </cell>
          <cell r="U595">
            <v>118</v>
          </cell>
          <cell r="V595">
            <v>586</v>
          </cell>
          <cell r="W595">
            <v>633</v>
          </cell>
          <cell r="X595">
            <v>6142874.2903718846</v>
          </cell>
        </row>
        <row r="596">
          <cell r="D596">
            <v>587</v>
          </cell>
          <cell r="E596">
            <v>118</v>
          </cell>
          <cell r="F596" t="str">
            <v xml:space="preserve">Halifax                      </v>
          </cell>
          <cell r="G596">
            <v>760</v>
          </cell>
          <cell r="H596" t="str">
            <v>Silver Lake</v>
          </cell>
          <cell r="I596">
            <v>6728614</v>
          </cell>
          <cell r="J596">
            <v>0.55106037941326391</v>
          </cell>
          <cell r="K596">
            <v>6304799.8547114907</v>
          </cell>
          <cell r="L596">
            <v>0.50650424980812836</v>
          </cell>
          <cell r="N596">
            <v>3308981</v>
          </cell>
          <cell r="O596">
            <v>3549653</v>
          </cell>
          <cell r="P596">
            <v>-240672</v>
          </cell>
          <cell r="Q596">
            <v>-6.7801556940917891</v>
          </cell>
          <cell r="R596">
            <v>626</v>
          </cell>
          <cell r="S596">
            <v>0</v>
          </cell>
          <cell r="T596">
            <v>118</v>
          </cell>
          <cell r="U596">
            <v>760</v>
          </cell>
          <cell r="V596">
            <v>587</v>
          </cell>
          <cell r="W596">
            <v>573.85120000610993</v>
          </cell>
          <cell r="X596">
            <v>6304799.8547114907</v>
          </cell>
        </row>
        <row r="597">
          <cell r="D597">
            <v>588</v>
          </cell>
          <cell r="E597">
            <v>118</v>
          </cell>
          <cell r="F597" t="str">
            <v/>
          </cell>
          <cell r="G597">
            <v>998</v>
          </cell>
          <cell r="H597" t="str">
            <v/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118</v>
          </cell>
          <cell r="U597">
            <v>998</v>
          </cell>
          <cell r="V597">
            <v>588</v>
          </cell>
          <cell r="W597">
            <v>0</v>
          </cell>
          <cell r="X597">
            <v>0</v>
          </cell>
        </row>
        <row r="598">
          <cell r="D598">
            <v>589</v>
          </cell>
          <cell r="E598">
            <v>118</v>
          </cell>
          <cell r="F598" t="str">
            <v/>
          </cell>
          <cell r="G598">
            <v>998</v>
          </cell>
          <cell r="H598" t="str">
            <v/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118</v>
          </cell>
          <cell r="U598">
            <v>998</v>
          </cell>
          <cell r="V598">
            <v>589</v>
          </cell>
          <cell r="W598">
            <v>0</v>
          </cell>
          <cell r="X598">
            <v>0</v>
          </cell>
        </row>
        <row r="599">
          <cell r="D599">
            <v>590</v>
          </cell>
          <cell r="E599">
            <v>118</v>
          </cell>
          <cell r="F599" t="str">
            <v xml:space="preserve">Halifax                      </v>
          </cell>
          <cell r="G599">
            <v>999</v>
          </cell>
          <cell r="H599" t="str">
            <v>Total</v>
          </cell>
          <cell r="I599">
            <v>12210302.629929999</v>
          </cell>
          <cell r="J599">
            <v>1</v>
          </cell>
          <cell r="K599">
            <v>12447674.145083375</v>
          </cell>
          <cell r="L599">
            <v>1</v>
          </cell>
          <cell r="M599">
            <v>6532977</v>
          </cell>
          <cell r="N599">
            <v>6532977</v>
          </cell>
          <cell r="O599">
            <v>6441496</v>
          </cell>
          <cell r="P599">
            <v>91481</v>
          </cell>
          <cell r="Q599">
            <v>1.4201825166079431</v>
          </cell>
          <cell r="R599">
            <v>1205</v>
          </cell>
          <cell r="S599">
            <v>0</v>
          </cell>
          <cell r="T599">
            <v>118</v>
          </cell>
          <cell r="U599">
            <v>999</v>
          </cell>
          <cell r="V599">
            <v>590</v>
          </cell>
          <cell r="W599">
            <v>1206.85120000611</v>
          </cell>
          <cell r="X599">
            <v>12447674.145083375</v>
          </cell>
        </row>
        <row r="600">
          <cell r="D600">
            <v>591</v>
          </cell>
          <cell r="E600">
            <v>119</v>
          </cell>
          <cell r="F600" t="str">
            <v xml:space="preserve">Hamilton                     </v>
          </cell>
          <cell r="G600">
            <v>119</v>
          </cell>
          <cell r="H600" t="str">
            <v>Hamilton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119</v>
          </cell>
          <cell r="U600">
            <v>119</v>
          </cell>
          <cell r="V600">
            <v>591</v>
          </cell>
          <cell r="W600">
            <v>0</v>
          </cell>
          <cell r="X600">
            <v>0</v>
          </cell>
        </row>
        <row r="601">
          <cell r="D601">
            <v>592</v>
          </cell>
          <cell r="E601">
            <v>119</v>
          </cell>
          <cell r="F601" t="str">
            <v xml:space="preserve">Hamilton                     </v>
          </cell>
          <cell r="G601">
            <v>675</v>
          </cell>
          <cell r="H601" t="str">
            <v>Hamilton Wenham</v>
          </cell>
          <cell r="I601">
            <v>10840150</v>
          </cell>
          <cell r="J601">
            <v>0.97864736555205334</v>
          </cell>
          <cell r="K601">
            <v>10773113.457402205</v>
          </cell>
          <cell r="L601">
            <v>0.97974665692003227</v>
          </cell>
          <cell r="N601">
            <v>8971410</v>
          </cell>
          <cell r="O601">
            <v>9066396</v>
          </cell>
          <cell r="P601">
            <v>-94986</v>
          </cell>
          <cell r="Q601">
            <v>-1.0476709819425492</v>
          </cell>
          <cell r="R601">
            <v>1144</v>
          </cell>
          <cell r="S601">
            <v>0</v>
          </cell>
          <cell r="T601">
            <v>119</v>
          </cell>
          <cell r="U601">
            <v>675</v>
          </cell>
          <cell r="V601">
            <v>592</v>
          </cell>
          <cell r="W601">
            <v>1119.48335246275</v>
          </cell>
          <cell r="X601">
            <v>10773113.457402205</v>
          </cell>
        </row>
        <row r="602">
          <cell r="D602">
            <v>593</v>
          </cell>
          <cell r="E602">
            <v>119</v>
          </cell>
          <cell r="F602" t="str">
            <v xml:space="preserve">Hamilton                     </v>
          </cell>
          <cell r="G602">
            <v>817</v>
          </cell>
          <cell r="H602" t="str">
            <v>Essex North Shore</v>
          </cell>
          <cell r="I602">
            <v>236516</v>
          </cell>
          <cell r="J602">
            <v>2.1352634447946703E-2</v>
          </cell>
          <cell r="K602">
            <v>222702.02337622663</v>
          </cell>
          <cell r="L602">
            <v>2.0253343079967796E-2</v>
          </cell>
          <cell r="N602">
            <v>185457</v>
          </cell>
          <cell r="O602">
            <v>197815</v>
          </cell>
          <cell r="P602">
            <v>-12358</v>
          </cell>
          <cell r="Q602">
            <v>-6.2472512195738439</v>
          </cell>
          <cell r="R602">
            <v>15</v>
          </cell>
          <cell r="S602">
            <v>0</v>
          </cell>
          <cell r="T602">
            <v>119</v>
          </cell>
          <cell r="U602">
            <v>817</v>
          </cell>
          <cell r="V602">
            <v>593</v>
          </cell>
          <cell r="W602">
            <v>13.999999995540001</v>
          </cell>
          <cell r="X602">
            <v>222702.02337622663</v>
          </cell>
        </row>
        <row r="603">
          <cell r="D603">
            <v>594</v>
          </cell>
          <cell r="E603">
            <v>119</v>
          </cell>
          <cell r="F603" t="str">
            <v/>
          </cell>
          <cell r="G603">
            <v>998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119</v>
          </cell>
          <cell r="U603">
            <v>998</v>
          </cell>
          <cell r="V603">
            <v>594</v>
          </cell>
          <cell r="W603">
            <v>0</v>
          </cell>
          <cell r="X603">
            <v>0</v>
          </cell>
        </row>
        <row r="604">
          <cell r="D604">
            <v>595</v>
          </cell>
          <cell r="E604">
            <v>119</v>
          </cell>
          <cell r="F604" t="str">
            <v xml:space="preserve">Hamilton                     </v>
          </cell>
          <cell r="G604">
            <v>999</v>
          </cell>
          <cell r="H604" t="str">
            <v>Total</v>
          </cell>
          <cell r="I604">
            <v>11076666</v>
          </cell>
          <cell r="J604">
            <v>1</v>
          </cell>
          <cell r="K604">
            <v>10995815.480778432</v>
          </cell>
          <cell r="L604">
            <v>1</v>
          </cell>
          <cell r="M604">
            <v>9156867</v>
          </cell>
          <cell r="N604">
            <v>9156867</v>
          </cell>
          <cell r="O604">
            <v>9264211</v>
          </cell>
          <cell r="P604">
            <v>-107344</v>
          </cell>
          <cell r="Q604">
            <v>-1.158695543527668</v>
          </cell>
          <cell r="R604">
            <v>1159</v>
          </cell>
          <cell r="S604">
            <v>0</v>
          </cell>
          <cell r="T604">
            <v>119</v>
          </cell>
          <cell r="U604">
            <v>999</v>
          </cell>
          <cell r="V604">
            <v>595</v>
          </cell>
          <cell r="W604">
            <v>1133.48335245829</v>
          </cell>
          <cell r="X604">
            <v>10995815.480778432</v>
          </cell>
        </row>
        <row r="605">
          <cell r="D605">
            <v>596</v>
          </cell>
          <cell r="E605">
            <v>120</v>
          </cell>
          <cell r="F605" t="str">
            <v xml:space="preserve">Hampden                      </v>
          </cell>
          <cell r="G605">
            <v>120</v>
          </cell>
          <cell r="H605" t="str">
            <v>Hampden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120</v>
          </cell>
          <cell r="U605">
            <v>120</v>
          </cell>
          <cell r="V605">
            <v>596</v>
          </cell>
          <cell r="W605">
            <v>0</v>
          </cell>
          <cell r="X605">
            <v>0</v>
          </cell>
        </row>
        <row r="606">
          <cell r="D606">
            <v>597</v>
          </cell>
          <cell r="E606">
            <v>120</v>
          </cell>
          <cell r="F606" t="str">
            <v xml:space="preserve">Hampden                      </v>
          </cell>
          <cell r="G606">
            <v>680</v>
          </cell>
          <cell r="H606" t="str">
            <v>Hampden Wilbraham</v>
          </cell>
          <cell r="I606">
            <v>7062290</v>
          </cell>
          <cell r="J606">
            <v>1</v>
          </cell>
          <cell r="K606">
            <v>6987783.7096305136</v>
          </cell>
          <cell r="L606">
            <v>1</v>
          </cell>
          <cell r="N606">
            <v>5284329</v>
          </cell>
          <cell r="O606">
            <v>5173441</v>
          </cell>
          <cell r="P606">
            <v>110888</v>
          </cell>
          <cell r="Q606">
            <v>2.1434089999286741</v>
          </cell>
          <cell r="R606">
            <v>734</v>
          </cell>
          <cell r="S606">
            <v>0</v>
          </cell>
          <cell r="T606">
            <v>120</v>
          </cell>
          <cell r="U606">
            <v>680</v>
          </cell>
          <cell r="V606">
            <v>597</v>
          </cell>
          <cell r="W606">
            <v>709.99999998928001</v>
          </cell>
          <cell r="X606">
            <v>6987783.7096305136</v>
          </cell>
        </row>
        <row r="607">
          <cell r="D607">
            <v>598</v>
          </cell>
          <cell r="E607">
            <v>120</v>
          </cell>
          <cell r="F607" t="str">
            <v/>
          </cell>
          <cell r="G607">
            <v>998</v>
          </cell>
          <cell r="H607" t="str">
            <v/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120</v>
          </cell>
          <cell r="U607">
            <v>998</v>
          </cell>
          <cell r="V607">
            <v>598</v>
          </cell>
          <cell r="W607">
            <v>0</v>
          </cell>
          <cell r="X607">
            <v>0</v>
          </cell>
        </row>
        <row r="608">
          <cell r="D608">
            <v>599</v>
          </cell>
          <cell r="E608">
            <v>120</v>
          </cell>
          <cell r="F608" t="str">
            <v/>
          </cell>
          <cell r="G608">
            <v>998</v>
          </cell>
          <cell r="H608" t="str">
            <v/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120</v>
          </cell>
          <cell r="U608">
            <v>998</v>
          </cell>
          <cell r="V608">
            <v>599</v>
          </cell>
          <cell r="W608">
            <v>0</v>
          </cell>
          <cell r="X608">
            <v>0</v>
          </cell>
        </row>
        <row r="609">
          <cell r="D609">
            <v>600</v>
          </cell>
          <cell r="E609">
            <v>120</v>
          </cell>
          <cell r="F609" t="str">
            <v xml:space="preserve">Hampden                      </v>
          </cell>
          <cell r="G609">
            <v>999</v>
          </cell>
          <cell r="H609" t="str">
            <v>Total</v>
          </cell>
          <cell r="I609">
            <v>7062290</v>
          </cell>
          <cell r="J609">
            <v>1</v>
          </cell>
          <cell r="K609">
            <v>6987783.7096305136</v>
          </cell>
          <cell r="L609">
            <v>1</v>
          </cell>
          <cell r="M609">
            <v>5284329</v>
          </cell>
          <cell r="N609">
            <v>5284329</v>
          </cell>
          <cell r="O609">
            <v>5173441</v>
          </cell>
          <cell r="P609">
            <v>110888</v>
          </cell>
          <cell r="Q609">
            <v>2.1434089999286741</v>
          </cell>
          <cell r="R609">
            <v>734</v>
          </cell>
          <cell r="S609">
            <v>0</v>
          </cell>
          <cell r="T609">
            <v>120</v>
          </cell>
          <cell r="U609">
            <v>999</v>
          </cell>
          <cell r="V609">
            <v>600</v>
          </cell>
          <cell r="W609">
            <v>709.99999998928001</v>
          </cell>
          <cell r="X609">
            <v>6987783.7096305136</v>
          </cell>
        </row>
        <row r="610">
          <cell r="D610">
            <v>601</v>
          </cell>
          <cell r="E610">
            <v>121</v>
          </cell>
          <cell r="F610" t="str">
            <v xml:space="preserve">Hancock                      </v>
          </cell>
          <cell r="G610">
            <v>121</v>
          </cell>
          <cell r="H610" t="str">
            <v>Hancock</v>
          </cell>
          <cell r="I610">
            <v>719680.2</v>
          </cell>
          <cell r="J610">
            <v>1</v>
          </cell>
          <cell r="K610">
            <v>672606.53356161958</v>
          </cell>
          <cell r="L610">
            <v>1</v>
          </cell>
          <cell r="N610">
            <v>562854</v>
          </cell>
          <cell r="O610">
            <v>604602</v>
          </cell>
          <cell r="P610">
            <v>-41748</v>
          </cell>
          <cell r="Q610">
            <v>-6.9050383558109303</v>
          </cell>
          <cell r="R610">
            <v>74</v>
          </cell>
          <cell r="S610">
            <v>0</v>
          </cell>
          <cell r="T610">
            <v>121</v>
          </cell>
          <cell r="U610">
            <v>121</v>
          </cell>
          <cell r="V610">
            <v>601</v>
          </cell>
          <cell r="W610">
            <v>70</v>
          </cell>
          <cell r="X610">
            <v>672606.53356161958</v>
          </cell>
        </row>
        <row r="611">
          <cell r="D611">
            <v>602</v>
          </cell>
          <cell r="E611">
            <v>121</v>
          </cell>
          <cell r="F611" t="str">
            <v/>
          </cell>
          <cell r="G611">
            <v>998</v>
          </cell>
          <cell r="H611" t="str">
            <v/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121</v>
          </cell>
          <cell r="U611">
            <v>998</v>
          </cell>
          <cell r="V611">
            <v>602</v>
          </cell>
          <cell r="W611">
            <v>0</v>
          </cell>
          <cell r="X611">
            <v>0</v>
          </cell>
        </row>
        <row r="612">
          <cell r="D612">
            <v>603</v>
          </cell>
          <cell r="E612">
            <v>121</v>
          </cell>
          <cell r="F612" t="str">
            <v/>
          </cell>
          <cell r="G612">
            <v>998</v>
          </cell>
          <cell r="H612" t="str">
            <v/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121</v>
          </cell>
          <cell r="U612">
            <v>998</v>
          </cell>
          <cell r="V612">
            <v>603</v>
          </cell>
          <cell r="W612">
            <v>0</v>
          </cell>
          <cell r="X612">
            <v>0</v>
          </cell>
        </row>
        <row r="613">
          <cell r="D613">
            <v>604</v>
          </cell>
          <cell r="E613">
            <v>121</v>
          </cell>
          <cell r="F613" t="str">
            <v/>
          </cell>
          <cell r="G613">
            <v>998</v>
          </cell>
          <cell r="H613" t="str">
            <v/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121</v>
          </cell>
          <cell r="U613">
            <v>998</v>
          </cell>
          <cell r="V613">
            <v>604</v>
          </cell>
          <cell r="W613">
            <v>0</v>
          </cell>
          <cell r="X613">
            <v>0</v>
          </cell>
        </row>
        <row r="614">
          <cell r="D614">
            <v>605</v>
          </cell>
          <cell r="E614">
            <v>121</v>
          </cell>
          <cell r="F614" t="str">
            <v xml:space="preserve">Hancock                      </v>
          </cell>
          <cell r="G614">
            <v>999</v>
          </cell>
          <cell r="H614" t="str">
            <v>Total</v>
          </cell>
          <cell r="I614">
            <v>719680.2</v>
          </cell>
          <cell r="J614">
            <v>1</v>
          </cell>
          <cell r="K614">
            <v>672606.53356161958</v>
          </cell>
          <cell r="L614">
            <v>1</v>
          </cell>
          <cell r="M614">
            <v>562854</v>
          </cell>
          <cell r="N614">
            <v>562854</v>
          </cell>
          <cell r="O614">
            <v>604602</v>
          </cell>
          <cell r="P614">
            <v>-41748</v>
          </cell>
          <cell r="Q614">
            <v>-6.9050383558109303</v>
          </cell>
          <cell r="R614">
            <v>74</v>
          </cell>
          <cell r="S614">
            <v>0</v>
          </cell>
          <cell r="T614">
            <v>121</v>
          </cell>
          <cell r="U614">
            <v>999</v>
          </cell>
          <cell r="V614">
            <v>605</v>
          </cell>
          <cell r="W614">
            <v>70</v>
          </cell>
          <cell r="X614">
            <v>672606.53356161958</v>
          </cell>
        </row>
        <row r="615">
          <cell r="D615">
            <v>606</v>
          </cell>
          <cell r="E615">
            <v>122</v>
          </cell>
          <cell r="F615" t="str">
            <v xml:space="preserve">Hanover                      </v>
          </cell>
          <cell r="G615">
            <v>122</v>
          </cell>
          <cell r="H615" t="str">
            <v>Hanover</v>
          </cell>
          <cell r="I615">
            <v>23962139.080309998</v>
          </cell>
          <cell r="J615">
            <v>0.97053643931137512</v>
          </cell>
          <cell r="K615">
            <v>24249684.484178498</v>
          </cell>
          <cell r="L615">
            <v>0.96817758638570117</v>
          </cell>
          <cell r="N615">
            <v>19005451</v>
          </cell>
          <cell r="O615">
            <v>18266304</v>
          </cell>
          <cell r="P615">
            <v>739147</v>
          </cell>
          <cell r="Q615">
            <v>4.0465055218614561</v>
          </cell>
          <cell r="R615">
            <v>2557</v>
          </cell>
          <cell r="S615">
            <v>0</v>
          </cell>
          <cell r="T615">
            <v>122</v>
          </cell>
          <cell r="U615">
            <v>122</v>
          </cell>
          <cell r="V615">
            <v>606</v>
          </cell>
          <cell r="W615">
            <v>2530</v>
          </cell>
          <cell r="X615">
            <v>24249684.484178498</v>
          </cell>
        </row>
        <row r="616">
          <cell r="D616">
            <v>607</v>
          </cell>
          <cell r="E616">
            <v>122</v>
          </cell>
          <cell r="F616" t="str">
            <v xml:space="preserve">Hanover                      </v>
          </cell>
          <cell r="G616">
            <v>873</v>
          </cell>
          <cell r="H616" t="str">
            <v>South Shore</v>
          </cell>
          <cell r="I616">
            <v>727443</v>
          </cell>
          <cell r="J616">
            <v>2.9463560688624924E-2</v>
          </cell>
          <cell r="K616">
            <v>797047.46373290906</v>
          </cell>
          <cell r="L616">
            <v>3.1822413614298814E-2</v>
          </cell>
          <cell r="N616">
            <v>624678</v>
          </cell>
          <cell r="O616">
            <v>554529</v>
          </cell>
          <cell r="P616">
            <v>70149</v>
          </cell>
          <cell r="Q616">
            <v>12.65019503037713</v>
          </cell>
          <cell r="R616">
            <v>46</v>
          </cell>
          <cell r="S616">
            <v>0</v>
          </cell>
          <cell r="T616">
            <v>122</v>
          </cell>
          <cell r="U616">
            <v>873</v>
          </cell>
          <cell r="V616">
            <v>607</v>
          </cell>
          <cell r="W616">
            <v>48.9999999972</v>
          </cell>
          <cell r="X616">
            <v>797047.46373290906</v>
          </cell>
        </row>
        <row r="617">
          <cell r="D617">
            <v>608</v>
          </cell>
          <cell r="E617">
            <v>122</v>
          </cell>
          <cell r="F617" t="str">
            <v/>
          </cell>
          <cell r="G617">
            <v>998</v>
          </cell>
          <cell r="H617" t="str">
            <v/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122</v>
          </cell>
          <cell r="U617">
            <v>998</v>
          </cell>
          <cell r="V617">
            <v>608</v>
          </cell>
          <cell r="W617">
            <v>0</v>
          </cell>
          <cell r="X617">
            <v>0</v>
          </cell>
        </row>
        <row r="618">
          <cell r="D618">
            <v>609</v>
          </cell>
          <cell r="E618">
            <v>122</v>
          </cell>
          <cell r="F618" t="str">
            <v/>
          </cell>
          <cell r="G618">
            <v>998</v>
          </cell>
          <cell r="H618" t="str">
            <v/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122</v>
          </cell>
          <cell r="U618">
            <v>998</v>
          </cell>
          <cell r="V618">
            <v>609</v>
          </cell>
          <cell r="W618">
            <v>0</v>
          </cell>
          <cell r="X618">
            <v>0</v>
          </cell>
        </row>
        <row r="619">
          <cell r="D619">
            <v>610</v>
          </cell>
          <cell r="E619">
            <v>122</v>
          </cell>
          <cell r="F619" t="str">
            <v xml:space="preserve">Hanover                      </v>
          </cell>
          <cell r="G619">
            <v>999</v>
          </cell>
          <cell r="H619" t="str">
            <v>Total</v>
          </cell>
          <cell r="I619">
            <v>24689582.080309998</v>
          </cell>
          <cell r="J619">
            <v>1</v>
          </cell>
          <cell r="K619">
            <v>25046731.947911408</v>
          </cell>
          <cell r="L619">
            <v>1</v>
          </cell>
          <cell r="M619">
            <v>19630129</v>
          </cell>
          <cell r="N619">
            <v>19630129</v>
          </cell>
          <cell r="O619">
            <v>18820833</v>
          </cell>
          <cell r="P619">
            <v>809296</v>
          </cell>
          <cell r="Q619">
            <v>4.3000009617002606</v>
          </cell>
          <cell r="R619">
            <v>2603</v>
          </cell>
          <cell r="S619">
            <v>0</v>
          </cell>
          <cell r="T619">
            <v>122</v>
          </cell>
          <cell r="U619">
            <v>999</v>
          </cell>
          <cell r="V619">
            <v>610</v>
          </cell>
          <cell r="W619">
            <v>2578.9999999972001</v>
          </cell>
          <cell r="X619">
            <v>25046731.947911408</v>
          </cell>
        </row>
        <row r="620">
          <cell r="D620">
            <v>611</v>
          </cell>
          <cell r="E620">
            <v>123</v>
          </cell>
          <cell r="F620" t="str">
            <v xml:space="preserve">Hanson                       </v>
          </cell>
          <cell r="G620">
            <v>123</v>
          </cell>
          <cell r="H620" t="str">
            <v>Hanson</v>
          </cell>
          <cell r="I620">
            <v>105367.36000000002</v>
          </cell>
          <cell r="J620">
            <v>6.1287246979408218E-3</v>
          </cell>
          <cell r="K620">
            <v>120751.50009230593</v>
          </cell>
          <cell r="L620">
            <v>7.13505413571298E-3</v>
          </cell>
          <cell r="N620">
            <v>61304</v>
          </cell>
          <cell r="O620">
            <v>49870</v>
          </cell>
          <cell r="P620">
            <v>11434</v>
          </cell>
          <cell r="Q620">
            <v>22.927611790655703</v>
          </cell>
          <cell r="R620">
            <v>8</v>
          </cell>
          <cell r="S620">
            <v>0</v>
          </cell>
          <cell r="T620">
            <v>123</v>
          </cell>
          <cell r="U620">
            <v>123</v>
          </cell>
          <cell r="V620">
            <v>611</v>
          </cell>
          <cell r="W620">
            <v>9</v>
          </cell>
          <cell r="X620">
            <v>120751.50009230593</v>
          </cell>
        </row>
        <row r="621">
          <cell r="D621">
            <v>612</v>
          </cell>
          <cell r="E621">
            <v>123</v>
          </cell>
          <cell r="F621" t="str">
            <v xml:space="preserve">Hanson                       </v>
          </cell>
          <cell r="G621">
            <v>780</v>
          </cell>
          <cell r="H621" t="str">
            <v>Whitman Hanson</v>
          </cell>
          <cell r="I621">
            <v>15900964</v>
          </cell>
          <cell r="J621">
            <v>0.92488443088891914</v>
          </cell>
          <cell r="K621">
            <v>15501644.334091708</v>
          </cell>
          <cell r="L621">
            <v>0.91597264987816318</v>
          </cell>
          <cell r="N621">
            <v>7869932</v>
          </cell>
          <cell r="O621">
            <v>7525809</v>
          </cell>
          <cell r="P621">
            <v>344123</v>
          </cell>
          <cell r="Q621">
            <v>4.5725715335055677</v>
          </cell>
          <cell r="R621">
            <v>1634</v>
          </cell>
          <cell r="S621">
            <v>0</v>
          </cell>
          <cell r="T621">
            <v>123</v>
          </cell>
          <cell r="U621">
            <v>780</v>
          </cell>
          <cell r="V621">
            <v>612</v>
          </cell>
          <cell r="W621">
            <v>1565.019801963</v>
          </cell>
          <cell r="X621">
            <v>15501644.334091708</v>
          </cell>
        </row>
        <row r="622">
          <cell r="D622">
            <v>613</v>
          </cell>
          <cell r="E622">
            <v>123</v>
          </cell>
          <cell r="F622" t="str">
            <v xml:space="preserve">Hanson                       </v>
          </cell>
          <cell r="G622">
            <v>873</v>
          </cell>
          <cell r="H622" t="str">
            <v>South Shore</v>
          </cell>
          <cell r="I622">
            <v>1186048</v>
          </cell>
          <cell r="J622">
            <v>6.8986844413140028E-2</v>
          </cell>
          <cell r="K622">
            <v>1301301.9816335638</v>
          </cell>
          <cell r="L622">
            <v>7.6892295986123904E-2</v>
          </cell>
          <cell r="N622">
            <v>660650</v>
          </cell>
          <cell r="O622">
            <v>561348</v>
          </cell>
          <cell r="P622">
            <v>99302</v>
          </cell>
          <cell r="Q622">
            <v>17.689917840626492</v>
          </cell>
          <cell r="R622">
            <v>75</v>
          </cell>
          <cell r="S622">
            <v>0</v>
          </cell>
          <cell r="T622">
            <v>123</v>
          </cell>
          <cell r="U622">
            <v>873</v>
          </cell>
          <cell r="V622">
            <v>613</v>
          </cell>
          <cell r="W622">
            <v>79.999999997199993</v>
          </cell>
          <cell r="X622">
            <v>1301301.9816335638</v>
          </cell>
        </row>
        <row r="623">
          <cell r="D623">
            <v>614</v>
          </cell>
          <cell r="E623">
            <v>123</v>
          </cell>
          <cell r="F623" t="str">
            <v/>
          </cell>
          <cell r="G623">
            <v>998</v>
          </cell>
          <cell r="H623" t="str">
            <v/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123</v>
          </cell>
          <cell r="U623">
            <v>998</v>
          </cell>
          <cell r="V623">
            <v>614</v>
          </cell>
          <cell r="W623">
            <v>0</v>
          </cell>
          <cell r="X623">
            <v>0</v>
          </cell>
        </row>
        <row r="624">
          <cell r="D624">
            <v>615</v>
          </cell>
          <cell r="E624">
            <v>123</v>
          </cell>
          <cell r="F624" t="str">
            <v xml:space="preserve">Hanson                       </v>
          </cell>
          <cell r="G624">
            <v>999</v>
          </cell>
          <cell r="H624" t="str">
            <v>Total</v>
          </cell>
          <cell r="I624">
            <v>17192379.359999999</v>
          </cell>
          <cell r="J624">
            <v>1</v>
          </cell>
          <cell r="K624">
            <v>16923697.815817576</v>
          </cell>
          <cell r="L624">
            <v>1</v>
          </cell>
          <cell r="M624">
            <v>8591885</v>
          </cell>
          <cell r="N624">
            <v>8591886</v>
          </cell>
          <cell r="O624">
            <v>8137027</v>
          </cell>
          <cell r="P624">
            <v>454859</v>
          </cell>
          <cell r="Q624">
            <v>5.5899900541069849</v>
          </cell>
          <cell r="R624">
            <v>1717</v>
          </cell>
          <cell r="S624">
            <v>0</v>
          </cell>
          <cell r="T624">
            <v>123</v>
          </cell>
          <cell r="U624">
            <v>999</v>
          </cell>
          <cell r="V624">
            <v>615</v>
          </cell>
          <cell r="W624">
            <v>1654.0198019601999</v>
          </cell>
          <cell r="X624">
            <v>16923697.815817576</v>
          </cell>
        </row>
        <row r="625">
          <cell r="D625">
            <v>616</v>
          </cell>
          <cell r="E625">
            <v>124</v>
          </cell>
          <cell r="F625" t="str">
            <v xml:space="preserve">Hardwick                     </v>
          </cell>
          <cell r="G625">
            <v>124</v>
          </cell>
          <cell r="H625" t="str">
            <v>Hardwick</v>
          </cell>
          <cell r="I625">
            <v>13170.920000000002</v>
          </cell>
          <cell r="J625">
            <v>3.0155573666257656E-3</v>
          </cell>
          <cell r="K625">
            <v>0</v>
          </cell>
          <cell r="L625">
            <v>0</v>
          </cell>
          <cell r="N625">
            <v>0</v>
          </cell>
          <cell r="O625">
            <v>4778</v>
          </cell>
          <cell r="P625">
            <v>-4778</v>
          </cell>
          <cell r="Q625">
            <v>-100</v>
          </cell>
          <cell r="R625">
            <v>1</v>
          </cell>
          <cell r="S625">
            <v>0</v>
          </cell>
          <cell r="T625">
            <v>124</v>
          </cell>
          <cell r="U625">
            <v>124</v>
          </cell>
          <cell r="V625">
            <v>616</v>
          </cell>
          <cell r="W625">
            <v>0</v>
          </cell>
          <cell r="X625">
            <v>0</v>
          </cell>
        </row>
        <row r="626">
          <cell r="D626">
            <v>617</v>
          </cell>
          <cell r="E626">
            <v>124</v>
          </cell>
          <cell r="F626" t="str">
            <v xml:space="preserve">Hardwick                     </v>
          </cell>
          <cell r="G626">
            <v>753</v>
          </cell>
          <cell r="H626" t="str">
            <v>Quabbin</v>
          </cell>
          <cell r="I626">
            <v>3967415</v>
          </cell>
          <cell r="J626">
            <v>0.90836232622410285</v>
          </cell>
          <cell r="K626">
            <v>3868179.7081483677</v>
          </cell>
          <cell r="L626">
            <v>0.92134774248293361</v>
          </cell>
          <cell r="N626">
            <v>1408914</v>
          </cell>
          <cell r="O626">
            <v>1439140</v>
          </cell>
          <cell r="P626">
            <v>-30226</v>
          </cell>
          <cell r="Q626">
            <v>-2.1002821129285545</v>
          </cell>
          <cell r="R626">
            <v>397</v>
          </cell>
          <cell r="S626">
            <v>0</v>
          </cell>
          <cell r="T626">
            <v>124</v>
          </cell>
          <cell r="U626">
            <v>753</v>
          </cell>
          <cell r="V626">
            <v>617</v>
          </cell>
          <cell r="W626">
            <v>378.34489311090005</v>
          </cell>
          <cell r="X626">
            <v>3868179.7081483677</v>
          </cell>
        </row>
        <row r="627">
          <cell r="D627">
            <v>618</v>
          </cell>
          <cell r="E627">
            <v>124</v>
          </cell>
          <cell r="F627" t="str">
            <v xml:space="preserve">Hardwick                     </v>
          </cell>
          <cell r="G627">
            <v>860</v>
          </cell>
          <cell r="H627" t="str">
            <v>Pathfinder</v>
          </cell>
          <cell r="I627">
            <v>387071</v>
          </cell>
          <cell r="J627">
            <v>8.8622116409271451E-2</v>
          </cell>
          <cell r="K627">
            <v>330213.06993999809</v>
          </cell>
          <cell r="L627">
            <v>7.8652257517066435E-2</v>
          </cell>
          <cell r="N627">
            <v>120274</v>
          </cell>
          <cell r="O627">
            <v>140406</v>
          </cell>
          <cell r="P627">
            <v>-20132</v>
          </cell>
          <cell r="Q627">
            <v>-14.338418586100309</v>
          </cell>
          <cell r="R627">
            <v>24</v>
          </cell>
          <cell r="S627">
            <v>0</v>
          </cell>
          <cell r="T627">
            <v>124</v>
          </cell>
          <cell r="U627">
            <v>860</v>
          </cell>
          <cell r="V627">
            <v>618</v>
          </cell>
          <cell r="W627">
            <v>19.999999999620002</v>
          </cell>
          <cell r="X627">
            <v>330213.06993999809</v>
          </cell>
        </row>
        <row r="628">
          <cell r="D628">
            <v>619</v>
          </cell>
          <cell r="E628">
            <v>124</v>
          </cell>
          <cell r="F628" t="str">
            <v/>
          </cell>
          <cell r="G628">
            <v>998</v>
          </cell>
          <cell r="H628" t="str">
            <v/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124</v>
          </cell>
          <cell r="U628">
            <v>998</v>
          </cell>
          <cell r="V628">
            <v>619</v>
          </cell>
          <cell r="W628">
            <v>0</v>
          </cell>
          <cell r="X628">
            <v>0</v>
          </cell>
        </row>
        <row r="629">
          <cell r="D629">
            <v>620</v>
          </cell>
          <cell r="E629">
            <v>124</v>
          </cell>
          <cell r="F629" t="str">
            <v xml:space="preserve">Hardwick                     </v>
          </cell>
          <cell r="G629">
            <v>999</v>
          </cell>
          <cell r="H629" t="str">
            <v>Total</v>
          </cell>
          <cell r="I629">
            <v>4367656.92</v>
          </cell>
          <cell r="J629">
            <v>1</v>
          </cell>
          <cell r="K629">
            <v>4198392.7780883657</v>
          </cell>
          <cell r="L629">
            <v>1</v>
          </cell>
          <cell r="M629">
            <v>1529188</v>
          </cell>
          <cell r="N629">
            <v>1529188</v>
          </cell>
          <cell r="O629">
            <v>1584324</v>
          </cell>
          <cell r="P629">
            <v>-55136</v>
          </cell>
          <cell r="Q629">
            <v>-3.4800962429402067</v>
          </cell>
          <cell r="R629">
            <v>422</v>
          </cell>
          <cell r="S629">
            <v>0</v>
          </cell>
          <cell r="T629">
            <v>124</v>
          </cell>
          <cell r="U629">
            <v>999</v>
          </cell>
          <cell r="V629">
            <v>620</v>
          </cell>
          <cell r="W629">
            <v>398.34489311052005</v>
          </cell>
          <cell r="X629">
            <v>4198392.7780883657</v>
          </cell>
        </row>
        <row r="630">
          <cell r="D630">
            <v>621</v>
          </cell>
          <cell r="E630">
            <v>125</v>
          </cell>
          <cell r="F630" t="str">
            <v xml:space="preserve">Harvard                      </v>
          </cell>
          <cell r="G630">
            <v>125</v>
          </cell>
          <cell r="H630" t="str">
            <v>Harvard</v>
          </cell>
          <cell r="I630">
            <v>9175786.1101999991</v>
          </cell>
          <cell r="J630">
            <v>0.99008029927246943</v>
          </cell>
          <cell r="K630">
            <v>9274857.1529690847</v>
          </cell>
          <cell r="L630">
            <v>0.98835452744378327</v>
          </cell>
          <cell r="N630">
            <v>7706220</v>
          </cell>
          <cell r="O630">
            <v>7758081</v>
          </cell>
          <cell r="P630">
            <v>-51861</v>
          </cell>
          <cell r="Q630">
            <v>-0.66847716593832929</v>
          </cell>
          <cell r="R630">
            <v>996</v>
          </cell>
          <cell r="S630">
            <v>0</v>
          </cell>
          <cell r="T630">
            <v>125</v>
          </cell>
          <cell r="U630">
            <v>125</v>
          </cell>
          <cell r="V630">
            <v>621</v>
          </cell>
          <cell r="W630">
            <v>980</v>
          </cell>
          <cell r="X630">
            <v>9274857.1529690847</v>
          </cell>
        </row>
        <row r="631">
          <cell r="D631">
            <v>622</v>
          </cell>
          <cell r="E631">
            <v>125</v>
          </cell>
          <cell r="F631" t="str">
            <v xml:space="preserve">Harvard                      </v>
          </cell>
          <cell r="G631">
            <v>832</v>
          </cell>
          <cell r="H631" t="str">
            <v>Montachusett</v>
          </cell>
          <cell r="I631">
            <v>91933</v>
          </cell>
          <cell r="J631">
            <v>9.919700727530581E-3</v>
          </cell>
          <cell r="K631">
            <v>109282.74362953844</v>
          </cell>
          <cell r="L631">
            <v>1.1645472556216802E-2</v>
          </cell>
          <cell r="N631">
            <v>90800</v>
          </cell>
          <cell r="O631">
            <v>77729</v>
          </cell>
          <cell r="P631">
            <v>13071</v>
          </cell>
          <cell r="Q631">
            <v>16.816117536569362</v>
          </cell>
          <cell r="R631">
            <v>6</v>
          </cell>
          <cell r="S631">
            <v>0</v>
          </cell>
          <cell r="T631">
            <v>125</v>
          </cell>
          <cell r="U631">
            <v>832</v>
          </cell>
          <cell r="V631">
            <v>622</v>
          </cell>
          <cell r="W631">
            <v>7.0046822779999998</v>
          </cell>
          <cell r="X631">
            <v>109282.74362953844</v>
          </cell>
        </row>
        <row r="632">
          <cell r="D632">
            <v>623</v>
          </cell>
          <cell r="E632">
            <v>125</v>
          </cell>
          <cell r="F632" t="str">
            <v/>
          </cell>
          <cell r="G632">
            <v>998</v>
          </cell>
          <cell r="H632" t="str">
            <v/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125</v>
          </cell>
          <cell r="U632">
            <v>998</v>
          </cell>
          <cell r="V632">
            <v>623</v>
          </cell>
          <cell r="W632">
            <v>0</v>
          </cell>
          <cell r="X632">
            <v>0</v>
          </cell>
        </row>
        <row r="633">
          <cell r="D633">
            <v>624</v>
          </cell>
          <cell r="E633">
            <v>125</v>
          </cell>
          <cell r="F633" t="str">
            <v/>
          </cell>
          <cell r="G633">
            <v>998</v>
          </cell>
          <cell r="H633" t="str">
            <v/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125</v>
          </cell>
          <cell r="U633">
            <v>998</v>
          </cell>
          <cell r="V633">
            <v>624</v>
          </cell>
          <cell r="W633">
            <v>0</v>
          </cell>
          <cell r="X633">
            <v>0</v>
          </cell>
        </row>
        <row r="634">
          <cell r="D634">
            <v>625</v>
          </cell>
          <cell r="E634">
            <v>125</v>
          </cell>
          <cell r="F634" t="str">
            <v xml:space="preserve">Harvard                      </v>
          </cell>
          <cell r="G634">
            <v>999</v>
          </cell>
          <cell r="H634" t="str">
            <v>Total</v>
          </cell>
          <cell r="I634">
            <v>9267719.1101999991</v>
          </cell>
          <cell r="J634">
            <v>1</v>
          </cell>
          <cell r="K634">
            <v>9384139.8965986222</v>
          </cell>
          <cell r="L634">
            <v>1</v>
          </cell>
          <cell r="M634">
            <v>7797020</v>
          </cell>
          <cell r="N634">
            <v>7797020</v>
          </cell>
          <cell r="O634">
            <v>7835810</v>
          </cell>
          <cell r="P634">
            <v>-38790</v>
          </cell>
          <cell r="Q634">
            <v>-0.49503497404863056</v>
          </cell>
          <cell r="R634">
            <v>1002</v>
          </cell>
          <cell r="S634">
            <v>0</v>
          </cell>
          <cell r="T634">
            <v>125</v>
          </cell>
          <cell r="U634">
            <v>999</v>
          </cell>
          <cell r="V634">
            <v>625</v>
          </cell>
          <cell r="W634">
            <v>987.00468227800002</v>
          </cell>
          <cell r="X634">
            <v>9384139.8965986222</v>
          </cell>
        </row>
        <row r="635">
          <cell r="D635">
            <v>626</v>
          </cell>
          <cell r="E635">
            <v>126</v>
          </cell>
          <cell r="F635" t="str">
            <v xml:space="preserve">Harwich                      </v>
          </cell>
          <cell r="G635">
            <v>126</v>
          </cell>
          <cell r="H635" t="str">
            <v>Harwich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126</v>
          </cell>
          <cell r="U635">
            <v>126</v>
          </cell>
          <cell r="V635">
            <v>626</v>
          </cell>
          <cell r="W635">
            <v>0</v>
          </cell>
          <cell r="X635">
            <v>0</v>
          </cell>
        </row>
        <row r="636">
          <cell r="D636">
            <v>627</v>
          </cell>
          <cell r="E636">
            <v>126</v>
          </cell>
          <cell r="F636" t="str">
            <v xml:space="preserve">Harwich                      </v>
          </cell>
          <cell r="G636">
            <v>712</v>
          </cell>
          <cell r="H636" t="str">
            <v>Monomoy</v>
          </cell>
          <cell r="I636">
            <v>13905588</v>
          </cell>
          <cell r="J636">
            <v>0.9207141393861874</v>
          </cell>
          <cell r="K636">
            <v>14182726.787857411</v>
          </cell>
          <cell r="L636">
            <v>0.91824628587694901</v>
          </cell>
          <cell r="N636">
            <v>11744700</v>
          </cell>
          <cell r="O636">
            <v>11547899</v>
          </cell>
          <cell r="P636">
            <v>196801</v>
          </cell>
          <cell r="Q636">
            <v>1.7042147666861305</v>
          </cell>
          <cell r="R636">
            <v>1370</v>
          </cell>
          <cell r="S636">
            <v>0</v>
          </cell>
          <cell r="T636">
            <v>126</v>
          </cell>
          <cell r="U636">
            <v>712</v>
          </cell>
          <cell r="V636">
            <v>627</v>
          </cell>
          <cell r="W636">
            <v>1373.17402874037</v>
          </cell>
          <cell r="X636">
            <v>14182726.787857411</v>
          </cell>
        </row>
        <row r="637">
          <cell r="D637">
            <v>628</v>
          </cell>
          <cell r="E637">
            <v>126</v>
          </cell>
          <cell r="F637" t="str">
            <v xml:space="preserve">Harwich                      </v>
          </cell>
          <cell r="G637">
            <v>815</v>
          </cell>
          <cell r="H637" t="str">
            <v>Cape Cod</v>
          </cell>
          <cell r="I637">
            <v>1197458</v>
          </cell>
          <cell r="J637">
            <v>7.9285860613812598E-2</v>
          </cell>
          <cell r="K637">
            <v>1262722.8763495497</v>
          </cell>
          <cell r="L637">
            <v>8.1753714123050991E-2</v>
          </cell>
          <cell r="N637">
            <v>1045659</v>
          </cell>
          <cell r="O637">
            <v>994429</v>
          </cell>
          <cell r="P637">
            <v>51230</v>
          </cell>
          <cell r="Q637">
            <v>5.1517001213761864</v>
          </cell>
          <cell r="R637">
            <v>75</v>
          </cell>
          <cell r="S637">
            <v>0</v>
          </cell>
          <cell r="T637">
            <v>126</v>
          </cell>
          <cell r="U637">
            <v>815</v>
          </cell>
          <cell r="V637">
            <v>628</v>
          </cell>
          <cell r="W637">
            <v>77.000000001260005</v>
          </cell>
          <cell r="X637">
            <v>1262722.8763495497</v>
          </cell>
        </row>
        <row r="638">
          <cell r="D638">
            <v>629</v>
          </cell>
          <cell r="E638">
            <v>126</v>
          </cell>
          <cell r="F638" t="str">
            <v/>
          </cell>
          <cell r="G638">
            <v>998</v>
          </cell>
          <cell r="H638" t="str">
            <v/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126</v>
          </cell>
          <cell r="U638">
            <v>998</v>
          </cell>
          <cell r="V638">
            <v>629</v>
          </cell>
          <cell r="W638">
            <v>0</v>
          </cell>
          <cell r="X638">
            <v>0</v>
          </cell>
        </row>
        <row r="639">
          <cell r="D639">
            <v>630</v>
          </cell>
          <cell r="E639">
            <v>126</v>
          </cell>
          <cell r="F639" t="str">
            <v xml:space="preserve">Harwich                      </v>
          </cell>
          <cell r="G639">
            <v>999</v>
          </cell>
          <cell r="H639" t="str">
            <v>Total</v>
          </cell>
          <cell r="I639">
            <v>15103046</v>
          </cell>
          <cell r="J639">
            <v>1</v>
          </cell>
          <cell r="K639">
            <v>15445449.664206961</v>
          </cell>
          <cell r="L639">
            <v>1</v>
          </cell>
          <cell r="M639">
            <v>12790359</v>
          </cell>
          <cell r="N639">
            <v>12790359</v>
          </cell>
          <cell r="O639">
            <v>12542328</v>
          </cell>
          <cell r="P639">
            <v>248031</v>
          </cell>
          <cell r="Q639">
            <v>1.9775515358871176</v>
          </cell>
          <cell r="R639">
            <v>1445</v>
          </cell>
          <cell r="S639">
            <v>0</v>
          </cell>
          <cell r="T639">
            <v>126</v>
          </cell>
          <cell r="U639">
            <v>999</v>
          </cell>
          <cell r="V639">
            <v>630</v>
          </cell>
          <cell r="W639">
            <v>1450.1740287416301</v>
          </cell>
          <cell r="X639">
            <v>15445449.664206961</v>
          </cell>
        </row>
        <row r="640">
          <cell r="D640">
            <v>631</v>
          </cell>
          <cell r="E640">
            <v>127</v>
          </cell>
          <cell r="F640" t="str">
            <v xml:space="preserve">Hatfield                     </v>
          </cell>
          <cell r="G640">
            <v>127</v>
          </cell>
          <cell r="H640" t="str">
            <v>Hatfield</v>
          </cell>
          <cell r="I640">
            <v>3350319.81</v>
          </cell>
          <cell r="J640">
            <v>1</v>
          </cell>
          <cell r="K640">
            <v>3456804.2799801859</v>
          </cell>
          <cell r="L640">
            <v>1</v>
          </cell>
          <cell r="N640">
            <v>2864170</v>
          </cell>
          <cell r="O640">
            <v>2835513</v>
          </cell>
          <cell r="P640">
            <v>28657</v>
          </cell>
          <cell r="Q640">
            <v>1.0106460453540507</v>
          </cell>
          <cell r="R640">
            <v>350</v>
          </cell>
          <cell r="S640">
            <v>0</v>
          </cell>
          <cell r="T640">
            <v>127</v>
          </cell>
          <cell r="U640">
            <v>127</v>
          </cell>
          <cell r="V640">
            <v>631</v>
          </cell>
          <cell r="W640">
            <v>354</v>
          </cell>
          <cell r="X640">
            <v>3456804.2799801859</v>
          </cell>
        </row>
        <row r="641">
          <cell r="D641">
            <v>632</v>
          </cell>
          <cell r="E641">
            <v>127</v>
          </cell>
          <cell r="F641" t="str">
            <v/>
          </cell>
          <cell r="G641">
            <v>998</v>
          </cell>
          <cell r="H641" t="str">
            <v/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127</v>
          </cell>
          <cell r="U641">
            <v>998</v>
          </cell>
          <cell r="V641">
            <v>632</v>
          </cell>
          <cell r="W641">
            <v>0</v>
          </cell>
          <cell r="X641">
            <v>0</v>
          </cell>
        </row>
        <row r="642">
          <cell r="D642">
            <v>633</v>
          </cell>
          <cell r="E642">
            <v>127</v>
          </cell>
          <cell r="F642" t="str">
            <v/>
          </cell>
          <cell r="G642">
            <v>998</v>
          </cell>
          <cell r="H642" t="str">
            <v/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127</v>
          </cell>
          <cell r="U642">
            <v>998</v>
          </cell>
          <cell r="V642">
            <v>633</v>
          </cell>
          <cell r="W642">
            <v>0</v>
          </cell>
          <cell r="X642">
            <v>0</v>
          </cell>
        </row>
        <row r="643">
          <cell r="D643">
            <v>634</v>
          </cell>
          <cell r="E643">
            <v>127</v>
          </cell>
          <cell r="F643" t="str">
            <v/>
          </cell>
          <cell r="G643">
            <v>998</v>
          </cell>
          <cell r="H643" t="str">
            <v/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127</v>
          </cell>
          <cell r="U643">
            <v>998</v>
          </cell>
          <cell r="V643">
            <v>634</v>
          </cell>
          <cell r="W643">
            <v>0</v>
          </cell>
          <cell r="X643">
            <v>0</v>
          </cell>
        </row>
        <row r="644">
          <cell r="D644">
            <v>635</v>
          </cell>
          <cell r="E644">
            <v>127</v>
          </cell>
          <cell r="F644" t="str">
            <v xml:space="preserve">Hatfield                     </v>
          </cell>
          <cell r="G644">
            <v>999</v>
          </cell>
          <cell r="H644" t="str">
            <v>Total</v>
          </cell>
          <cell r="I644">
            <v>3350319.81</v>
          </cell>
          <cell r="J644">
            <v>1</v>
          </cell>
          <cell r="K644">
            <v>3456804.2799801859</v>
          </cell>
          <cell r="L644">
            <v>1</v>
          </cell>
          <cell r="M644">
            <v>2864170</v>
          </cell>
          <cell r="N644">
            <v>2864170</v>
          </cell>
          <cell r="O644">
            <v>2835513</v>
          </cell>
          <cell r="P644">
            <v>28657</v>
          </cell>
          <cell r="Q644">
            <v>1.0106460453540507</v>
          </cell>
          <cell r="R644">
            <v>350</v>
          </cell>
          <cell r="S644">
            <v>0</v>
          </cell>
          <cell r="T644">
            <v>127</v>
          </cell>
          <cell r="U644">
            <v>999</v>
          </cell>
          <cell r="V644">
            <v>635</v>
          </cell>
          <cell r="W644">
            <v>354</v>
          </cell>
          <cell r="X644">
            <v>3456804.2799801859</v>
          </cell>
        </row>
        <row r="645">
          <cell r="D645">
            <v>636</v>
          </cell>
          <cell r="E645">
            <v>128</v>
          </cell>
          <cell r="F645" t="str">
            <v xml:space="preserve">Haverhill                    </v>
          </cell>
          <cell r="G645">
            <v>128</v>
          </cell>
          <cell r="H645" t="str">
            <v>Haverhill</v>
          </cell>
          <cell r="I645">
            <v>87808524.019999996</v>
          </cell>
          <cell r="J645">
            <v>0.87494536733253303</v>
          </cell>
          <cell r="K645">
            <v>91533733.132029355</v>
          </cell>
          <cell r="L645">
            <v>0.87610370547582639</v>
          </cell>
          <cell r="N645">
            <v>39059148</v>
          </cell>
          <cell r="O645">
            <v>38182889</v>
          </cell>
          <cell r="P645">
            <v>876259</v>
          </cell>
          <cell r="Q645">
            <v>2.2948996866109321</v>
          </cell>
          <cell r="R645">
            <v>8200</v>
          </cell>
          <cell r="S645">
            <v>0</v>
          </cell>
          <cell r="T645">
            <v>128</v>
          </cell>
          <cell r="U645">
            <v>128</v>
          </cell>
          <cell r="V645">
            <v>636</v>
          </cell>
          <cell r="W645">
            <v>8304</v>
          </cell>
          <cell r="X645">
            <v>91533733.132029355</v>
          </cell>
        </row>
        <row r="646">
          <cell r="D646">
            <v>637</v>
          </cell>
          <cell r="E646">
            <v>128</v>
          </cell>
          <cell r="F646" t="str">
            <v xml:space="preserve">Haverhill                    </v>
          </cell>
          <cell r="G646">
            <v>885</v>
          </cell>
          <cell r="H646" t="str">
            <v>Whittier</v>
          </cell>
          <cell r="I646">
            <v>12550341</v>
          </cell>
          <cell r="J646">
            <v>0.12505463266746697</v>
          </cell>
          <cell r="K646">
            <v>12944461.12730879</v>
          </cell>
          <cell r="L646">
            <v>0.12389629452417368</v>
          </cell>
          <cell r="N646">
            <v>5523643</v>
          </cell>
          <cell r="O646">
            <v>5457423</v>
          </cell>
          <cell r="P646">
            <v>66220</v>
          </cell>
          <cell r="Q646">
            <v>1.2133932077465865</v>
          </cell>
          <cell r="R646">
            <v>795</v>
          </cell>
          <cell r="S646">
            <v>0</v>
          </cell>
          <cell r="T646">
            <v>128</v>
          </cell>
          <cell r="U646">
            <v>885</v>
          </cell>
          <cell r="V646">
            <v>637</v>
          </cell>
          <cell r="W646">
            <v>804.34499593380008</v>
          </cell>
          <cell r="X646">
            <v>12944461.12730879</v>
          </cell>
        </row>
        <row r="647">
          <cell r="D647">
            <v>638</v>
          </cell>
          <cell r="E647">
            <v>128</v>
          </cell>
          <cell r="F647" t="str">
            <v/>
          </cell>
          <cell r="G647">
            <v>998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128</v>
          </cell>
          <cell r="U647">
            <v>998</v>
          </cell>
          <cell r="V647">
            <v>638</v>
          </cell>
          <cell r="W647">
            <v>0</v>
          </cell>
          <cell r="X647">
            <v>0</v>
          </cell>
        </row>
        <row r="648">
          <cell r="D648">
            <v>639</v>
          </cell>
          <cell r="E648">
            <v>128</v>
          </cell>
          <cell r="F648" t="str">
            <v/>
          </cell>
          <cell r="G648">
            <v>998</v>
          </cell>
          <cell r="H648" t="str">
            <v/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128</v>
          </cell>
          <cell r="U648">
            <v>998</v>
          </cell>
          <cell r="V648">
            <v>639</v>
          </cell>
          <cell r="W648">
            <v>0</v>
          </cell>
          <cell r="X648">
            <v>0</v>
          </cell>
        </row>
        <row r="649">
          <cell r="D649">
            <v>640</v>
          </cell>
          <cell r="E649">
            <v>128</v>
          </cell>
          <cell r="F649" t="str">
            <v xml:space="preserve">Haverhill                    </v>
          </cell>
          <cell r="G649">
            <v>999</v>
          </cell>
          <cell r="H649" t="str">
            <v>Total</v>
          </cell>
          <cell r="I649">
            <v>100358865.02</v>
          </cell>
          <cell r="J649">
            <v>1</v>
          </cell>
          <cell r="K649">
            <v>104478194.25933814</v>
          </cell>
          <cell r="L649">
            <v>1</v>
          </cell>
          <cell r="M649">
            <v>44582791</v>
          </cell>
          <cell r="N649">
            <v>44582791</v>
          </cell>
          <cell r="O649">
            <v>43640312</v>
          </cell>
          <cell r="P649">
            <v>942479</v>
          </cell>
          <cell r="Q649">
            <v>2.159652295794769</v>
          </cell>
          <cell r="R649">
            <v>8995</v>
          </cell>
          <cell r="S649">
            <v>0</v>
          </cell>
          <cell r="T649">
            <v>128</v>
          </cell>
          <cell r="U649">
            <v>999</v>
          </cell>
          <cell r="V649">
            <v>640</v>
          </cell>
          <cell r="W649">
            <v>9108.3449959337995</v>
          </cell>
          <cell r="X649">
            <v>104478194.25933814</v>
          </cell>
        </row>
        <row r="650">
          <cell r="D650">
            <v>641</v>
          </cell>
          <cell r="E650">
            <v>129</v>
          </cell>
          <cell r="F650" t="str">
            <v xml:space="preserve">Hawley                       </v>
          </cell>
          <cell r="G650">
            <v>129</v>
          </cell>
          <cell r="H650" t="str">
            <v>Hawley</v>
          </cell>
          <cell r="I650">
            <v>39512.76</v>
          </cell>
          <cell r="J650">
            <v>0.10425564453034095</v>
          </cell>
          <cell r="K650">
            <v>26833.666687179095</v>
          </cell>
          <cell r="L650">
            <v>7.9518109157043118E-2</v>
          </cell>
          <cell r="N650">
            <v>20424</v>
          </cell>
          <cell r="O650">
            <v>25830</v>
          </cell>
          <cell r="P650">
            <v>-5406</v>
          </cell>
          <cell r="Q650">
            <v>-20.929152148664343</v>
          </cell>
          <cell r="R650">
            <v>3</v>
          </cell>
          <cell r="S650">
            <v>0</v>
          </cell>
          <cell r="T650">
            <v>129</v>
          </cell>
          <cell r="U650">
            <v>129</v>
          </cell>
          <cell r="V650">
            <v>641</v>
          </cell>
          <cell r="W650">
            <v>2</v>
          </cell>
          <cell r="X650">
            <v>26833.666687179095</v>
          </cell>
        </row>
        <row r="651">
          <cell r="D651">
            <v>642</v>
          </cell>
          <cell r="E651">
            <v>129</v>
          </cell>
          <cell r="F651" t="str">
            <v xml:space="preserve">Hawley                       </v>
          </cell>
          <cell r="G651">
            <v>685</v>
          </cell>
          <cell r="H651" t="str">
            <v>Hawlemont</v>
          </cell>
          <cell r="I651">
            <v>211355</v>
          </cell>
          <cell r="J651">
            <v>0.55766673220777818</v>
          </cell>
          <cell r="K651">
            <v>187515.988900403</v>
          </cell>
          <cell r="L651">
            <v>0.5556794398581929</v>
          </cell>
          <cell r="N651">
            <v>142725</v>
          </cell>
          <cell r="O651">
            <v>138165</v>
          </cell>
          <cell r="P651">
            <v>4560</v>
          </cell>
          <cell r="Q651">
            <v>3.3004016936271849</v>
          </cell>
          <cell r="R651">
            <v>19</v>
          </cell>
          <cell r="S651">
            <v>0</v>
          </cell>
          <cell r="T651">
            <v>129</v>
          </cell>
          <cell r="U651">
            <v>685</v>
          </cell>
          <cell r="V651">
            <v>642</v>
          </cell>
          <cell r="W651">
            <v>16.209302325199999</v>
          </cell>
          <cell r="X651">
            <v>187515.988900403</v>
          </cell>
        </row>
        <row r="652">
          <cell r="D652">
            <v>643</v>
          </cell>
          <cell r="E652">
            <v>129</v>
          </cell>
          <cell r="F652" t="str">
            <v xml:space="preserve">Hawley                       </v>
          </cell>
          <cell r="G652">
            <v>717</v>
          </cell>
          <cell r="H652" t="str">
            <v>Mohawk Trail</v>
          </cell>
          <cell r="I652">
            <v>128131</v>
          </cell>
          <cell r="J652">
            <v>0.33807762326188084</v>
          </cell>
          <cell r="K652">
            <v>123103.87508156824</v>
          </cell>
          <cell r="L652">
            <v>0.36480245098476388</v>
          </cell>
          <cell r="N652">
            <v>93699</v>
          </cell>
          <cell r="O652">
            <v>83760</v>
          </cell>
          <cell r="P652">
            <v>9939</v>
          </cell>
          <cell r="Q652">
            <v>11.866045845272206</v>
          </cell>
          <cell r="R652">
            <v>12</v>
          </cell>
          <cell r="S652">
            <v>0</v>
          </cell>
          <cell r="T652">
            <v>129</v>
          </cell>
          <cell r="U652">
            <v>717</v>
          </cell>
          <cell r="V652">
            <v>643</v>
          </cell>
          <cell r="W652">
            <v>11.68717413894</v>
          </cell>
          <cell r="X652">
            <v>123103.87508156824</v>
          </cell>
        </row>
        <row r="653">
          <cell r="D653">
            <v>644</v>
          </cell>
          <cell r="E653">
            <v>129</v>
          </cell>
          <cell r="F653" t="str">
            <v/>
          </cell>
          <cell r="G653">
            <v>998</v>
          </cell>
          <cell r="H653" t="str">
            <v/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129</v>
          </cell>
          <cell r="U653">
            <v>998</v>
          </cell>
          <cell r="V653">
            <v>644</v>
          </cell>
          <cell r="W653">
            <v>0</v>
          </cell>
          <cell r="X653">
            <v>0</v>
          </cell>
        </row>
        <row r="654">
          <cell r="D654">
            <v>645</v>
          </cell>
          <cell r="E654">
            <v>129</v>
          </cell>
          <cell r="F654" t="str">
            <v xml:space="preserve">Hawley                       </v>
          </cell>
          <cell r="G654">
            <v>999</v>
          </cell>
          <cell r="H654" t="str">
            <v>Total</v>
          </cell>
          <cell r="I654">
            <v>378998.76</v>
          </cell>
          <cell r="J654">
            <v>1</v>
          </cell>
          <cell r="K654">
            <v>337453.53066915035</v>
          </cell>
          <cell r="L654">
            <v>1</v>
          </cell>
          <cell r="M654">
            <v>256848</v>
          </cell>
          <cell r="N654">
            <v>256848</v>
          </cell>
          <cell r="O654">
            <v>247755</v>
          </cell>
          <cell r="P654">
            <v>9093</v>
          </cell>
          <cell r="Q654">
            <v>3.6701580190107164</v>
          </cell>
          <cell r="R654">
            <v>34</v>
          </cell>
          <cell r="S654">
            <v>0</v>
          </cell>
          <cell r="T654">
            <v>129</v>
          </cell>
          <cell r="U654">
            <v>999</v>
          </cell>
          <cell r="V654">
            <v>645</v>
          </cell>
          <cell r="W654">
            <v>29.896476464140001</v>
          </cell>
          <cell r="X654">
            <v>337453.53066915035</v>
          </cell>
        </row>
        <row r="655">
          <cell r="D655">
            <v>646</v>
          </cell>
          <cell r="E655">
            <v>130</v>
          </cell>
          <cell r="F655" t="str">
            <v xml:space="preserve">Heath                        </v>
          </cell>
          <cell r="G655">
            <v>130</v>
          </cell>
          <cell r="H655" t="str">
            <v>Heath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130</v>
          </cell>
          <cell r="U655">
            <v>130</v>
          </cell>
          <cell r="V655">
            <v>646</v>
          </cell>
          <cell r="W655">
            <v>0</v>
          </cell>
          <cell r="X655">
            <v>0</v>
          </cell>
        </row>
        <row r="656">
          <cell r="D656">
            <v>647</v>
          </cell>
          <cell r="E656">
            <v>130</v>
          </cell>
          <cell r="F656" t="str">
            <v xml:space="preserve">Heath                        </v>
          </cell>
          <cell r="G656">
            <v>717</v>
          </cell>
          <cell r="H656" t="str">
            <v>Mohawk Trail</v>
          </cell>
          <cell r="I656">
            <v>995478</v>
          </cell>
          <cell r="J656">
            <v>0.84800703294905966</v>
          </cell>
          <cell r="K656">
            <v>892503.09441515501</v>
          </cell>
          <cell r="L656">
            <v>0.81778514160336058</v>
          </cell>
          <cell r="N656">
            <v>381108</v>
          </cell>
          <cell r="O656">
            <v>395166</v>
          </cell>
          <cell r="P656">
            <v>-14058</v>
          </cell>
          <cell r="Q656">
            <v>-3.5574922943775529</v>
          </cell>
          <cell r="R656">
            <v>95</v>
          </cell>
          <cell r="S656">
            <v>0</v>
          </cell>
          <cell r="T656">
            <v>130</v>
          </cell>
          <cell r="U656">
            <v>717</v>
          </cell>
          <cell r="V656">
            <v>647</v>
          </cell>
          <cell r="W656">
            <v>84.73201251431999</v>
          </cell>
          <cell r="X656">
            <v>892503.09441515501</v>
          </cell>
        </row>
        <row r="657">
          <cell r="D657">
            <v>648</v>
          </cell>
          <cell r="E657">
            <v>130</v>
          </cell>
          <cell r="F657" t="str">
            <v xml:space="preserve">Heath                        </v>
          </cell>
          <cell r="G657">
            <v>818</v>
          </cell>
          <cell r="H657" t="str">
            <v>Franklin County</v>
          </cell>
          <cell r="I657">
            <v>178425</v>
          </cell>
          <cell r="J657">
            <v>0.15199296705094031</v>
          </cell>
          <cell r="K657">
            <v>198863.14472352798</v>
          </cell>
          <cell r="L657">
            <v>0.18221485839663934</v>
          </cell>
          <cell r="N657">
            <v>84917</v>
          </cell>
          <cell r="O657">
            <v>70828</v>
          </cell>
          <cell r="P657">
            <v>14089</v>
          </cell>
          <cell r="Q657">
            <v>19.891850680521827</v>
          </cell>
          <cell r="R657">
            <v>11</v>
          </cell>
          <cell r="S657">
            <v>0</v>
          </cell>
          <cell r="T657">
            <v>130</v>
          </cell>
          <cell r="U657">
            <v>818</v>
          </cell>
          <cell r="V657">
            <v>648</v>
          </cell>
          <cell r="W657">
            <v>11.999999998510001</v>
          </cell>
          <cell r="X657">
            <v>198863.14472352798</v>
          </cell>
        </row>
        <row r="658">
          <cell r="D658">
            <v>649</v>
          </cell>
          <cell r="E658">
            <v>130</v>
          </cell>
          <cell r="F658" t="str">
            <v/>
          </cell>
          <cell r="G658">
            <v>998</v>
          </cell>
          <cell r="H658" t="str">
            <v/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130</v>
          </cell>
          <cell r="U658">
            <v>998</v>
          </cell>
          <cell r="V658">
            <v>649</v>
          </cell>
          <cell r="W658">
            <v>0</v>
          </cell>
          <cell r="X658">
            <v>0</v>
          </cell>
        </row>
        <row r="659">
          <cell r="D659">
            <v>650</v>
          </cell>
          <cell r="E659">
            <v>130</v>
          </cell>
          <cell r="F659" t="str">
            <v xml:space="preserve">Heath                        </v>
          </cell>
          <cell r="G659">
            <v>999</v>
          </cell>
          <cell r="H659" t="str">
            <v>Total</v>
          </cell>
          <cell r="I659">
            <v>1173903</v>
          </cell>
          <cell r="J659">
            <v>1</v>
          </cell>
          <cell r="K659">
            <v>1091366.2391386831</v>
          </cell>
          <cell r="L659">
            <v>0.99999999999999989</v>
          </cell>
          <cell r="M659">
            <v>466025</v>
          </cell>
          <cell r="N659">
            <v>466025</v>
          </cell>
          <cell r="O659">
            <v>465994</v>
          </cell>
          <cell r="P659">
            <v>31</v>
          </cell>
          <cell r="Q659">
            <v>6.6524461688347919E-3</v>
          </cell>
          <cell r="R659">
            <v>106</v>
          </cell>
          <cell r="S659">
            <v>0</v>
          </cell>
          <cell r="T659">
            <v>130</v>
          </cell>
          <cell r="U659">
            <v>999</v>
          </cell>
          <cell r="V659">
            <v>650</v>
          </cell>
          <cell r="W659">
            <v>96.732012512829996</v>
          </cell>
          <cell r="X659">
            <v>1091366.2391386831</v>
          </cell>
        </row>
        <row r="660">
          <cell r="D660">
            <v>651</v>
          </cell>
          <cell r="E660">
            <v>131</v>
          </cell>
          <cell r="F660" t="str">
            <v xml:space="preserve">Hingham                      </v>
          </cell>
          <cell r="G660">
            <v>131</v>
          </cell>
          <cell r="H660" t="str">
            <v>Hingham</v>
          </cell>
          <cell r="I660">
            <v>40329887.992679983</v>
          </cell>
          <cell r="J660">
            <v>1</v>
          </cell>
          <cell r="K660">
            <v>41440808.001251943</v>
          </cell>
          <cell r="L660">
            <v>1</v>
          </cell>
          <cell r="N660">
            <v>34293632</v>
          </cell>
          <cell r="O660">
            <v>33379675</v>
          </cell>
          <cell r="P660">
            <v>913957</v>
          </cell>
          <cell r="Q660">
            <v>2.7380644059596149</v>
          </cell>
          <cell r="R660">
            <v>4332</v>
          </cell>
          <cell r="S660">
            <v>0</v>
          </cell>
          <cell r="T660">
            <v>131</v>
          </cell>
          <cell r="U660">
            <v>131</v>
          </cell>
          <cell r="V660">
            <v>651</v>
          </cell>
          <cell r="W660">
            <v>4328</v>
          </cell>
          <cell r="X660">
            <v>41440808.001251943</v>
          </cell>
        </row>
        <row r="661">
          <cell r="D661">
            <v>652</v>
          </cell>
          <cell r="E661">
            <v>131</v>
          </cell>
          <cell r="F661" t="str">
            <v/>
          </cell>
          <cell r="G661">
            <v>998</v>
          </cell>
          <cell r="H661" t="str">
            <v/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131</v>
          </cell>
          <cell r="U661">
            <v>998</v>
          </cell>
          <cell r="V661">
            <v>652</v>
          </cell>
          <cell r="W661">
            <v>0</v>
          </cell>
          <cell r="X661">
            <v>0</v>
          </cell>
        </row>
        <row r="662">
          <cell r="D662">
            <v>653</v>
          </cell>
          <cell r="E662">
            <v>131</v>
          </cell>
          <cell r="F662" t="str">
            <v/>
          </cell>
          <cell r="G662">
            <v>998</v>
          </cell>
          <cell r="H662" t="str">
            <v/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131</v>
          </cell>
          <cell r="U662">
            <v>998</v>
          </cell>
          <cell r="V662">
            <v>653</v>
          </cell>
          <cell r="W662">
            <v>0</v>
          </cell>
          <cell r="X662">
            <v>0</v>
          </cell>
        </row>
        <row r="663">
          <cell r="D663">
            <v>654</v>
          </cell>
          <cell r="E663">
            <v>131</v>
          </cell>
          <cell r="F663" t="str">
            <v/>
          </cell>
          <cell r="G663">
            <v>998</v>
          </cell>
          <cell r="H663" t="str">
            <v/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131</v>
          </cell>
          <cell r="U663">
            <v>998</v>
          </cell>
          <cell r="V663">
            <v>654</v>
          </cell>
          <cell r="W663">
            <v>0</v>
          </cell>
          <cell r="X663">
            <v>0</v>
          </cell>
        </row>
        <row r="664">
          <cell r="D664">
            <v>655</v>
          </cell>
          <cell r="E664">
            <v>131</v>
          </cell>
          <cell r="F664" t="str">
            <v xml:space="preserve">Hingham                      </v>
          </cell>
          <cell r="G664">
            <v>999</v>
          </cell>
          <cell r="H664" t="str">
            <v>Total</v>
          </cell>
          <cell r="I664">
            <v>40329887.992679983</v>
          </cell>
          <cell r="J664">
            <v>1</v>
          </cell>
          <cell r="K664">
            <v>41440808.001251943</v>
          </cell>
          <cell r="L664">
            <v>1</v>
          </cell>
          <cell r="M664">
            <v>34293632</v>
          </cell>
          <cell r="N664">
            <v>34293632</v>
          </cell>
          <cell r="O664">
            <v>33379675</v>
          </cell>
          <cell r="P664">
            <v>913957</v>
          </cell>
          <cell r="Q664">
            <v>2.7380644059596149</v>
          </cell>
          <cell r="R664">
            <v>4332</v>
          </cell>
          <cell r="S664">
            <v>0</v>
          </cell>
          <cell r="T664">
            <v>131</v>
          </cell>
          <cell r="U664">
            <v>999</v>
          </cell>
          <cell r="V664">
            <v>655</v>
          </cell>
          <cell r="W664">
            <v>4328</v>
          </cell>
          <cell r="X664">
            <v>41440808.001251943</v>
          </cell>
        </row>
        <row r="665">
          <cell r="D665">
            <v>656</v>
          </cell>
          <cell r="E665">
            <v>132</v>
          </cell>
          <cell r="F665" t="str">
            <v xml:space="preserve">Hinsdale                     </v>
          </cell>
          <cell r="G665">
            <v>132</v>
          </cell>
          <cell r="H665" t="str">
            <v>Hinsdale</v>
          </cell>
          <cell r="I665">
            <v>222840.48</v>
          </cell>
          <cell r="J665">
            <v>9.4856716777557928E-2</v>
          </cell>
          <cell r="K665">
            <v>226884.18269824251</v>
          </cell>
          <cell r="L665">
            <v>9.7234539490222219E-2</v>
          </cell>
          <cell r="N665">
            <v>188237</v>
          </cell>
          <cell r="O665">
            <v>184676</v>
          </cell>
          <cell r="P665">
            <v>3561</v>
          </cell>
          <cell r="Q665">
            <v>1.9282418939114991</v>
          </cell>
          <cell r="R665">
            <v>15</v>
          </cell>
          <cell r="S665">
            <v>0</v>
          </cell>
          <cell r="T665">
            <v>132</v>
          </cell>
          <cell r="U665">
            <v>132</v>
          </cell>
          <cell r="V665">
            <v>656</v>
          </cell>
          <cell r="W665">
            <v>15</v>
          </cell>
          <cell r="X665">
            <v>226884.18269824251</v>
          </cell>
        </row>
        <row r="666">
          <cell r="D666">
            <v>657</v>
          </cell>
          <cell r="E666">
            <v>132</v>
          </cell>
          <cell r="F666" t="str">
            <v xml:space="preserve">Hinsdale                     </v>
          </cell>
          <cell r="G666">
            <v>635</v>
          </cell>
          <cell r="H666" t="str">
            <v>Central Berkshire</v>
          </cell>
          <cell r="I666">
            <v>2126392</v>
          </cell>
          <cell r="J666">
            <v>0.90514328322244209</v>
          </cell>
          <cell r="K666">
            <v>2106486.0773733621</v>
          </cell>
          <cell r="L666">
            <v>0.9027654605097778</v>
          </cell>
          <cell r="N666">
            <v>1747672</v>
          </cell>
          <cell r="O666">
            <v>1762214</v>
          </cell>
          <cell r="P666">
            <v>-14542</v>
          </cell>
          <cell r="Q666">
            <v>-0.82521192091312401</v>
          </cell>
          <cell r="R666">
            <v>209</v>
          </cell>
          <cell r="S666">
            <v>0</v>
          </cell>
          <cell r="T666">
            <v>132</v>
          </cell>
          <cell r="U666">
            <v>635</v>
          </cell>
          <cell r="V666">
            <v>657</v>
          </cell>
          <cell r="W666">
            <v>203.85983010276001</v>
          </cell>
          <cell r="X666">
            <v>2106486.0773733621</v>
          </cell>
        </row>
        <row r="667">
          <cell r="D667">
            <v>658</v>
          </cell>
          <cell r="E667">
            <v>132</v>
          </cell>
          <cell r="F667" t="str">
            <v/>
          </cell>
          <cell r="G667">
            <v>998</v>
          </cell>
          <cell r="H667" t="str">
            <v/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132</v>
          </cell>
          <cell r="U667">
            <v>998</v>
          </cell>
          <cell r="V667">
            <v>658</v>
          </cell>
          <cell r="W667">
            <v>0</v>
          </cell>
          <cell r="X667">
            <v>0</v>
          </cell>
        </row>
        <row r="668">
          <cell r="D668">
            <v>659</v>
          </cell>
          <cell r="E668">
            <v>132</v>
          </cell>
          <cell r="F668" t="str">
            <v/>
          </cell>
          <cell r="G668">
            <v>998</v>
          </cell>
          <cell r="H668" t="str">
            <v/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132</v>
          </cell>
          <cell r="U668">
            <v>998</v>
          </cell>
          <cell r="V668">
            <v>659</v>
          </cell>
          <cell r="W668">
            <v>0</v>
          </cell>
          <cell r="X668">
            <v>0</v>
          </cell>
        </row>
        <row r="669">
          <cell r="D669">
            <v>660</v>
          </cell>
          <cell r="E669">
            <v>132</v>
          </cell>
          <cell r="F669" t="str">
            <v xml:space="preserve">Hinsdale                     </v>
          </cell>
          <cell r="G669">
            <v>999</v>
          </cell>
          <cell r="H669" t="str">
            <v>Total</v>
          </cell>
          <cell r="I669">
            <v>2349232.48</v>
          </cell>
          <cell r="J669">
            <v>1</v>
          </cell>
          <cell r="K669">
            <v>2333370.2600716045</v>
          </cell>
          <cell r="L669">
            <v>1</v>
          </cell>
          <cell r="M669">
            <v>1935909</v>
          </cell>
          <cell r="N669">
            <v>1935909</v>
          </cell>
          <cell r="O669">
            <v>1946890</v>
          </cell>
          <cell r="P669">
            <v>-10981</v>
          </cell>
          <cell r="Q669">
            <v>-0.56402775708951203</v>
          </cell>
          <cell r="R669">
            <v>224</v>
          </cell>
          <cell r="S669">
            <v>0</v>
          </cell>
          <cell r="T669">
            <v>132</v>
          </cell>
          <cell r="U669">
            <v>999</v>
          </cell>
          <cell r="V669">
            <v>660</v>
          </cell>
          <cell r="W669">
            <v>218.85983010276001</v>
          </cell>
          <cell r="X669">
            <v>2333370.2600716045</v>
          </cell>
        </row>
        <row r="670">
          <cell r="D670">
            <v>661</v>
          </cell>
          <cell r="E670">
            <v>133</v>
          </cell>
          <cell r="F670" t="str">
            <v xml:space="preserve">Holbrook                     </v>
          </cell>
          <cell r="G670">
            <v>133</v>
          </cell>
          <cell r="H670" t="str">
            <v>Holbrook</v>
          </cell>
          <cell r="I670">
            <v>12499752.025560001</v>
          </cell>
          <cell r="J670">
            <v>0.82225635597322733</v>
          </cell>
          <cell r="K670">
            <v>12628237.26938205</v>
          </cell>
          <cell r="L670">
            <v>0.84279239574018083</v>
          </cell>
          <cell r="N670">
            <v>7152474</v>
          </cell>
          <cell r="O670">
            <v>6931227</v>
          </cell>
          <cell r="P670">
            <v>221247</v>
          </cell>
          <cell r="Q670">
            <v>3.192032233253939</v>
          </cell>
          <cell r="R670">
            <v>1171</v>
          </cell>
          <cell r="S670">
            <v>0</v>
          </cell>
          <cell r="T670">
            <v>133</v>
          </cell>
          <cell r="U670">
            <v>133</v>
          </cell>
          <cell r="V670">
            <v>661</v>
          </cell>
          <cell r="W670">
            <v>1165</v>
          </cell>
          <cell r="X670">
            <v>12628237.26938205</v>
          </cell>
        </row>
        <row r="671">
          <cell r="D671">
            <v>662</v>
          </cell>
          <cell r="E671">
            <v>133</v>
          </cell>
          <cell r="F671" t="str">
            <v xml:space="preserve">Holbrook                     </v>
          </cell>
          <cell r="G671">
            <v>806</v>
          </cell>
          <cell r="H671" t="str">
            <v>Blue Hills</v>
          </cell>
          <cell r="I671">
            <v>2411546</v>
          </cell>
          <cell r="J671">
            <v>0.15863586910900948</v>
          </cell>
          <cell r="K671">
            <v>2124955.9902664693</v>
          </cell>
          <cell r="L671">
            <v>0.14181684360819441</v>
          </cell>
          <cell r="N671">
            <v>1203548</v>
          </cell>
          <cell r="O671">
            <v>1337224</v>
          </cell>
          <cell r="P671">
            <v>-133676</v>
          </cell>
          <cell r="Q671">
            <v>-9.9965301250949725</v>
          </cell>
          <cell r="R671">
            <v>149</v>
          </cell>
          <cell r="S671">
            <v>0</v>
          </cell>
          <cell r="T671">
            <v>133</v>
          </cell>
          <cell r="U671">
            <v>806</v>
          </cell>
          <cell r="V671">
            <v>662</v>
          </cell>
          <cell r="W671">
            <v>128.99999999679</v>
          </cell>
          <cell r="X671">
            <v>2124955.9902664693</v>
          </cell>
        </row>
        <row r="672">
          <cell r="D672">
            <v>663</v>
          </cell>
          <cell r="E672">
            <v>133</v>
          </cell>
          <cell r="F672" t="str">
            <v xml:space="preserve">Holbrook                     </v>
          </cell>
          <cell r="G672">
            <v>915</v>
          </cell>
          <cell r="H672" t="str">
            <v>Norfolk County</v>
          </cell>
          <cell r="I672">
            <v>290472</v>
          </cell>
          <cell r="J672">
            <v>1.910777491776321E-2</v>
          </cell>
          <cell r="K672">
            <v>230612.16290909992</v>
          </cell>
          <cell r="L672">
            <v>1.5390760651624652E-2</v>
          </cell>
          <cell r="N672">
            <v>130616</v>
          </cell>
          <cell r="O672">
            <v>161069</v>
          </cell>
          <cell r="P672">
            <v>-30453</v>
          </cell>
          <cell r="Q672">
            <v>-18.906803916333992</v>
          </cell>
          <cell r="R672">
            <v>18</v>
          </cell>
          <cell r="S672">
            <v>0</v>
          </cell>
          <cell r="T672">
            <v>133</v>
          </cell>
          <cell r="U672">
            <v>915</v>
          </cell>
          <cell r="V672">
            <v>663</v>
          </cell>
          <cell r="W672">
            <v>14.000000000129999</v>
          </cell>
          <cell r="X672">
            <v>230612.16290909992</v>
          </cell>
        </row>
        <row r="673">
          <cell r="D673">
            <v>664</v>
          </cell>
          <cell r="E673">
            <v>133</v>
          </cell>
          <cell r="F673" t="str">
            <v/>
          </cell>
          <cell r="G673">
            <v>998</v>
          </cell>
          <cell r="H673" t="str">
            <v/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133</v>
          </cell>
          <cell r="U673">
            <v>998</v>
          </cell>
          <cell r="V673">
            <v>664</v>
          </cell>
          <cell r="W673">
            <v>0</v>
          </cell>
          <cell r="X673">
            <v>0</v>
          </cell>
        </row>
        <row r="674">
          <cell r="D674">
            <v>665</v>
          </cell>
          <cell r="E674">
            <v>133</v>
          </cell>
          <cell r="F674" t="str">
            <v xml:space="preserve">Holbrook                     </v>
          </cell>
          <cell r="G674">
            <v>999</v>
          </cell>
          <cell r="H674" t="str">
            <v>Total</v>
          </cell>
          <cell r="I674">
            <v>15201770.025560001</v>
          </cell>
          <cell r="J674">
            <v>1</v>
          </cell>
          <cell r="K674">
            <v>14983805.42255762</v>
          </cell>
          <cell r="L674">
            <v>0.99999999999999989</v>
          </cell>
          <cell r="M674">
            <v>8486638</v>
          </cell>
          <cell r="N674">
            <v>8486638</v>
          </cell>
          <cell r="O674">
            <v>8429520</v>
          </cell>
          <cell r="P674">
            <v>57118</v>
          </cell>
          <cell r="Q674">
            <v>0.67759492829959478</v>
          </cell>
          <cell r="R674">
            <v>1338</v>
          </cell>
          <cell r="S674">
            <v>0</v>
          </cell>
          <cell r="T674">
            <v>133</v>
          </cell>
          <cell r="U674">
            <v>999</v>
          </cell>
          <cell r="V674">
            <v>665</v>
          </cell>
          <cell r="W674">
            <v>1307.99999999692</v>
          </cell>
          <cell r="X674">
            <v>14983805.42255762</v>
          </cell>
        </row>
        <row r="675">
          <cell r="D675">
            <v>666</v>
          </cell>
          <cell r="E675">
            <v>134</v>
          </cell>
          <cell r="F675" t="str">
            <v xml:space="preserve">Holden                       </v>
          </cell>
          <cell r="G675">
            <v>134</v>
          </cell>
          <cell r="H675" t="str">
            <v>Holden</v>
          </cell>
          <cell r="I675">
            <v>13170.920000000002</v>
          </cell>
          <cell r="J675">
            <v>4.3813702894622574E-4</v>
          </cell>
          <cell r="K675">
            <v>13416.833343589547</v>
          </cell>
          <cell r="L675">
            <v>4.3137625002284127E-4</v>
          </cell>
          <cell r="N675">
            <v>7918</v>
          </cell>
          <cell r="O675">
            <v>7908</v>
          </cell>
          <cell r="P675">
            <v>10</v>
          </cell>
          <cell r="Q675">
            <v>0.12645422357106728</v>
          </cell>
          <cell r="R675">
            <v>1</v>
          </cell>
          <cell r="S675">
            <v>0</v>
          </cell>
          <cell r="T675">
            <v>134</v>
          </cell>
          <cell r="U675">
            <v>134</v>
          </cell>
          <cell r="V675">
            <v>666</v>
          </cell>
          <cell r="W675">
            <v>1</v>
          </cell>
          <cell r="X675">
            <v>13416.833343589547</v>
          </cell>
        </row>
        <row r="676">
          <cell r="D676">
            <v>667</v>
          </cell>
          <cell r="E676">
            <v>134</v>
          </cell>
          <cell r="F676" t="str">
            <v xml:space="preserve">Holden                       </v>
          </cell>
          <cell r="G676">
            <v>775</v>
          </cell>
          <cell r="H676" t="str">
            <v>Wachusett</v>
          </cell>
          <cell r="I676">
            <v>29052072</v>
          </cell>
          <cell r="J676">
            <v>0.96643123721135904</v>
          </cell>
          <cell r="K676">
            <v>29949312.538022101</v>
          </cell>
          <cell r="L676">
            <v>0.96292633310428877</v>
          </cell>
          <cell r="N676">
            <v>17675676</v>
          </cell>
          <cell r="O676">
            <v>17442852</v>
          </cell>
          <cell r="P676">
            <v>232824</v>
          </cell>
          <cell r="Q676">
            <v>1.3347817203287629</v>
          </cell>
          <cell r="R676">
            <v>3127</v>
          </cell>
          <cell r="S676">
            <v>0</v>
          </cell>
          <cell r="T676">
            <v>134</v>
          </cell>
          <cell r="U676">
            <v>775</v>
          </cell>
          <cell r="V676">
            <v>667</v>
          </cell>
          <cell r="W676">
            <v>3143.2453348105</v>
          </cell>
          <cell r="X676">
            <v>29949312.538022101</v>
          </cell>
        </row>
        <row r="677">
          <cell r="D677">
            <v>668</v>
          </cell>
          <cell r="E677">
            <v>134</v>
          </cell>
          <cell r="F677" t="str">
            <v xml:space="preserve">Holden                       </v>
          </cell>
          <cell r="G677">
            <v>832</v>
          </cell>
          <cell r="H677" t="str">
            <v>Montachusett</v>
          </cell>
          <cell r="I677">
            <v>995946</v>
          </cell>
          <cell r="J677">
            <v>3.3130625759694665E-2</v>
          </cell>
          <cell r="K677">
            <v>1139662.8972840803</v>
          </cell>
          <cell r="L677">
            <v>3.6642290645688518E-2</v>
          </cell>
          <cell r="N677">
            <v>672614</v>
          </cell>
          <cell r="O677">
            <v>597966</v>
          </cell>
          <cell r="P677">
            <v>74648</v>
          </cell>
          <cell r="Q677">
            <v>12.483652916721018</v>
          </cell>
          <cell r="R677">
            <v>65</v>
          </cell>
          <cell r="S677">
            <v>0</v>
          </cell>
          <cell r="T677">
            <v>134</v>
          </cell>
          <cell r="U677">
            <v>832</v>
          </cell>
          <cell r="V677">
            <v>668</v>
          </cell>
          <cell r="W677">
            <v>73.048829434240005</v>
          </cell>
          <cell r="X677">
            <v>1139662.8972840803</v>
          </cell>
        </row>
        <row r="678">
          <cell r="D678">
            <v>669</v>
          </cell>
          <cell r="E678">
            <v>134</v>
          </cell>
          <cell r="F678" t="str">
            <v/>
          </cell>
          <cell r="G678">
            <v>998</v>
          </cell>
          <cell r="H678" t="str">
            <v/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134</v>
          </cell>
          <cell r="U678">
            <v>998</v>
          </cell>
          <cell r="V678">
            <v>669</v>
          </cell>
          <cell r="W678">
            <v>0</v>
          </cell>
          <cell r="X678">
            <v>0</v>
          </cell>
        </row>
        <row r="679">
          <cell r="D679">
            <v>670</v>
          </cell>
          <cell r="E679">
            <v>134</v>
          </cell>
          <cell r="F679" t="str">
            <v xml:space="preserve">Holden                       </v>
          </cell>
          <cell r="G679">
            <v>999</v>
          </cell>
          <cell r="H679" t="str">
            <v>Total</v>
          </cell>
          <cell r="I679">
            <v>30061188.920000002</v>
          </cell>
          <cell r="J679">
            <v>1</v>
          </cell>
          <cell r="K679">
            <v>31102392.268649768</v>
          </cell>
          <cell r="L679">
            <v>1.0000000000000002</v>
          </cell>
          <cell r="M679">
            <v>18356208</v>
          </cell>
          <cell r="N679">
            <v>18356208</v>
          </cell>
          <cell r="O679">
            <v>18048726</v>
          </cell>
          <cell r="P679">
            <v>307482</v>
          </cell>
          <cell r="Q679">
            <v>1.7036216295820548</v>
          </cell>
          <cell r="R679">
            <v>3193</v>
          </cell>
          <cell r="S679">
            <v>0</v>
          </cell>
          <cell r="T679">
            <v>134</v>
          </cell>
          <cell r="U679">
            <v>999</v>
          </cell>
          <cell r="V679">
            <v>670</v>
          </cell>
          <cell r="W679">
            <v>3217.2941642447399</v>
          </cell>
          <cell r="X679">
            <v>31102392.268649768</v>
          </cell>
        </row>
        <row r="680">
          <cell r="D680">
            <v>671</v>
          </cell>
          <cell r="E680">
            <v>135</v>
          </cell>
          <cell r="F680" t="str">
            <v xml:space="preserve">Holland                      </v>
          </cell>
          <cell r="G680">
            <v>135</v>
          </cell>
          <cell r="H680" t="str">
            <v>Holland</v>
          </cell>
          <cell r="I680">
            <v>1464807.0700000003</v>
          </cell>
          <cell r="J680">
            <v>0.38752103679726502</v>
          </cell>
          <cell r="K680">
            <v>1612152.0989724461</v>
          </cell>
          <cell r="L680">
            <v>0.42027709447124167</v>
          </cell>
          <cell r="N680">
            <v>930261</v>
          </cell>
          <cell r="O680">
            <v>854286</v>
          </cell>
          <cell r="P680">
            <v>75975</v>
          </cell>
          <cell r="Q680">
            <v>8.8933916744509443</v>
          </cell>
          <cell r="R680">
            <v>145</v>
          </cell>
          <cell r="S680">
            <v>0</v>
          </cell>
          <cell r="T680">
            <v>135</v>
          </cell>
          <cell r="U680">
            <v>135</v>
          </cell>
          <cell r="V680">
            <v>671</v>
          </cell>
          <cell r="W680">
            <v>152</v>
          </cell>
          <cell r="X680">
            <v>1612152.0989724461</v>
          </cell>
        </row>
        <row r="681">
          <cell r="D681">
            <v>672</v>
          </cell>
          <cell r="E681">
            <v>135</v>
          </cell>
          <cell r="F681" t="str">
            <v xml:space="preserve">Holland                      </v>
          </cell>
          <cell r="G681">
            <v>770</v>
          </cell>
          <cell r="H681" t="str">
            <v>Tantasqua</v>
          </cell>
          <cell r="I681">
            <v>2315135</v>
          </cell>
          <cell r="J681">
            <v>0.61247896320273498</v>
          </cell>
          <cell r="K681">
            <v>2223774.5317679807</v>
          </cell>
          <cell r="L681">
            <v>0.57972290552875838</v>
          </cell>
          <cell r="N681">
            <v>1283187</v>
          </cell>
          <cell r="O681">
            <v>1350204</v>
          </cell>
          <cell r="P681">
            <v>-67017</v>
          </cell>
          <cell r="Q681">
            <v>-4.9634721864251627</v>
          </cell>
          <cell r="R681">
            <v>203</v>
          </cell>
          <cell r="S681">
            <v>0</v>
          </cell>
          <cell r="T681">
            <v>135</v>
          </cell>
          <cell r="U681">
            <v>770</v>
          </cell>
          <cell r="V681">
            <v>672</v>
          </cell>
          <cell r="W681">
            <v>193.00000000757001</v>
          </cell>
          <cell r="X681">
            <v>2223774.5317679807</v>
          </cell>
        </row>
        <row r="682">
          <cell r="D682">
            <v>673</v>
          </cell>
          <cell r="E682">
            <v>135</v>
          </cell>
          <cell r="F682" t="str">
            <v/>
          </cell>
          <cell r="G682">
            <v>998</v>
          </cell>
          <cell r="H682" t="str">
            <v/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135</v>
          </cell>
          <cell r="U682">
            <v>998</v>
          </cell>
          <cell r="V682">
            <v>673</v>
          </cell>
          <cell r="W682">
            <v>0</v>
          </cell>
          <cell r="X682">
            <v>0</v>
          </cell>
        </row>
        <row r="683">
          <cell r="D683">
            <v>674</v>
          </cell>
          <cell r="E683">
            <v>135</v>
          </cell>
          <cell r="F683" t="str">
            <v/>
          </cell>
          <cell r="G683">
            <v>998</v>
          </cell>
          <cell r="H683" t="str">
            <v/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135</v>
          </cell>
          <cell r="U683">
            <v>998</v>
          </cell>
          <cell r="V683">
            <v>674</v>
          </cell>
          <cell r="W683">
            <v>0</v>
          </cell>
          <cell r="X683">
            <v>0</v>
          </cell>
        </row>
        <row r="684">
          <cell r="D684">
            <v>675</v>
          </cell>
          <cell r="E684">
            <v>135</v>
          </cell>
          <cell r="F684" t="str">
            <v xml:space="preserve">Holland                      </v>
          </cell>
          <cell r="G684">
            <v>999</v>
          </cell>
          <cell r="H684" t="str">
            <v>Total</v>
          </cell>
          <cell r="I684">
            <v>3779942.0700000003</v>
          </cell>
          <cell r="J684">
            <v>1</v>
          </cell>
          <cell r="K684">
            <v>3835926.6307404265</v>
          </cell>
          <cell r="L684">
            <v>1</v>
          </cell>
          <cell r="M684">
            <v>2213448</v>
          </cell>
          <cell r="N684">
            <v>2213448</v>
          </cell>
          <cell r="O684">
            <v>2204490</v>
          </cell>
          <cell r="P684">
            <v>8958</v>
          </cell>
          <cell r="Q684">
            <v>0.40635248969149329</v>
          </cell>
          <cell r="R684">
            <v>348</v>
          </cell>
          <cell r="S684">
            <v>0</v>
          </cell>
          <cell r="T684">
            <v>135</v>
          </cell>
          <cell r="U684">
            <v>999</v>
          </cell>
          <cell r="V684">
            <v>675</v>
          </cell>
          <cell r="W684">
            <v>345.00000000757001</v>
          </cell>
          <cell r="X684">
            <v>3835926.6307404265</v>
          </cell>
        </row>
        <row r="685">
          <cell r="D685">
            <v>676</v>
          </cell>
          <cell r="E685">
            <v>136</v>
          </cell>
          <cell r="F685" t="str">
            <v xml:space="preserve">Holliston                    </v>
          </cell>
          <cell r="G685">
            <v>136</v>
          </cell>
          <cell r="H685" t="str">
            <v>Holliston</v>
          </cell>
          <cell r="I685">
            <v>24902897.913260002</v>
          </cell>
          <cell r="J685">
            <v>0.97230001443042746</v>
          </cell>
          <cell r="K685">
            <v>25340457.438654266</v>
          </cell>
          <cell r="L685">
            <v>0.96880672236888254</v>
          </cell>
          <cell r="N685">
            <v>18649605</v>
          </cell>
          <cell r="O685">
            <v>17988443</v>
          </cell>
          <cell r="P685">
            <v>661162</v>
          </cell>
          <cell r="Q685">
            <v>3.6754820859148287</v>
          </cell>
          <cell r="R685">
            <v>2614</v>
          </cell>
          <cell r="S685">
            <v>0</v>
          </cell>
          <cell r="T685">
            <v>136</v>
          </cell>
          <cell r="U685">
            <v>136</v>
          </cell>
          <cell r="V685">
            <v>676</v>
          </cell>
          <cell r="W685">
            <v>2612</v>
          </cell>
          <cell r="X685">
            <v>25340457.438654266</v>
          </cell>
        </row>
        <row r="686">
          <cell r="D686">
            <v>677</v>
          </cell>
          <cell r="E686">
            <v>136</v>
          </cell>
          <cell r="F686" t="str">
            <v xml:space="preserve">Holliston                    </v>
          </cell>
          <cell r="G686">
            <v>829</v>
          </cell>
          <cell r="H686" t="str">
            <v>South Middlesex</v>
          </cell>
          <cell r="I686">
            <v>709462</v>
          </cell>
          <cell r="J686">
            <v>2.7699985569572531E-2</v>
          </cell>
          <cell r="K686">
            <v>815902.60052147391</v>
          </cell>
          <cell r="L686">
            <v>3.1193277631117407E-2</v>
          </cell>
          <cell r="N686">
            <v>600473</v>
          </cell>
          <cell r="O686">
            <v>512475</v>
          </cell>
          <cell r="P686">
            <v>87998</v>
          </cell>
          <cell r="Q686">
            <v>17.171179081906434</v>
          </cell>
          <cell r="R686">
            <v>42</v>
          </cell>
          <cell r="S686">
            <v>0</v>
          </cell>
          <cell r="T686">
            <v>136</v>
          </cell>
          <cell r="U686">
            <v>829</v>
          </cell>
          <cell r="V686">
            <v>677</v>
          </cell>
          <cell r="W686">
            <v>48.000000003399997</v>
          </cell>
          <cell r="X686">
            <v>815902.60052147391</v>
          </cell>
        </row>
        <row r="687">
          <cell r="D687">
            <v>678</v>
          </cell>
          <cell r="E687">
            <v>136</v>
          </cell>
          <cell r="F687" t="str">
            <v/>
          </cell>
          <cell r="G687">
            <v>998</v>
          </cell>
          <cell r="H687" t="str">
            <v/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136</v>
          </cell>
          <cell r="U687">
            <v>998</v>
          </cell>
          <cell r="V687">
            <v>678</v>
          </cell>
          <cell r="W687">
            <v>0</v>
          </cell>
          <cell r="X687">
            <v>0</v>
          </cell>
        </row>
        <row r="688">
          <cell r="D688">
            <v>679</v>
          </cell>
          <cell r="E688">
            <v>136</v>
          </cell>
          <cell r="F688" t="str">
            <v/>
          </cell>
          <cell r="G688">
            <v>998</v>
          </cell>
          <cell r="H688" t="str">
            <v/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136</v>
          </cell>
          <cell r="U688">
            <v>998</v>
          </cell>
          <cell r="V688">
            <v>679</v>
          </cell>
          <cell r="W688">
            <v>0</v>
          </cell>
          <cell r="X688">
            <v>0</v>
          </cell>
        </row>
        <row r="689">
          <cell r="D689">
            <v>680</v>
          </cell>
          <cell r="E689">
            <v>136</v>
          </cell>
          <cell r="F689" t="str">
            <v xml:space="preserve">Holliston                    </v>
          </cell>
          <cell r="G689">
            <v>999</v>
          </cell>
          <cell r="H689" t="str">
            <v>Total</v>
          </cell>
          <cell r="I689">
            <v>25612359.913260002</v>
          </cell>
          <cell r="J689">
            <v>1</v>
          </cell>
          <cell r="K689">
            <v>26156360.039175741</v>
          </cell>
          <cell r="L689">
            <v>1</v>
          </cell>
          <cell r="M689">
            <v>19250078</v>
          </cell>
          <cell r="N689">
            <v>19250078</v>
          </cell>
          <cell r="O689">
            <v>18500918</v>
          </cell>
          <cell r="P689">
            <v>749160</v>
          </cell>
          <cell r="Q689">
            <v>4.0493125800568386</v>
          </cell>
          <cell r="R689">
            <v>2656</v>
          </cell>
          <cell r="S689">
            <v>0</v>
          </cell>
          <cell r="T689">
            <v>136</v>
          </cell>
          <cell r="U689">
            <v>999</v>
          </cell>
          <cell r="V689">
            <v>680</v>
          </cell>
          <cell r="W689">
            <v>2660.0000000034001</v>
          </cell>
          <cell r="X689">
            <v>26156360.039175741</v>
          </cell>
        </row>
        <row r="690">
          <cell r="D690">
            <v>681</v>
          </cell>
          <cell r="E690">
            <v>137</v>
          </cell>
          <cell r="F690" t="str">
            <v xml:space="preserve">Holyoke                      </v>
          </cell>
          <cell r="G690">
            <v>137</v>
          </cell>
          <cell r="H690" t="str">
            <v>Holyoke</v>
          </cell>
          <cell r="I690">
            <v>80344375.670000002</v>
          </cell>
          <cell r="J690">
            <v>1</v>
          </cell>
          <cell r="K690">
            <v>81981180.868534818</v>
          </cell>
          <cell r="L690">
            <v>1</v>
          </cell>
          <cell r="N690">
            <v>10580654</v>
          </cell>
          <cell r="O690">
            <v>10380314</v>
          </cell>
          <cell r="P690">
            <v>200340</v>
          </cell>
          <cell r="Q690">
            <v>1.9299994200560793</v>
          </cell>
          <cell r="R690">
            <v>6479</v>
          </cell>
          <cell r="S690">
            <v>0</v>
          </cell>
          <cell r="T690">
            <v>137</v>
          </cell>
          <cell r="U690">
            <v>137</v>
          </cell>
          <cell r="V690">
            <v>681</v>
          </cell>
          <cell r="W690">
            <v>6463</v>
          </cell>
          <cell r="X690">
            <v>81981180.868534818</v>
          </cell>
        </row>
        <row r="691">
          <cell r="D691">
            <v>682</v>
          </cell>
          <cell r="E691">
            <v>137</v>
          </cell>
          <cell r="F691" t="str">
            <v/>
          </cell>
          <cell r="G691">
            <v>998</v>
          </cell>
          <cell r="H691" t="str">
            <v/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137</v>
          </cell>
          <cell r="U691">
            <v>998</v>
          </cell>
          <cell r="V691">
            <v>682</v>
          </cell>
          <cell r="W691">
            <v>0</v>
          </cell>
          <cell r="X691">
            <v>0</v>
          </cell>
        </row>
        <row r="692">
          <cell r="D692">
            <v>683</v>
          </cell>
          <cell r="E692">
            <v>137</v>
          </cell>
          <cell r="F692" t="str">
            <v/>
          </cell>
          <cell r="G692">
            <v>998</v>
          </cell>
          <cell r="H692" t="str">
            <v/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137</v>
          </cell>
          <cell r="U692">
            <v>998</v>
          </cell>
          <cell r="V692">
            <v>683</v>
          </cell>
          <cell r="W692">
            <v>0</v>
          </cell>
          <cell r="X692">
            <v>0</v>
          </cell>
        </row>
        <row r="693">
          <cell r="D693">
            <v>684</v>
          </cell>
          <cell r="E693">
            <v>137</v>
          </cell>
          <cell r="F693" t="str">
            <v/>
          </cell>
          <cell r="G693">
            <v>998</v>
          </cell>
          <cell r="H693" t="str">
            <v/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137</v>
          </cell>
          <cell r="U693">
            <v>998</v>
          </cell>
          <cell r="V693">
            <v>684</v>
          </cell>
          <cell r="W693">
            <v>0</v>
          </cell>
          <cell r="X693">
            <v>0</v>
          </cell>
        </row>
        <row r="694">
          <cell r="D694">
            <v>685</v>
          </cell>
          <cell r="E694">
            <v>137</v>
          </cell>
          <cell r="F694" t="str">
            <v xml:space="preserve">Holyoke                      </v>
          </cell>
          <cell r="G694">
            <v>999</v>
          </cell>
          <cell r="H694" t="str">
            <v>Total</v>
          </cell>
          <cell r="I694">
            <v>80344375.670000002</v>
          </cell>
          <cell r="J694">
            <v>1</v>
          </cell>
          <cell r="K694">
            <v>81981180.868534818</v>
          </cell>
          <cell r="L694">
            <v>1</v>
          </cell>
          <cell r="M694">
            <v>10580654</v>
          </cell>
          <cell r="N694">
            <v>10580654</v>
          </cell>
          <cell r="O694">
            <v>10380314</v>
          </cell>
          <cell r="P694">
            <v>200340</v>
          </cell>
          <cell r="Q694">
            <v>1.9299994200560793</v>
          </cell>
          <cell r="R694">
            <v>6479</v>
          </cell>
          <cell r="S694">
            <v>0</v>
          </cell>
          <cell r="T694">
            <v>137</v>
          </cell>
          <cell r="U694">
            <v>999</v>
          </cell>
          <cell r="V694">
            <v>685</v>
          </cell>
          <cell r="W694">
            <v>6463</v>
          </cell>
          <cell r="X694">
            <v>81981180.868534818</v>
          </cell>
        </row>
        <row r="695">
          <cell r="D695">
            <v>686</v>
          </cell>
          <cell r="E695">
            <v>138</v>
          </cell>
          <cell r="F695" t="str">
            <v xml:space="preserve">Hopedale                     </v>
          </cell>
          <cell r="G695">
            <v>138</v>
          </cell>
          <cell r="H695" t="str">
            <v>Hopedale</v>
          </cell>
          <cell r="I695">
            <v>10041924.281359999</v>
          </cell>
          <cell r="J695">
            <v>0.96294078803587169</v>
          </cell>
          <cell r="K695">
            <v>9875547.1322113276</v>
          </cell>
          <cell r="L695">
            <v>0.94236393744141678</v>
          </cell>
          <cell r="N695">
            <v>5451538</v>
          </cell>
          <cell r="O695">
            <v>5468971</v>
          </cell>
          <cell r="P695">
            <v>-17433</v>
          </cell>
          <cell r="Q695">
            <v>-0.31876197551605229</v>
          </cell>
          <cell r="R695">
            <v>1041</v>
          </cell>
          <cell r="S695">
            <v>0</v>
          </cell>
          <cell r="T695">
            <v>138</v>
          </cell>
          <cell r="U695">
            <v>138</v>
          </cell>
          <cell r="V695">
            <v>686</v>
          </cell>
          <cell r="W695">
            <v>1019</v>
          </cell>
          <cell r="X695">
            <v>9875547.1322113276</v>
          </cell>
        </row>
        <row r="696">
          <cell r="D696">
            <v>687</v>
          </cell>
          <cell r="E696">
            <v>138</v>
          </cell>
          <cell r="F696" t="str">
            <v xml:space="preserve">Hopedale                     </v>
          </cell>
          <cell r="G696">
            <v>805</v>
          </cell>
          <cell r="H696" t="str">
            <v>Blackstone Valley</v>
          </cell>
          <cell r="I696">
            <v>386468</v>
          </cell>
          <cell r="J696">
            <v>3.7059211964128334E-2</v>
          </cell>
          <cell r="K696">
            <v>603999.82395098091</v>
          </cell>
          <cell r="L696">
            <v>5.7636062558583188E-2</v>
          </cell>
          <cell r="N696">
            <v>333422</v>
          </cell>
          <cell r="O696">
            <v>210476</v>
          </cell>
          <cell r="P696">
            <v>122946</v>
          </cell>
          <cell r="Q696">
            <v>58.413310781276728</v>
          </cell>
          <cell r="R696">
            <v>26</v>
          </cell>
          <cell r="S696">
            <v>0</v>
          </cell>
          <cell r="T696">
            <v>138</v>
          </cell>
          <cell r="U696">
            <v>805</v>
          </cell>
          <cell r="V696">
            <v>687</v>
          </cell>
          <cell r="W696">
            <v>39.999999998999996</v>
          </cell>
          <cell r="X696">
            <v>603999.82395098091</v>
          </cell>
        </row>
        <row r="697">
          <cell r="D697">
            <v>688</v>
          </cell>
          <cell r="E697">
            <v>138</v>
          </cell>
          <cell r="F697" t="str">
            <v/>
          </cell>
          <cell r="G697">
            <v>998</v>
          </cell>
          <cell r="H697" t="str">
            <v/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138</v>
          </cell>
          <cell r="U697">
            <v>998</v>
          </cell>
          <cell r="V697">
            <v>688</v>
          </cell>
          <cell r="W697">
            <v>0</v>
          </cell>
          <cell r="X697">
            <v>0</v>
          </cell>
        </row>
        <row r="698">
          <cell r="D698">
            <v>689</v>
          </cell>
          <cell r="E698">
            <v>138</v>
          </cell>
          <cell r="F698" t="str">
            <v/>
          </cell>
          <cell r="G698">
            <v>998</v>
          </cell>
          <cell r="H698" t="str">
            <v/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138</v>
          </cell>
          <cell r="U698">
            <v>998</v>
          </cell>
          <cell r="V698">
            <v>689</v>
          </cell>
          <cell r="W698">
            <v>0</v>
          </cell>
          <cell r="X698">
            <v>0</v>
          </cell>
        </row>
        <row r="699">
          <cell r="D699">
            <v>690</v>
          </cell>
          <cell r="E699">
            <v>138</v>
          </cell>
          <cell r="F699" t="str">
            <v xml:space="preserve">Hopedale                     </v>
          </cell>
          <cell r="G699">
            <v>999</v>
          </cell>
          <cell r="H699" t="str">
            <v>Total</v>
          </cell>
          <cell r="I699">
            <v>10428392.281359999</v>
          </cell>
          <cell r="J699">
            <v>1</v>
          </cell>
          <cell r="K699">
            <v>10479546.956162309</v>
          </cell>
          <cell r="L699">
            <v>1</v>
          </cell>
          <cell r="M699">
            <v>5784960</v>
          </cell>
          <cell r="N699">
            <v>5784960</v>
          </cell>
          <cell r="O699">
            <v>5679447</v>
          </cell>
          <cell r="P699">
            <v>105513</v>
          </cell>
          <cell r="Q699">
            <v>1.8578041136751517</v>
          </cell>
          <cell r="R699">
            <v>1067</v>
          </cell>
          <cell r="S699">
            <v>0</v>
          </cell>
          <cell r="T699">
            <v>138</v>
          </cell>
          <cell r="U699">
            <v>999</v>
          </cell>
          <cell r="V699">
            <v>690</v>
          </cell>
          <cell r="W699">
            <v>1058.999999999</v>
          </cell>
          <cell r="X699">
            <v>10479546.956162309</v>
          </cell>
        </row>
        <row r="700">
          <cell r="D700">
            <v>691</v>
          </cell>
          <cell r="E700">
            <v>139</v>
          </cell>
          <cell r="F700" t="str">
            <v xml:space="preserve">Hopkinton                    </v>
          </cell>
          <cell r="G700">
            <v>139</v>
          </cell>
          <cell r="H700" t="str">
            <v>Hopkinton</v>
          </cell>
          <cell r="I700">
            <v>33817637.171700001</v>
          </cell>
          <cell r="J700">
            <v>0.99207135273192326</v>
          </cell>
          <cell r="K700">
            <v>34051687.916279338</v>
          </cell>
          <cell r="L700">
            <v>0.98913730222783336</v>
          </cell>
          <cell r="N700">
            <v>28376314</v>
          </cell>
          <cell r="O700">
            <v>28266492</v>
          </cell>
          <cell r="P700">
            <v>109822</v>
          </cell>
          <cell r="Q700">
            <v>0.38852362719788502</v>
          </cell>
          <cell r="R700">
            <v>3486</v>
          </cell>
          <cell r="S700">
            <v>0</v>
          </cell>
          <cell r="T700">
            <v>139</v>
          </cell>
          <cell r="U700">
            <v>139</v>
          </cell>
          <cell r="V700">
            <v>691</v>
          </cell>
          <cell r="W700">
            <v>3471</v>
          </cell>
          <cell r="X700">
            <v>34051687.916279338</v>
          </cell>
        </row>
        <row r="701">
          <cell r="D701">
            <v>692</v>
          </cell>
          <cell r="E701">
            <v>139</v>
          </cell>
          <cell r="F701" t="str">
            <v xml:space="preserve">Hopkinton                    </v>
          </cell>
          <cell r="G701">
            <v>829</v>
          </cell>
          <cell r="H701" t="str">
            <v>South Middlesex</v>
          </cell>
          <cell r="I701">
            <v>270271</v>
          </cell>
          <cell r="J701">
            <v>7.9286472680767401E-3</v>
          </cell>
          <cell r="K701">
            <v>373955.35850641842</v>
          </cell>
          <cell r="L701">
            <v>1.0862697772166632E-2</v>
          </cell>
          <cell r="N701">
            <v>311628</v>
          </cell>
          <cell r="O701">
            <v>225906</v>
          </cell>
          <cell r="P701">
            <v>85722</v>
          </cell>
          <cell r="Q701">
            <v>37.945871291599161</v>
          </cell>
          <cell r="R701">
            <v>16</v>
          </cell>
          <cell r="S701">
            <v>0</v>
          </cell>
          <cell r="T701">
            <v>139</v>
          </cell>
          <cell r="U701">
            <v>829</v>
          </cell>
          <cell r="V701">
            <v>692</v>
          </cell>
          <cell r="W701">
            <v>21.99999999768</v>
          </cell>
          <cell r="X701">
            <v>373955.35850641842</v>
          </cell>
        </row>
        <row r="702">
          <cell r="D702">
            <v>693</v>
          </cell>
          <cell r="E702">
            <v>139</v>
          </cell>
          <cell r="F702" t="str">
            <v/>
          </cell>
          <cell r="G702">
            <v>998</v>
          </cell>
          <cell r="H702" t="str">
            <v/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139</v>
          </cell>
          <cell r="U702">
            <v>998</v>
          </cell>
          <cell r="V702">
            <v>693</v>
          </cell>
          <cell r="W702">
            <v>0</v>
          </cell>
          <cell r="X702">
            <v>0</v>
          </cell>
        </row>
        <row r="703">
          <cell r="D703">
            <v>694</v>
          </cell>
          <cell r="E703">
            <v>139</v>
          </cell>
          <cell r="F703" t="str">
            <v/>
          </cell>
          <cell r="G703">
            <v>998</v>
          </cell>
          <cell r="H703" t="str">
            <v/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139</v>
          </cell>
          <cell r="U703">
            <v>998</v>
          </cell>
          <cell r="V703">
            <v>694</v>
          </cell>
          <cell r="W703">
            <v>0</v>
          </cell>
          <cell r="X703">
            <v>0</v>
          </cell>
        </row>
        <row r="704">
          <cell r="D704">
            <v>695</v>
          </cell>
          <cell r="E704">
            <v>139</v>
          </cell>
          <cell r="F704" t="str">
            <v xml:space="preserve">Hopkinton                    </v>
          </cell>
          <cell r="G704">
            <v>999</v>
          </cell>
          <cell r="H704" t="str">
            <v>Total</v>
          </cell>
          <cell r="I704">
            <v>34087908.171700001</v>
          </cell>
          <cell r="J704">
            <v>1</v>
          </cell>
          <cell r="K704">
            <v>34425643.274785757</v>
          </cell>
          <cell r="L704">
            <v>1</v>
          </cell>
          <cell r="M704">
            <v>28687942</v>
          </cell>
          <cell r="N704">
            <v>28687942</v>
          </cell>
          <cell r="O704">
            <v>28492398</v>
          </cell>
          <cell r="P704">
            <v>195544</v>
          </cell>
          <cell r="Q704">
            <v>0.68630236036994852</v>
          </cell>
          <cell r="R704">
            <v>3502</v>
          </cell>
          <cell r="S704">
            <v>0</v>
          </cell>
          <cell r="T704">
            <v>139</v>
          </cell>
          <cell r="U704">
            <v>999</v>
          </cell>
          <cell r="V704">
            <v>695</v>
          </cell>
          <cell r="W704">
            <v>3492.9999999976799</v>
          </cell>
          <cell r="X704">
            <v>34425643.274785757</v>
          </cell>
        </row>
        <row r="705">
          <cell r="D705">
            <v>696</v>
          </cell>
          <cell r="E705">
            <v>140</v>
          </cell>
          <cell r="F705" t="str">
            <v xml:space="preserve">Hubbardston                  </v>
          </cell>
          <cell r="G705">
            <v>140</v>
          </cell>
          <cell r="H705" t="str">
            <v>Hubbardston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140</v>
          </cell>
          <cell r="U705">
            <v>140</v>
          </cell>
          <cell r="V705">
            <v>696</v>
          </cell>
          <cell r="W705">
            <v>0</v>
          </cell>
          <cell r="X705">
            <v>0</v>
          </cell>
        </row>
        <row r="706">
          <cell r="D706">
            <v>697</v>
          </cell>
          <cell r="E706">
            <v>140</v>
          </cell>
          <cell r="F706" t="str">
            <v xml:space="preserve">Hubbardston                  </v>
          </cell>
          <cell r="G706">
            <v>753</v>
          </cell>
          <cell r="H706" t="str">
            <v>Quabbin</v>
          </cell>
          <cell r="I706">
            <v>5857598</v>
          </cell>
          <cell r="J706">
            <v>0.84336871319277285</v>
          </cell>
          <cell r="K706">
            <v>5550434.9457122162</v>
          </cell>
          <cell r="L706">
            <v>0.82579518907888905</v>
          </cell>
          <cell r="N706">
            <v>2938031</v>
          </cell>
          <cell r="O706">
            <v>3053960</v>
          </cell>
          <cell r="P706">
            <v>-115929</v>
          </cell>
          <cell r="Q706">
            <v>-3.796022213781451</v>
          </cell>
          <cell r="R706">
            <v>585</v>
          </cell>
          <cell r="S706">
            <v>0</v>
          </cell>
          <cell r="T706">
            <v>140</v>
          </cell>
          <cell r="U706">
            <v>753</v>
          </cell>
          <cell r="V706">
            <v>697</v>
          </cell>
          <cell r="W706">
            <v>542.88551067853996</v>
          </cell>
          <cell r="X706">
            <v>5550434.9457122162</v>
          </cell>
        </row>
        <row r="707">
          <cell r="D707">
            <v>698</v>
          </cell>
          <cell r="E707">
            <v>140</v>
          </cell>
          <cell r="F707" t="str">
            <v xml:space="preserve">Hubbardston                  </v>
          </cell>
          <cell r="G707">
            <v>832</v>
          </cell>
          <cell r="H707" t="str">
            <v>Montachusett</v>
          </cell>
          <cell r="I707">
            <v>1087879</v>
          </cell>
          <cell r="J707">
            <v>0.15663128680722721</v>
          </cell>
          <cell r="K707">
            <v>1170886.5382544065</v>
          </cell>
          <cell r="L707">
            <v>0.17420481092111098</v>
          </cell>
          <cell r="N707">
            <v>619789</v>
          </cell>
          <cell r="O707">
            <v>567184</v>
          </cell>
          <cell r="P707">
            <v>52605</v>
          </cell>
          <cell r="Q707">
            <v>9.2747679765296631</v>
          </cell>
          <cell r="R707">
            <v>71</v>
          </cell>
          <cell r="S707">
            <v>0</v>
          </cell>
          <cell r="T707">
            <v>140</v>
          </cell>
          <cell r="U707">
            <v>832</v>
          </cell>
          <cell r="V707">
            <v>698</v>
          </cell>
          <cell r="W707">
            <v>75.050167223680006</v>
          </cell>
          <cell r="X707">
            <v>1170886.5382544065</v>
          </cell>
        </row>
        <row r="708">
          <cell r="D708">
            <v>699</v>
          </cell>
          <cell r="E708">
            <v>140</v>
          </cell>
          <cell r="F708" t="str">
            <v/>
          </cell>
          <cell r="G708">
            <v>998</v>
          </cell>
          <cell r="H708" t="str">
            <v/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140</v>
          </cell>
          <cell r="U708">
            <v>998</v>
          </cell>
          <cell r="V708">
            <v>699</v>
          </cell>
          <cell r="W708">
            <v>0</v>
          </cell>
          <cell r="X708">
            <v>0</v>
          </cell>
        </row>
        <row r="709">
          <cell r="D709">
            <v>700</v>
          </cell>
          <cell r="E709">
            <v>140</v>
          </cell>
          <cell r="F709" t="str">
            <v xml:space="preserve">Hubbardston                  </v>
          </cell>
          <cell r="G709">
            <v>999</v>
          </cell>
          <cell r="H709" t="str">
            <v>Total</v>
          </cell>
          <cell r="I709">
            <v>6945477</v>
          </cell>
          <cell r="J709">
            <v>1</v>
          </cell>
          <cell r="K709">
            <v>6721321.4839666225</v>
          </cell>
          <cell r="L709">
            <v>1</v>
          </cell>
          <cell r="M709">
            <v>3557820</v>
          </cell>
          <cell r="N709">
            <v>3557820</v>
          </cell>
          <cell r="O709">
            <v>3621144</v>
          </cell>
          <cell r="P709">
            <v>-63324</v>
          </cell>
          <cell r="Q709">
            <v>-1.7487291309044877</v>
          </cell>
          <cell r="R709">
            <v>656</v>
          </cell>
          <cell r="S709">
            <v>0</v>
          </cell>
          <cell r="T709">
            <v>140</v>
          </cell>
          <cell r="U709">
            <v>999</v>
          </cell>
          <cell r="V709">
            <v>700</v>
          </cell>
          <cell r="W709">
            <v>617.93567790221994</v>
          </cell>
          <cell r="X709">
            <v>6721321.4839666225</v>
          </cell>
        </row>
        <row r="710">
          <cell r="D710">
            <v>701</v>
          </cell>
          <cell r="E710">
            <v>141</v>
          </cell>
          <cell r="F710" t="str">
            <v xml:space="preserve">Hudson                       </v>
          </cell>
          <cell r="G710">
            <v>141</v>
          </cell>
          <cell r="H710" t="str">
            <v>Hudson</v>
          </cell>
          <cell r="I710">
            <v>27512651.906879999</v>
          </cell>
          <cell r="J710">
            <v>0.90260575933373344</v>
          </cell>
          <cell r="K710">
            <v>28097682.163007021</v>
          </cell>
          <cell r="L710">
            <v>0.8937201957557851</v>
          </cell>
          <cell r="N710">
            <v>16800420</v>
          </cell>
          <cell r="O710">
            <v>16516841</v>
          </cell>
          <cell r="P710">
            <v>283579</v>
          </cell>
          <cell r="Q710">
            <v>1.716908215075752</v>
          </cell>
          <cell r="R710">
            <v>2688</v>
          </cell>
          <cell r="S710">
            <v>0</v>
          </cell>
          <cell r="T710">
            <v>141</v>
          </cell>
          <cell r="U710">
            <v>141</v>
          </cell>
          <cell r="V710">
            <v>701</v>
          </cell>
          <cell r="W710">
            <v>2712</v>
          </cell>
          <cell r="X710">
            <v>28097682.163007021</v>
          </cell>
        </row>
        <row r="711">
          <cell r="D711">
            <v>702</v>
          </cell>
          <cell r="E711">
            <v>141</v>
          </cell>
          <cell r="F711" t="str">
            <v xml:space="preserve">Hudson                       </v>
          </cell>
          <cell r="G711">
            <v>801</v>
          </cell>
          <cell r="H711" t="str">
            <v>Assabet Valley</v>
          </cell>
          <cell r="I711">
            <v>2968709</v>
          </cell>
          <cell r="J711">
            <v>9.7394240666266563E-2</v>
          </cell>
          <cell r="K711">
            <v>3341332.3030875726</v>
          </cell>
          <cell r="L711">
            <v>0.10627980424421486</v>
          </cell>
          <cell r="N711">
            <v>1997880</v>
          </cell>
          <cell r="O711">
            <v>1782223</v>
          </cell>
          <cell r="P711">
            <v>215657</v>
          </cell>
          <cell r="Q711">
            <v>12.100449831474512</v>
          </cell>
          <cell r="R711">
            <v>176</v>
          </cell>
          <cell r="S711">
            <v>0</v>
          </cell>
          <cell r="T711">
            <v>141</v>
          </cell>
          <cell r="U711">
            <v>801</v>
          </cell>
          <cell r="V711">
            <v>702</v>
          </cell>
          <cell r="W711">
            <v>197.99999999780002</v>
          </cell>
          <cell r="X711">
            <v>3341332.3030875726</v>
          </cell>
        </row>
        <row r="712">
          <cell r="D712">
            <v>703</v>
          </cell>
          <cell r="E712">
            <v>141</v>
          </cell>
          <cell r="F712" t="str">
            <v/>
          </cell>
          <cell r="G712">
            <v>998</v>
          </cell>
          <cell r="H712" t="str">
            <v/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141</v>
          </cell>
          <cell r="U712">
            <v>998</v>
          </cell>
          <cell r="V712">
            <v>703</v>
          </cell>
          <cell r="W712">
            <v>0</v>
          </cell>
          <cell r="X712">
            <v>0</v>
          </cell>
        </row>
        <row r="713">
          <cell r="D713">
            <v>704</v>
          </cell>
          <cell r="E713">
            <v>141</v>
          </cell>
          <cell r="F713" t="str">
            <v/>
          </cell>
          <cell r="G713">
            <v>998</v>
          </cell>
          <cell r="H713" t="str">
            <v/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141</v>
          </cell>
          <cell r="U713">
            <v>998</v>
          </cell>
          <cell r="V713">
            <v>704</v>
          </cell>
          <cell r="W713">
            <v>0</v>
          </cell>
          <cell r="X713">
            <v>0</v>
          </cell>
        </row>
        <row r="714">
          <cell r="D714">
            <v>705</v>
          </cell>
          <cell r="E714">
            <v>141</v>
          </cell>
          <cell r="F714" t="str">
            <v xml:space="preserve">Hudson                       </v>
          </cell>
          <cell r="G714">
            <v>999</v>
          </cell>
          <cell r="H714" t="str">
            <v>Total</v>
          </cell>
          <cell r="I714">
            <v>30481360.906879999</v>
          </cell>
          <cell r="J714">
            <v>1</v>
          </cell>
          <cell r="K714">
            <v>31439014.466094594</v>
          </cell>
          <cell r="L714">
            <v>1</v>
          </cell>
          <cell r="M714">
            <v>18798300</v>
          </cell>
          <cell r="N714">
            <v>18798300</v>
          </cell>
          <cell r="O714">
            <v>18299064</v>
          </cell>
          <cell r="P714">
            <v>499236</v>
          </cell>
          <cell r="Q714">
            <v>2.7282051147534103</v>
          </cell>
          <cell r="R714">
            <v>2864</v>
          </cell>
          <cell r="S714">
            <v>0</v>
          </cell>
          <cell r="T714">
            <v>141</v>
          </cell>
          <cell r="U714">
            <v>999</v>
          </cell>
          <cell r="V714">
            <v>705</v>
          </cell>
          <cell r="W714">
            <v>2909.9999999977999</v>
          </cell>
          <cell r="X714">
            <v>31439014.466094594</v>
          </cell>
        </row>
        <row r="715">
          <cell r="D715">
            <v>706</v>
          </cell>
          <cell r="E715">
            <v>142</v>
          </cell>
          <cell r="F715" t="str">
            <v xml:space="preserve">Hull                         </v>
          </cell>
          <cell r="G715">
            <v>142</v>
          </cell>
          <cell r="H715" t="str">
            <v>Hull</v>
          </cell>
          <cell r="I715">
            <v>10359200.878399998</v>
          </cell>
          <cell r="J715">
            <v>1</v>
          </cell>
          <cell r="K715">
            <v>10207764.981851343</v>
          </cell>
          <cell r="L715">
            <v>1</v>
          </cell>
          <cell r="N715">
            <v>8510548</v>
          </cell>
          <cell r="O715">
            <v>8708283</v>
          </cell>
          <cell r="P715">
            <v>-197735</v>
          </cell>
          <cell r="Q715">
            <v>-2.2706542724897663</v>
          </cell>
          <cell r="R715">
            <v>1002</v>
          </cell>
          <cell r="S715">
            <v>0</v>
          </cell>
          <cell r="T715">
            <v>142</v>
          </cell>
          <cell r="U715">
            <v>142</v>
          </cell>
          <cell r="V715">
            <v>706</v>
          </cell>
          <cell r="W715">
            <v>971</v>
          </cell>
          <cell r="X715">
            <v>10207764.981851343</v>
          </cell>
        </row>
        <row r="716">
          <cell r="D716">
            <v>707</v>
          </cell>
          <cell r="E716">
            <v>142</v>
          </cell>
          <cell r="F716" t="str">
            <v/>
          </cell>
          <cell r="G716">
            <v>998</v>
          </cell>
          <cell r="H716" t="str">
            <v/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142</v>
          </cell>
          <cell r="U716">
            <v>998</v>
          </cell>
          <cell r="V716">
            <v>707</v>
          </cell>
          <cell r="W716">
            <v>0</v>
          </cell>
          <cell r="X716">
            <v>0</v>
          </cell>
        </row>
        <row r="717">
          <cell r="D717">
            <v>708</v>
          </cell>
          <cell r="E717">
            <v>142</v>
          </cell>
          <cell r="F717" t="str">
            <v/>
          </cell>
          <cell r="G717">
            <v>998</v>
          </cell>
          <cell r="H717" t="str">
            <v/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142</v>
          </cell>
          <cell r="U717">
            <v>998</v>
          </cell>
          <cell r="V717">
            <v>708</v>
          </cell>
          <cell r="W717">
            <v>0</v>
          </cell>
          <cell r="X717">
            <v>0</v>
          </cell>
        </row>
        <row r="718">
          <cell r="D718">
            <v>709</v>
          </cell>
          <cell r="E718">
            <v>142</v>
          </cell>
          <cell r="F718" t="str">
            <v/>
          </cell>
          <cell r="G718">
            <v>998</v>
          </cell>
          <cell r="H718" t="str">
            <v/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142</v>
          </cell>
          <cell r="U718">
            <v>998</v>
          </cell>
          <cell r="V718">
            <v>709</v>
          </cell>
          <cell r="W718">
            <v>0</v>
          </cell>
          <cell r="X718">
            <v>0</v>
          </cell>
        </row>
        <row r="719">
          <cell r="D719">
            <v>710</v>
          </cell>
          <cell r="E719">
            <v>142</v>
          </cell>
          <cell r="F719" t="str">
            <v xml:space="preserve">Hull                         </v>
          </cell>
          <cell r="G719">
            <v>999</v>
          </cell>
          <cell r="H719" t="str">
            <v>Total</v>
          </cell>
          <cell r="I719">
            <v>10359200.878399998</v>
          </cell>
          <cell r="J719">
            <v>1</v>
          </cell>
          <cell r="K719">
            <v>10207764.981851343</v>
          </cell>
          <cell r="L719">
            <v>1</v>
          </cell>
          <cell r="M719">
            <v>8510548</v>
          </cell>
          <cell r="N719">
            <v>8510548</v>
          </cell>
          <cell r="O719">
            <v>8708283</v>
          </cell>
          <cell r="P719">
            <v>-197735</v>
          </cell>
          <cell r="Q719">
            <v>-2.2706542724897663</v>
          </cell>
          <cell r="R719">
            <v>1002</v>
          </cell>
          <cell r="S719">
            <v>0</v>
          </cell>
          <cell r="T719">
            <v>142</v>
          </cell>
          <cell r="U719">
            <v>999</v>
          </cell>
          <cell r="V719">
            <v>710</v>
          </cell>
          <cell r="W719">
            <v>971</v>
          </cell>
          <cell r="X719">
            <v>10207764.981851343</v>
          </cell>
        </row>
        <row r="720">
          <cell r="D720">
            <v>711</v>
          </cell>
          <cell r="E720">
            <v>143</v>
          </cell>
          <cell r="F720" t="str">
            <v xml:space="preserve">Huntington                   </v>
          </cell>
          <cell r="G720">
            <v>143</v>
          </cell>
          <cell r="H720" t="str">
            <v>Huntington</v>
          </cell>
          <cell r="I720">
            <v>328207.83999999997</v>
          </cell>
          <cell r="J720">
            <v>0.1135789161372419</v>
          </cell>
          <cell r="K720">
            <v>361052.51613413799</v>
          </cell>
          <cell r="L720">
            <v>0.11860034089168907</v>
          </cell>
          <cell r="N720">
            <v>191170</v>
          </cell>
          <cell r="O720">
            <v>191008</v>
          </cell>
          <cell r="P720">
            <v>162</v>
          </cell>
          <cell r="Q720">
            <v>8.4813201541296693E-2</v>
          </cell>
          <cell r="R720">
            <v>23</v>
          </cell>
          <cell r="S720">
            <v>0</v>
          </cell>
          <cell r="T720">
            <v>143</v>
          </cell>
          <cell r="U720">
            <v>143</v>
          </cell>
          <cell r="V720">
            <v>711</v>
          </cell>
          <cell r="W720">
            <v>25</v>
          </cell>
          <cell r="X720">
            <v>361052.51613413799</v>
          </cell>
        </row>
        <row r="721">
          <cell r="D721">
            <v>712</v>
          </cell>
          <cell r="E721">
            <v>143</v>
          </cell>
          <cell r="F721" t="str">
            <v xml:space="preserve">Huntington                   </v>
          </cell>
          <cell r="G721">
            <v>672</v>
          </cell>
          <cell r="H721" t="str">
            <v>Gateway</v>
          </cell>
          <cell r="I721">
            <v>2561482</v>
          </cell>
          <cell r="J721">
            <v>0.88642108386275809</v>
          </cell>
          <cell r="K721">
            <v>2683226.3908199887</v>
          </cell>
          <cell r="L721">
            <v>0.88139965910831097</v>
          </cell>
          <cell r="N721">
            <v>1420718</v>
          </cell>
          <cell r="O721">
            <v>1490716</v>
          </cell>
          <cell r="P721">
            <v>-69998</v>
          </cell>
          <cell r="Q721">
            <v>-4.6955959418158795</v>
          </cell>
          <cell r="R721">
            <v>250</v>
          </cell>
          <cell r="S721">
            <v>0</v>
          </cell>
          <cell r="T721">
            <v>143</v>
          </cell>
          <cell r="U721">
            <v>672</v>
          </cell>
          <cell r="V721">
            <v>712</v>
          </cell>
          <cell r="W721">
            <v>257.03455964559998</v>
          </cell>
          <cell r="X721">
            <v>2683226.3908199887</v>
          </cell>
        </row>
        <row r="722">
          <cell r="D722">
            <v>713</v>
          </cell>
          <cell r="E722">
            <v>143</v>
          </cell>
          <cell r="F722" t="str">
            <v/>
          </cell>
          <cell r="G722">
            <v>998</v>
          </cell>
          <cell r="H722" t="str">
            <v/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143</v>
          </cell>
          <cell r="U722">
            <v>998</v>
          </cell>
          <cell r="V722">
            <v>713</v>
          </cell>
          <cell r="W722">
            <v>0</v>
          </cell>
          <cell r="X722">
            <v>0</v>
          </cell>
        </row>
        <row r="723">
          <cell r="D723">
            <v>714</v>
          </cell>
          <cell r="E723">
            <v>143</v>
          </cell>
          <cell r="F723" t="str">
            <v/>
          </cell>
          <cell r="G723">
            <v>998</v>
          </cell>
          <cell r="H723" t="str">
            <v/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143</v>
          </cell>
          <cell r="U723">
            <v>998</v>
          </cell>
          <cell r="V723">
            <v>714</v>
          </cell>
          <cell r="W723">
            <v>0</v>
          </cell>
          <cell r="X723">
            <v>0</v>
          </cell>
        </row>
        <row r="724">
          <cell r="D724">
            <v>715</v>
          </cell>
          <cell r="E724">
            <v>143</v>
          </cell>
          <cell r="F724" t="str">
            <v xml:space="preserve">Huntington                   </v>
          </cell>
          <cell r="G724">
            <v>999</v>
          </cell>
          <cell r="H724" t="str">
            <v>Total</v>
          </cell>
          <cell r="I724">
            <v>2889689.84</v>
          </cell>
          <cell r="J724">
            <v>1</v>
          </cell>
          <cell r="K724">
            <v>3044278.9069541264</v>
          </cell>
          <cell r="L724">
            <v>1</v>
          </cell>
          <cell r="M724">
            <v>1611888</v>
          </cell>
          <cell r="N724">
            <v>1611888</v>
          </cell>
          <cell r="O724">
            <v>1681724</v>
          </cell>
          <cell r="P724">
            <v>-69836</v>
          </cell>
          <cell r="Q724">
            <v>-4.1526433588389056</v>
          </cell>
          <cell r="R724">
            <v>273</v>
          </cell>
          <cell r="S724">
            <v>0</v>
          </cell>
          <cell r="T724">
            <v>143</v>
          </cell>
          <cell r="U724">
            <v>999</v>
          </cell>
          <cell r="V724">
            <v>715</v>
          </cell>
          <cell r="W724">
            <v>282.03455964559998</v>
          </cell>
          <cell r="X724">
            <v>3044278.9069541264</v>
          </cell>
        </row>
        <row r="725">
          <cell r="D725">
            <v>716</v>
          </cell>
          <cell r="E725">
            <v>144</v>
          </cell>
          <cell r="F725" t="str">
            <v xml:space="preserve">Ipswich                      </v>
          </cell>
          <cell r="G725">
            <v>144</v>
          </cell>
          <cell r="H725" t="str">
            <v>Ipswich</v>
          </cell>
          <cell r="I725">
            <v>17848954.323200006</v>
          </cell>
          <cell r="J725">
            <v>0.97667668867928137</v>
          </cell>
          <cell r="K725">
            <v>17585142.68474175</v>
          </cell>
          <cell r="L725">
            <v>0.97503562409004418</v>
          </cell>
          <cell r="N725">
            <v>14661641</v>
          </cell>
          <cell r="O725">
            <v>14939873</v>
          </cell>
          <cell r="P725">
            <v>-278232</v>
          </cell>
          <cell r="Q725">
            <v>-1.8623451484493878</v>
          </cell>
          <cell r="R725">
            <v>1802</v>
          </cell>
          <cell r="S725">
            <v>0</v>
          </cell>
          <cell r="T725">
            <v>144</v>
          </cell>
          <cell r="U725">
            <v>144</v>
          </cell>
          <cell r="V725">
            <v>716</v>
          </cell>
          <cell r="W725">
            <v>1744</v>
          </cell>
          <cell r="X725">
            <v>17585142.68474175</v>
          </cell>
        </row>
        <row r="726">
          <cell r="D726">
            <v>717</v>
          </cell>
          <cell r="E726">
            <v>144</v>
          </cell>
          <cell r="F726" t="str">
            <v xml:space="preserve">Ipswich                      </v>
          </cell>
          <cell r="G726">
            <v>885</v>
          </cell>
          <cell r="H726" t="str">
            <v>Whittier</v>
          </cell>
          <cell r="I726">
            <v>426238</v>
          </cell>
          <cell r="J726">
            <v>2.332331132071858E-2</v>
          </cell>
          <cell r="K726">
            <v>450242.12609852344</v>
          </cell>
          <cell r="L726">
            <v>2.4964375909955785E-2</v>
          </cell>
          <cell r="N726">
            <v>375390</v>
          </cell>
          <cell r="O726">
            <v>356768</v>
          </cell>
          <cell r="P726">
            <v>18622</v>
          </cell>
          <cell r="Q726">
            <v>5.2196385326038213</v>
          </cell>
          <cell r="R726">
            <v>27</v>
          </cell>
          <cell r="S726">
            <v>0</v>
          </cell>
          <cell r="T726">
            <v>144</v>
          </cell>
          <cell r="U726">
            <v>885</v>
          </cell>
          <cell r="V726">
            <v>717</v>
          </cell>
          <cell r="W726">
            <v>27.977217245599999</v>
          </cell>
          <cell r="X726">
            <v>450242.12609852344</v>
          </cell>
        </row>
        <row r="727">
          <cell r="D727">
            <v>718</v>
          </cell>
          <cell r="E727">
            <v>144</v>
          </cell>
          <cell r="F727" t="str">
            <v/>
          </cell>
          <cell r="G727">
            <v>998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144</v>
          </cell>
          <cell r="U727">
            <v>998</v>
          </cell>
          <cell r="V727">
            <v>718</v>
          </cell>
          <cell r="W727">
            <v>0</v>
          </cell>
          <cell r="X727">
            <v>0</v>
          </cell>
        </row>
        <row r="728">
          <cell r="D728">
            <v>719</v>
          </cell>
          <cell r="E728">
            <v>144</v>
          </cell>
          <cell r="F728" t="str">
            <v/>
          </cell>
          <cell r="G728">
            <v>998</v>
          </cell>
          <cell r="H728" t="str">
            <v/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144</v>
          </cell>
          <cell r="U728">
            <v>998</v>
          </cell>
          <cell r="V728">
            <v>719</v>
          </cell>
          <cell r="W728">
            <v>0</v>
          </cell>
          <cell r="X728">
            <v>0</v>
          </cell>
        </row>
        <row r="729">
          <cell r="D729">
            <v>720</v>
          </cell>
          <cell r="E729">
            <v>144</v>
          </cell>
          <cell r="F729" t="str">
            <v xml:space="preserve">Ipswich                      </v>
          </cell>
          <cell r="G729">
            <v>999</v>
          </cell>
          <cell r="H729" t="str">
            <v>Total</v>
          </cell>
          <cell r="I729">
            <v>18275192.323200006</v>
          </cell>
          <cell r="J729">
            <v>1</v>
          </cell>
          <cell r="K729">
            <v>18035384.810840275</v>
          </cell>
          <cell r="L729">
            <v>1</v>
          </cell>
          <cell r="M729">
            <v>15037031</v>
          </cell>
          <cell r="N729">
            <v>15037031</v>
          </cell>
          <cell r="O729">
            <v>15296641</v>
          </cell>
          <cell r="P729">
            <v>-259610</v>
          </cell>
          <cell r="Q729">
            <v>-1.6971699865349523</v>
          </cell>
          <cell r="R729">
            <v>1829</v>
          </cell>
          <cell r="S729">
            <v>0</v>
          </cell>
          <cell r="T729">
            <v>144</v>
          </cell>
          <cell r="U729">
            <v>999</v>
          </cell>
          <cell r="V729">
            <v>720</v>
          </cell>
          <cell r="W729">
            <v>1771.9772172456001</v>
          </cell>
          <cell r="X729">
            <v>18035384.810840275</v>
          </cell>
        </row>
        <row r="730">
          <cell r="D730">
            <v>721</v>
          </cell>
          <cell r="E730">
            <v>145</v>
          </cell>
          <cell r="F730" t="str">
            <v xml:space="preserve">Kingston                     </v>
          </cell>
          <cell r="G730">
            <v>145</v>
          </cell>
          <cell r="H730" t="str">
            <v>Kingston</v>
          </cell>
          <cell r="I730">
            <v>10429935.11328</v>
          </cell>
          <cell r="J730">
            <v>0.48750997090556364</v>
          </cell>
          <cell r="K730">
            <v>10083448.835693419</v>
          </cell>
          <cell r="L730">
            <v>0.46757806536868191</v>
          </cell>
          <cell r="N730">
            <v>6275524</v>
          </cell>
          <cell r="O730">
            <v>6471707</v>
          </cell>
          <cell r="P730">
            <v>-196183</v>
          </cell>
          <cell r="Q730">
            <v>-3.0313949627200367</v>
          </cell>
          <cell r="R730">
            <v>1104</v>
          </cell>
          <cell r="S730">
            <v>0</v>
          </cell>
          <cell r="T730">
            <v>145</v>
          </cell>
          <cell r="U730">
            <v>145</v>
          </cell>
          <cell r="V730">
            <v>721</v>
          </cell>
          <cell r="W730">
            <v>1046</v>
          </cell>
          <cell r="X730">
            <v>10083448.835693419</v>
          </cell>
        </row>
        <row r="731">
          <cell r="D731">
            <v>722</v>
          </cell>
          <cell r="E731">
            <v>145</v>
          </cell>
          <cell r="F731" t="str">
            <v xml:space="preserve">Kingston                     </v>
          </cell>
          <cell r="G731">
            <v>760</v>
          </cell>
          <cell r="H731" t="str">
            <v>Silver Lake</v>
          </cell>
          <cell r="I731">
            <v>10964366</v>
          </cell>
          <cell r="J731">
            <v>0.51249002909443642</v>
          </cell>
          <cell r="K731">
            <v>11481824.607453862</v>
          </cell>
          <cell r="L731">
            <v>0.53242193463131815</v>
          </cell>
          <cell r="N731">
            <v>7145815</v>
          </cell>
          <cell r="O731">
            <v>6803317</v>
          </cell>
          <cell r="P731">
            <v>342498</v>
          </cell>
          <cell r="Q731">
            <v>5.0342796021411322</v>
          </cell>
          <cell r="R731">
            <v>1020</v>
          </cell>
          <cell r="S731">
            <v>0</v>
          </cell>
          <cell r="T731">
            <v>145</v>
          </cell>
          <cell r="U731">
            <v>760</v>
          </cell>
          <cell r="V731">
            <v>722</v>
          </cell>
          <cell r="W731">
            <v>1045.05439999389</v>
          </cell>
          <cell r="X731">
            <v>11481824.607453862</v>
          </cell>
        </row>
        <row r="732">
          <cell r="D732">
            <v>723</v>
          </cell>
          <cell r="E732">
            <v>145</v>
          </cell>
          <cell r="F732" t="str">
            <v/>
          </cell>
          <cell r="G732">
            <v>998</v>
          </cell>
          <cell r="H732" t="str">
            <v/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145</v>
          </cell>
          <cell r="U732">
            <v>998</v>
          </cell>
          <cell r="V732">
            <v>723</v>
          </cell>
          <cell r="W732">
            <v>0</v>
          </cell>
          <cell r="X732">
            <v>0</v>
          </cell>
        </row>
        <row r="733">
          <cell r="D733">
            <v>724</v>
          </cell>
          <cell r="E733">
            <v>145</v>
          </cell>
          <cell r="F733" t="str">
            <v/>
          </cell>
          <cell r="G733">
            <v>998</v>
          </cell>
          <cell r="H733" t="str">
            <v/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145</v>
          </cell>
          <cell r="U733">
            <v>998</v>
          </cell>
          <cell r="V733">
            <v>724</v>
          </cell>
          <cell r="W733">
            <v>0</v>
          </cell>
          <cell r="X733">
            <v>0</v>
          </cell>
        </row>
        <row r="734">
          <cell r="D734">
            <v>725</v>
          </cell>
          <cell r="E734">
            <v>145</v>
          </cell>
          <cell r="F734" t="str">
            <v xml:space="preserve">Kingston                     </v>
          </cell>
          <cell r="G734">
            <v>999</v>
          </cell>
          <cell r="H734" t="str">
            <v>Total</v>
          </cell>
          <cell r="I734">
            <v>21394301.113279998</v>
          </cell>
          <cell r="J734">
            <v>1</v>
          </cell>
          <cell r="K734">
            <v>21565273.443147279</v>
          </cell>
          <cell r="L734">
            <v>1</v>
          </cell>
          <cell r="M734">
            <v>13421339</v>
          </cell>
          <cell r="N734">
            <v>13421339</v>
          </cell>
          <cell r="O734">
            <v>13275024</v>
          </cell>
          <cell r="P734">
            <v>146315</v>
          </cell>
          <cell r="Q734">
            <v>1.10218256479235</v>
          </cell>
          <cell r="R734">
            <v>2124</v>
          </cell>
          <cell r="S734">
            <v>0</v>
          </cell>
          <cell r="T734">
            <v>145</v>
          </cell>
          <cell r="U734">
            <v>999</v>
          </cell>
          <cell r="V734">
            <v>725</v>
          </cell>
          <cell r="W734">
            <v>2091.05439999389</v>
          </cell>
          <cell r="X734">
            <v>21565273.443147279</v>
          </cell>
        </row>
        <row r="735">
          <cell r="D735">
            <v>726</v>
          </cell>
          <cell r="E735">
            <v>146</v>
          </cell>
          <cell r="F735" t="str">
            <v xml:space="preserve">Lakeville                    </v>
          </cell>
          <cell r="G735">
            <v>146</v>
          </cell>
          <cell r="H735" t="str">
            <v>Lakeville</v>
          </cell>
          <cell r="I735">
            <v>105367.36000000002</v>
          </cell>
          <cell r="J735">
            <v>6.0192053760207446E-3</v>
          </cell>
          <cell r="K735">
            <v>107334.66674871638</v>
          </cell>
          <cell r="L735">
            <v>6.186915330235996E-3</v>
          </cell>
          <cell r="N735">
            <v>71015</v>
          </cell>
          <cell r="O735">
            <v>69257</v>
          </cell>
          <cell r="P735">
            <v>1758</v>
          </cell>
          <cell r="Q735">
            <v>2.5383715725486233</v>
          </cell>
          <cell r="R735">
            <v>8</v>
          </cell>
          <cell r="S735">
            <v>0</v>
          </cell>
          <cell r="T735">
            <v>146</v>
          </cell>
          <cell r="U735">
            <v>146</v>
          </cell>
          <cell r="V735">
            <v>726</v>
          </cell>
          <cell r="W735">
            <v>8</v>
          </cell>
          <cell r="X735">
            <v>107334.66674871638</v>
          </cell>
        </row>
        <row r="736">
          <cell r="D736">
            <v>727</v>
          </cell>
          <cell r="E736">
            <v>146</v>
          </cell>
          <cell r="F736" t="str">
            <v xml:space="preserve">Lakeville                    </v>
          </cell>
          <cell r="G736">
            <v>665</v>
          </cell>
          <cell r="H736" t="str">
            <v>Freetown Lakeville</v>
          </cell>
          <cell r="I736">
            <v>15520499</v>
          </cell>
          <cell r="J736">
            <v>0.88662248934892718</v>
          </cell>
          <cell r="K736">
            <v>15299048.191376863</v>
          </cell>
          <cell r="L736">
            <v>0.88185782525272316</v>
          </cell>
          <cell r="N736">
            <v>10122134</v>
          </cell>
          <cell r="O736">
            <v>10201541</v>
          </cell>
          <cell r="P736">
            <v>-79407</v>
          </cell>
          <cell r="Q736">
            <v>-0.77838240320751539</v>
          </cell>
          <cell r="R736">
            <v>1632</v>
          </cell>
          <cell r="S736">
            <v>0</v>
          </cell>
          <cell r="T736">
            <v>146</v>
          </cell>
          <cell r="U736">
            <v>665</v>
          </cell>
          <cell r="V736">
            <v>727</v>
          </cell>
          <cell r="W736">
            <v>1582.7552697322401</v>
          </cell>
          <cell r="X736">
            <v>15299048.191376863</v>
          </cell>
        </row>
        <row r="737">
          <cell r="D737">
            <v>728</v>
          </cell>
          <cell r="E737">
            <v>146</v>
          </cell>
          <cell r="F737" t="str">
            <v xml:space="preserve">Lakeville                    </v>
          </cell>
          <cell r="G737">
            <v>855</v>
          </cell>
          <cell r="H737" t="str">
            <v>Old Colony</v>
          </cell>
          <cell r="I737">
            <v>1879328</v>
          </cell>
          <cell r="J737">
            <v>0.10735830527505209</v>
          </cell>
          <cell r="K737">
            <v>1942273.3008107627</v>
          </cell>
          <cell r="L737">
            <v>0.11195525941704092</v>
          </cell>
          <cell r="N737">
            <v>1285044</v>
          </cell>
          <cell r="O737">
            <v>1235272</v>
          </cell>
          <cell r="P737">
            <v>49772</v>
          </cell>
          <cell r="Q737">
            <v>4.0292340472381794</v>
          </cell>
          <cell r="R737">
            <v>122</v>
          </cell>
          <cell r="S737">
            <v>0</v>
          </cell>
          <cell r="T737">
            <v>146</v>
          </cell>
          <cell r="U737">
            <v>855</v>
          </cell>
          <cell r="V737">
            <v>728</v>
          </cell>
          <cell r="W737">
            <v>124.99999999812</v>
          </cell>
          <cell r="X737">
            <v>1942273.3008107627</v>
          </cell>
        </row>
        <row r="738">
          <cell r="D738">
            <v>729</v>
          </cell>
          <cell r="E738">
            <v>146</v>
          </cell>
          <cell r="F738" t="str">
            <v/>
          </cell>
          <cell r="G738">
            <v>998</v>
          </cell>
          <cell r="H738" t="str">
            <v/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146</v>
          </cell>
          <cell r="U738">
            <v>998</v>
          </cell>
          <cell r="V738">
            <v>729</v>
          </cell>
          <cell r="W738">
            <v>0</v>
          </cell>
          <cell r="X738">
            <v>0</v>
          </cell>
        </row>
        <row r="739">
          <cell r="D739">
            <v>730</v>
          </cell>
          <cell r="E739">
            <v>146</v>
          </cell>
          <cell r="F739" t="str">
            <v xml:space="preserve">Lakeville                    </v>
          </cell>
          <cell r="G739">
            <v>999</v>
          </cell>
          <cell r="H739" t="str">
            <v>Total</v>
          </cell>
          <cell r="I739">
            <v>17505194.359999999</v>
          </cell>
          <cell r="J739">
            <v>1</v>
          </cell>
          <cell r="K739">
            <v>17348656.15893634</v>
          </cell>
          <cell r="L739">
            <v>1</v>
          </cell>
          <cell r="M739">
            <v>11478193</v>
          </cell>
          <cell r="N739">
            <v>11478193</v>
          </cell>
          <cell r="O739">
            <v>11506070</v>
          </cell>
          <cell r="P739">
            <v>-27877</v>
          </cell>
          <cell r="Q739">
            <v>-0.24228081351842984</v>
          </cell>
          <cell r="R739">
            <v>1762</v>
          </cell>
          <cell r="S739">
            <v>0</v>
          </cell>
          <cell r="T739">
            <v>146</v>
          </cell>
          <cell r="U739">
            <v>999</v>
          </cell>
          <cell r="V739">
            <v>730</v>
          </cell>
          <cell r="W739">
            <v>1715.7552697303602</v>
          </cell>
          <cell r="X739">
            <v>17348656.15893634</v>
          </cell>
        </row>
        <row r="740">
          <cell r="D740">
            <v>731</v>
          </cell>
          <cell r="E740">
            <v>147</v>
          </cell>
          <cell r="F740" t="str">
            <v xml:space="preserve">Lancaster                    </v>
          </cell>
          <cell r="G740">
            <v>147</v>
          </cell>
          <cell r="H740" t="str">
            <v>Lancaster</v>
          </cell>
          <cell r="I740">
            <v>26341.840000000004</v>
          </cell>
          <cell r="J740">
            <v>2.5810308090216632E-3</v>
          </cell>
          <cell r="K740">
            <v>13416.833343589547</v>
          </cell>
          <cell r="L740">
            <v>1.3264651533046305E-3</v>
          </cell>
          <cell r="N740">
            <v>9288</v>
          </cell>
          <cell r="O740">
            <v>17904</v>
          </cell>
          <cell r="P740">
            <v>-8616</v>
          </cell>
          <cell r="Q740">
            <v>-48.123324396782841</v>
          </cell>
          <cell r="R740">
            <v>2</v>
          </cell>
          <cell r="S740">
            <v>0</v>
          </cell>
          <cell r="T740">
            <v>147</v>
          </cell>
          <cell r="U740">
            <v>147</v>
          </cell>
          <cell r="V740">
            <v>731</v>
          </cell>
          <cell r="W740">
            <v>1</v>
          </cell>
          <cell r="X740">
            <v>13416.833343589547</v>
          </cell>
        </row>
        <row r="741">
          <cell r="D741">
            <v>732</v>
          </cell>
          <cell r="E741">
            <v>147</v>
          </cell>
          <cell r="F741" t="str">
            <v xml:space="preserve">Lancaster                    </v>
          </cell>
          <cell r="G741">
            <v>725</v>
          </cell>
          <cell r="H741" t="str">
            <v>Nashoba</v>
          </cell>
          <cell r="I741">
            <v>9498110</v>
          </cell>
          <cell r="J741">
            <v>0.930645487842791</v>
          </cell>
          <cell r="K741">
            <v>9367168.1850467306</v>
          </cell>
          <cell r="L741">
            <v>0.92609201175961076</v>
          </cell>
          <cell r="N741">
            <v>6484607</v>
          </cell>
          <cell r="O741">
            <v>6455792</v>
          </cell>
          <cell r="P741">
            <v>28815</v>
          </cell>
          <cell r="Q741">
            <v>0.4463433766143643</v>
          </cell>
          <cell r="R741">
            <v>1004</v>
          </cell>
          <cell r="S741">
            <v>0</v>
          </cell>
          <cell r="T741">
            <v>147</v>
          </cell>
          <cell r="U741">
            <v>725</v>
          </cell>
          <cell r="V741">
            <v>732</v>
          </cell>
          <cell r="W741">
            <v>965.24796379018005</v>
          </cell>
          <cell r="X741">
            <v>9367168.1850467306</v>
          </cell>
        </row>
        <row r="742">
          <cell r="D742">
            <v>733</v>
          </cell>
          <cell r="E742">
            <v>147</v>
          </cell>
          <cell r="F742" t="str">
            <v xml:space="preserve">Lancaster                    </v>
          </cell>
          <cell r="G742">
            <v>830</v>
          </cell>
          <cell r="H742" t="str">
            <v>Minuteman</v>
          </cell>
          <cell r="I742">
            <v>681486</v>
          </cell>
          <cell r="J742">
            <v>6.6773481348187405E-2</v>
          </cell>
          <cell r="K742">
            <v>734142.31550466514</v>
          </cell>
          <cell r="L742">
            <v>7.2581523087084668E-2</v>
          </cell>
          <cell r="N742">
            <v>508225</v>
          </cell>
          <cell r="O742">
            <v>463201</v>
          </cell>
          <cell r="P742">
            <v>45024</v>
          </cell>
          <cell r="Q742">
            <v>9.7201862690279164</v>
          </cell>
          <cell r="R742">
            <v>39</v>
          </cell>
          <cell r="S742">
            <v>0</v>
          </cell>
          <cell r="T742">
            <v>147</v>
          </cell>
          <cell r="U742">
            <v>830</v>
          </cell>
          <cell r="V742">
            <v>733</v>
          </cell>
          <cell r="W742">
            <v>40.115942030539998</v>
          </cell>
          <cell r="X742">
            <v>734142.31550466514</v>
          </cell>
        </row>
        <row r="743">
          <cell r="D743">
            <v>734</v>
          </cell>
          <cell r="E743">
            <v>147</v>
          </cell>
          <cell r="F743" t="str">
            <v/>
          </cell>
          <cell r="G743">
            <v>998</v>
          </cell>
          <cell r="H743" t="str">
            <v/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147</v>
          </cell>
          <cell r="U743">
            <v>998</v>
          </cell>
          <cell r="V743">
            <v>734</v>
          </cell>
          <cell r="W743">
            <v>0</v>
          </cell>
          <cell r="X743">
            <v>0</v>
          </cell>
        </row>
        <row r="744">
          <cell r="D744">
            <v>735</v>
          </cell>
          <cell r="E744">
            <v>147</v>
          </cell>
          <cell r="F744" t="str">
            <v xml:space="preserve">Lancaster                    </v>
          </cell>
          <cell r="G744">
            <v>999</v>
          </cell>
          <cell r="H744" t="str">
            <v>Total</v>
          </cell>
          <cell r="I744">
            <v>10205937.84</v>
          </cell>
          <cell r="J744">
            <v>1</v>
          </cell>
          <cell r="K744">
            <v>10114727.333894985</v>
          </cell>
          <cell r="L744">
            <v>1</v>
          </cell>
          <cell r="M744">
            <v>7002120</v>
          </cell>
          <cell r="N744">
            <v>7002120</v>
          </cell>
          <cell r="O744">
            <v>6936897</v>
          </cell>
          <cell r="P744">
            <v>65223</v>
          </cell>
          <cell r="Q744">
            <v>0.94023307539379641</v>
          </cell>
          <cell r="R744">
            <v>1045</v>
          </cell>
          <cell r="S744">
            <v>0</v>
          </cell>
          <cell r="T744">
            <v>147</v>
          </cell>
          <cell r="U744">
            <v>999</v>
          </cell>
          <cell r="V744">
            <v>735</v>
          </cell>
          <cell r="W744">
            <v>1006.36390582072</v>
          </cell>
          <cell r="X744">
            <v>10114727.333894985</v>
          </cell>
        </row>
        <row r="745">
          <cell r="D745">
            <v>736</v>
          </cell>
          <cell r="E745">
            <v>148</v>
          </cell>
          <cell r="F745" t="str">
            <v xml:space="preserve">Lanesborough                 </v>
          </cell>
          <cell r="G745">
            <v>148</v>
          </cell>
          <cell r="H745" t="str">
            <v>Lanesborough</v>
          </cell>
          <cell r="I745">
            <v>1846691.1099999999</v>
          </cell>
          <cell r="J745">
            <v>0.46137921228825324</v>
          </cell>
          <cell r="K745">
            <v>1897447.2242952588</v>
          </cell>
          <cell r="L745">
            <v>0.44642712862529937</v>
          </cell>
          <cell r="N745">
            <v>1143811</v>
          </cell>
          <cell r="O745">
            <v>1231226</v>
          </cell>
          <cell r="P745">
            <v>-87415</v>
          </cell>
          <cell r="Q745">
            <v>-7.0998338241720038</v>
          </cell>
          <cell r="R745">
            <v>188</v>
          </cell>
          <cell r="S745">
            <v>0</v>
          </cell>
          <cell r="T745">
            <v>148</v>
          </cell>
          <cell r="U745">
            <v>148</v>
          </cell>
          <cell r="V745">
            <v>736</v>
          </cell>
          <cell r="W745">
            <v>196</v>
          </cell>
          <cell r="X745">
            <v>1897447.2242952588</v>
          </cell>
        </row>
        <row r="746">
          <cell r="D746">
            <v>737</v>
          </cell>
          <cell r="E746">
            <v>148</v>
          </cell>
          <cell r="F746" t="str">
            <v xml:space="preserve">Lanesborough                 </v>
          </cell>
          <cell r="G746">
            <v>715</v>
          </cell>
          <cell r="H746" t="str">
            <v>Mount Greylock</v>
          </cell>
          <cell r="I746">
            <v>1807446</v>
          </cell>
          <cell r="J746">
            <v>0.45157417351381207</v>
          </cell>
          <cell r="K746">
            <v>1966854.893988335</v>
          </cell>
          <cell r="L746">
            <v>0.46275720953026983</v>
          </cell>
          <cell r="N746">
            <v>1185652</v>
          </cell>
          <cell r="O746">
            <v>1205061</v>
          </cell>
          <cell r="P746">
            <v>-19409</v>
          </cell>
          <cell r="Q746">
            <v>-1.6106238605348608</v>
          </cell>
          <cell r="R746">
            <v>180</v>
          </cell>
          <cell r="S746">
            <v>0</v>
          </cell>
          <cell r="T746">
            <v>148</v>
          </cell>
          <cell r="U746">
            <v>715</v>
          </cell>
          <cell r="V746">
            <v>737</v>
          </cell>
          <cell r="W746">
            <v>190</v>
          </cell>
          <cell r="X746">
            <v>1966854.893988335</v>
          </cell>
        </row>
        <row r="747">
          <cell r="D747">
            <v>738</v>
          </cell>
          <cell r="E747">
            <v>148</v>
          </cell>
          <cell r="F747" t="str">
            <v xml:space="preserve">Lanesborough                 </v>
          </cell>
          <cell r="G747">
            <v>851</v>
          </cell>
          <cell r="H747" t="str">
            <v>Northern Berkshire</v>
          </cell>
          <cell r="I747">
            <v>348408</v>
          </cell>
          <cell r="J747">
            <v>8.7046614197934677E-2</v>
          </cell>
          <cell r="K747">
            <v>385993.40058001643</v>
          </cell>
          <cell r="L747">
            <v>9.0815661844430615E-2</v>
          </cell>
          <cell r="N747">
            <v>232683</v>
          </cell>
          <cell r="O747">
            <v>232291</v>
          </cell>
          <cell r="P747">
            <v>392</v>
          </cell>
          <cell r="Q747">
            <v>0.16875384754467457</v>
          </cell>
          <cell r="R747">
            <v>22</v>
          </cell>
          <cell r="S747">
            <v>0</v>
          </cell>
          <cell r="T747">
            <v>148</v>
          </cell>
          <cell r="U747">
            <v>851</v>
          </cell>
          <cell r="V747">
            <v>738</v>
          </cell>
          <cell r="W747">
            <v>24.0000000012</v>
          </cell>
          <cell r="X747">
            <v>385993.40058001643</v>
          </cell>
        </row>
        <row r="748">
          <cell r="D748">
            <v>739</v>
          </cell>
          <cell r="E748">
            <v>148</v>
          </cell>
          <cell r="F748" t="str">
            <v/>
          </cell>
          <cell r="G748">
            <v>998</v>
          </cell>
          <cell r="H748" t="str">
            <v/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148</v>
          </cell>
          <cell r="U748">
            <v>998</v>
          </cell>
          <cell r="V748">
            <v>739</v>
          </cell>
          <cell r="W748">
            <v>0</v>
          </cell>
          <cell r="X748">
            <v>0</v>
          </cell>
        </row>
        <row r="749">
          <cell r="D749">
            <v>740</v>
          </cell>
          <cell r="E749">
            <v>148</v>
          </cell>
          <cell r="F749" t="str">
            <v xml:space="preserve">Lanesborough                 </v>
          </cell>
          <cell r="G749">
            <v>999</v>
          </cell>
          <cell r="H749" t="str">
            <v>Total</v>
          </cell>
          <cell r="I749">
            <v>4002545.11</v>
          </cell>
          <cell r="J749">
            <v>1</v>
          </cell>
          <cell r="K749">
            <v>4250295.5188636109</v>
          </cell>
          <cell r="L749">
            <v>0.99999999999999978</v>
          </cell>
          <cell r="M749">
            <v>2562146</v>
          </cell>
          <cell r="N749">
            <v>2562146</v>
          </cell>
          <cell r="O749">
            <v>2668578</v>
          </cell>
          <cell r="P749">
            <v>-106432</v>
          </cell>
          <cell r="Q749">
            <v>-3.9883413563328483</v>
          </cell>
          <cell r="R749">
            <v>390</v>
          </cell>
          <cell r="S749">
            <v>0</v>
          </cell>
          <cell r="T749">
            <v>148</v>
          </cell>
          <cell r="U749">
            <v>999</v>
          </cell>
          <cell r="V749">
            <v>740</v>
          </cell>
          <cell r="W749">
            <v>410.00000000120002</v>
          </cell>
          <cell r="X749">
            <v>4250295.5188636109</v>
          </cell>
        </row>
        <row r="750">
          <cell r="D750">
            <v>741</v>
          </cell>
          <cell r="E750">
            <v>149</v>
          </cell>
          <cell r="F750" t="str">
            <v xml:space="preserve">Lawrence                     </v>
          </cell>
          <cell r="G750">
            <v>149</v>
          </cell>
          <cell r="H750" t="str">
            <v>Lawrence</v>
          </cell>
          <cell r="I750">
            <v>185788081.69999999</v>
          </cell>
          <cell r="J750">
            <v>0.903913521177513</v>
          </cell>
          <cell r="K750">
            <v>189722671.68810713</v>
          </cell>
          <cell r="L750">
            <v>0.8994951034094596</v>
          </cell>
          <cell r="N750">
            <v>9390191</v>
          </cell>
          <cell r="O750">
            <v>8809108</v>
          </cell>
          <cell r="P750">
            <v>581083</v>
          </cell>
          <cell r="Q750">
            <v>6.5963886468414286</v>
          </cell>
          <cell r="R750">
            <v>15088</v>
          </cell>
          <cell r="S750">
            <v>0</v>
          </cell>
          <cell r="T750">
            <v>149</v>
          </cell>
          <cell r="U750">
            <v>149</v>
          </cell>
          <cell r="V750">
            <v>741</v>
          </cell>
          <cell r="W750">
            <v>15312</v>
          </cell>
          <cell r="X750">
            <v>189722671.68810713</v>
          </cell>
        </row>
        <row r="751">
          <cell r="D751">
            <v>742</v>
          </cell>
          <cell r="E751">
            <v>149</v>
          </cell>
          <cell r="F751" t="str">
            <v xml:space="preserve">Lawrence                     </v>
          </cell>
          <cell r="G751">
            <v>823</v>
          </cell>
          <cell r="H751" t="str">
            <v>Greater Lawrence</v>
          </cell>
          <cell r="I751">
            <v>19749370</v>
          </cell>
          <cell r="J751">
            <v>9.6086478822487026E-2</v>
          </cell>
          <cell r="K751">
            <v>21198622.90146818</v>
          </cell>
          <cell r="L751">
            <v>0.10050489659054042</v>
          </cell>
          <cell r="N751">
            <v>1049211</v>
          </cell>
          <cell r="O751">
            <v>936413</v>
          </cell>
          <cell r="P751">
            <v>112798</v>
          </cell>
          <cell r="Q751">
            <v>12.045753316111588</v>
          </cell>
          <cell r="R751">
            <v>1105</v>
          </cell>
          <cell r="S751">
            <v>0</v>
          </cell>
          <cell r="T751">
            <v>149</v>
          </cell>
          <cell r="U751">
            <v>823</v>
          </cell>
          <cell r="V751">
            <v>742</v>
          </cell>
          <cell r="W751">
            <v>1169.00000000625</v>
          </cell>
          <cell r="X751">
            <v>21198622.90146818</v>
          </cell>
        </row>
        <row r="752">
          <cell r="D752">
            <v>743</v>
          </cell>
          <cell r="E752">
            <v>149</v>
          </cell>
          <cell r="F752" t="str">
            <v/>
          </cell>
          <cell r="G752">
            <v>998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149</v>
          </cell>
          <cell r="U752">
            <v>998</v>
          </cell>
          <cell r="V752">
            <v>743</v>
          </cell>
          <cell r="W752">
            <v>0</v>
          </cell>
          <cell r="X752">
            <v>0</v>
          </cell>
        </row>
        <row r="753">
          <cell r="D753">
            <v>744</v>
          </cell>
          <cell r="E753">
            <v>149</v>
          </cell>
          <cell r="F753" t="str">
            <v/>
          </cell>
          <cell r="G753">
            <v>998</v>
          </cell>
          <cell r="H753" t="str">
            <v/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149</v>
          </cell>
          <cell r="U753">
            <v>998</v>
          </cell>
          <cell r="V753">
            <v>744</v>
          </cell>
          <cell r="W753">
            <v>0</v>
          </cell>
          <cell r="X753">
            <v>0</v>
          </cell>
        </row>
        <row r="754">
          <cell r="D754">
            <v>745</v>
          </cell>
          <cell r="E754">
            <v>149</v>
          </cell>
          <cell r="F754" t="str">
            <v xml:space="preserve">Lawrence                     </v>
          </cell>
          <cell r="G754">
            <v>999</v>
          </cell>
          <cell r="H754" t="str">
            <v>Total</v>
          </cell>
          <cell r="I754">
            <v>205537451.69999999</v>
          </cell>
          <cell r="J754">
            <v>1</v>
          </cell>
          <cell r="K754">
            <v>210921294.58957532</v>
          </cell>
          <cell r="L754">
            <v>1</v>
          </cell>
          <cell r="M754">
            <v>10439402</v>
          </cell>
          <cell r="N754">
            <v>10439402</v>
          </cell>
          <cell r="O754">
            <v>9745521</v>
          </cell>
          <cell r="P754">
            <v>693881</v>
          </cell>
          <cell r="Q754">
            <v>7.1199990231409895</v>
          </cell>
          <cell r="R754">
            <v>16193</v>
          </cell>
          <cell r="S754">
            <v>0</v>
          </cell>
          <cell r="T754">
            <v>149</v>
          </cell>
          <cell r="U754">
            <v>999</v>
          </cell>
          <cell r="V754">
            <v>745</v>
          </cell>
          <cell r="W754">
            <v>16481.00000000625</v>
          </cell>
          <cell r="X754">
            <v>210921294.58957532</v>
          </cell>
        </row>
        <row r="755">
          <cell r="D755">
            <v>746</v>
          </cell>
          <cell r="E755">
            <v>150</v>
          </cell>
          <cell r="F755" t="str">
            <v xml:space="preserve">Lee                          </v>
          </cell>
          <cell r="G755">
            <v>150</v>
          </cell>
          <cell r="H755" t="str">
            <v>Lee</v>
          </cell>
          <cell r="I755">
            <v>6504171.9400000004</v>
          </cell>
          <cell r="J755">
            <v>1</v>
          </cell>
          <cell r="K755">
            <v>6757761.9564577993</v>
          </cell>
          <cell r="L755">
            <v>1</v>
          </cell>
          <cell r="N755">
            <v>5587191</v>
          </cell>
          <cell r="O755">
            <v>5425885</v>
          </cell>
          <cell r="P755">
            <v>161306</v>
          </cell>
          <cell r="Q755">
            <v>2.9728975088856471</v>
          </cell>
          <cell r="R755">
            <v>612</v>
          </cell>
          <cell r="S755">
            <v>0</v>
          </cell>
          <cell r="T755">
            <v>150</v>
          </cell>
          <cell r="U755">
            <v>150</v>
          </cell>
          <cell r="V755">
            <v>746</v>
          </cell>
          <cell r="W755">
            <v>621</v>
          </cell>
          <cell r="X755">
            <v>6757761.9564577993</v>
          </cell>
        </row>
        <row r="756">
          <cell r="D756">
            <v>747</v>
          </cell>
          <cell r="E756">
            <v>150</v>
          </cell>
          <cell r="F756" t="str">
            <v/>
          </cell>
          <cell r="G756">
            <v>998</v>
          </cell>
          <cell r="H756" t="str">
            <v/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150</v>
          </cell>
          <cell r="U756">
            <v>998</v>
          </cell>
          <cell r="V756">
            <v>747</v>
          </cell>
          <cell r="W756">
            <v>0</v>
          </cell>
          <cell r="X756">
            <v>0</v>
          </cell>
        </row>
        <row r="757">
          <cell r="D757">
            <v>748</v>
          </cell>
          <cell r="E757">
            <v>150</v>
          </cell>
          <cell r="F757" t="str">
            <v/>
          </cell>
          <cell r="G757">
            <v>998</v>
          </cell>
          <cell r="H757" t="str">
            <v/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150</v>
          </cell>
          <cell r="U757">
            <v>998</v>
          </cell>
          <cell r="V757">
            <v>748</v>
          </cell>
          <cell r="W757">
            <v>0</v>
          </cell>
          <cell r="X757">
            <v>0</v>
          </cell>
        </row>
        <row r="758">
          <cell r="D758">
            <v>749</v>
          </cell>
          <cell r="E758">
            <v>150</v>
          </cell>
          <cell r="F758" t="str">
            <v/>
          </cell>
          <cell r="G758">
            <v>998</v>
          </cell>
          <cell r="H758" t="str">
            <v/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150</v>
          </cell>
          <cell r="U758">
            <v>998</v>
          </cell>
          <cell r="V758">
            <v>749</v>
          </cell>
          <cell r="W758">
            <v>0</v>
          </cell>
          <cell r="X758">
            <v>0</v>
          </cell>
        </row>
        <row r="759">
          <cell r="D759">
            <v>750</v>
          </cell>
          <cell r="E759">
            <v>150</v>
          </cell>
          <cell r="F759" t="str">
            <v xml:space="preserve">Lee                          </v>
          </cell>
          <cell r="G759">
            <v>999</v>
          </cell>
          <cell r="H759" t="str">
            <v>Total</v>
          </cell>
          <cell r="I759">
            <v>6504171.9400000004</v>
          </cell>
          <cell r="J759">
            <v>1</v>
          </cell>
          <cell r="K759">
            <v>6757761.9564577993</v>
          </cell>
          <cell r="L759">
            <v>1</v>
          </cell>
          <cell r="M759">
            <v>5587191</v>
          </cell>
          <cell r="N759">
            <v>5587191</v>
          </cell>
          <cell r="O759">
            <v>5425885</v>
          </cell>
          <cell r="P759">
            <v>161306</v>
          </cell>
          <cell r="Q759">
            <v>2.9728975088856471</v>
          </cell>
          <cell r="R759">
            <v>612</v>
          </cell>
          <cell r="S759">
            <v>0</v>
          </cell>
          <cell r="T759">
            <v>150</v>
          </cell>
          <cell r="U759">
            <v>999</v>
          </cell>
          <cell r="V759">
            <v>750</v>
          </cell>
          <cell r="W759">
            <v>621</v>
          </cell>
          <cell r="X759">
            <v>6757761.9564577993</v>
          </cell>
        </row>
        <row r="760">
          <cell r="D760">
            <v>751</v>
          </cell>
          <cell r="E760">
            <v>151</v>
          </cell>
          <cell r="F760" t="str">
            <v xml:space="preserve">Leicester                    </v>
          </cell>
          <cell r="G760">
            <v>151</v>
          </cell>
          <cell r="H760" t="str">
            <v>Leicester</v>
          </cell>
          <cell r="I760">
            <v>15935660.719999999</v>
          </cell>
          <cell r="J760">
            <v>1</v>
          </cell>
          <cell r="K760">
            <v>16281458.222080152</v>
          </cell>
          <cell r="L760">
            <v>1</v>
          </cell>
          <cell r="N760">
            <v>7799077</v>
          </cell>
          <cell r="O760">
            <v>7913187</v>
          </cell>
          <cell r="P760">
            <v>-114110</v>
          </cell>
          <cell r="Q760">
            <v>-1.4420232960499986</v>
          </cell>
          <cell r="R760">
            <v>1585</v>
          </cell>
          <cell r="S760">
            <v>0</v>
          </cell>
          <cell r="T760">
            <v>151</v>
          </cell>
          <cell r="U760">
            <v>151</v>
          </cell>
          <cell r="V760">
            <v>751</v>
          </cell>
          <cell r="W760">
            <v>1572</v>
          </cell>
          <cell r="X760">
            <v>16281458.222080152</v>
          </cell>
        </row>
        <row r="761">
          <cell r="D761">
            <v>752</v>
          </cell>
          <cell r="E761">
            <v>151</v>
          </cell>
          <cell r="F761" t="str">
            <v/>
          </cell>
          <cell r="G761">
            <v>998</v>
          </cell>
          <cell r="H761" t="str">
            <v/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151</v>
          </cell>
          <cell r="U761">
            <v>998</v>
          </cell>
          <cell r="V761">
            <v>752</v>
          </cell>
          <cell r="W761">
            <v>0</v>
          </cell>
          <cell r="X761">
            <v>0</v>
          </cell>
        </row>
        <row r="762">
          <cell r="D762">
            <v>753</v>
          </cell>
          <cell r="E762">
            <v>151</v>
          </cell>
          <cell r="F762" t="str">
            <v/>
          </cell>
          <cell r="G762">
            <v>998</v>
          </cell>
          <cell r="H762" t="str">
            <v/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151</v>
          </cell>
          <cell r="U762">
            <v>998</v>
          </cell>
          <cell r="V762">
            <v>753</v>
          </cell>
          <cell r="W762">
            <v>0</v>
          </cell>
          <cell r="X762">
            <v>0</v>
          </cell>
        </row>
        <row r="763">
          <cell r="D763">
            <v>754</v>
          </cell>
          <cell r="E763">
            <v>151</v>
          </cell>
          <cell r="F763" t="str">
            <v/>
          </cell>
          <cell r="G763">
            <v>998</v>
          </cell>
          <cell r="H763" t="str">
            <v/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151</v>
          </cell>
          <cell r="U763">
            <v>998</v>
          </cell>
          <cell r="V763">
            <v>754</v>
          </cell>
          <cell r="W763">
            <v>0</v>
          </cell>
          <cell r="X763">
            <v>0</v>
          </cell>
        </row>
        <row r="764">
          <cell r="D764">
            <v>755</v>
          </cell>
          <cell r="E764">
            <v>151</v>
          </cell>
          <cell r="F764" t="str">
            <v xml:space="preserve">Leicester                    </v>
          </cell>
          <cell r="G764">
            <v>999</v>
          </cell>
          <cell r="H764" t="str">
            <v>Total</v>
          </cell>
          <cell r="I764">
            <v>15935660.719999999</v>
          </cell>
          <cell r="J764">
            <v>1</v>
          </cell>
          <cell r="K764">
            <v>16281458.222080152</v>
          </cell>
          <cell r="L764">
            <v>1</v>
          </cell>
          <cell r="M764">
            <v>7799077</v>
          </cell>
          <cell r="N764">
            <v>7799077</v>
          </cell>
          <cell r="O764">
            <v>7913187</v>
          </cell>
          <cell r="P764">
            <v>-114110</v>
          </cell>
          <cell r="Q764">
            <v>-1.4420232960499986</v>
          </cell>
          <cell r="R764">
            <v>1585</v>
          </cell>
          <cell r="S764">
            <v>0</v>
          </cell>
          <cell r="T764">
            <v>151</v>
          </cell>
          <cell r="U764">
            <v>999</v>
          </cell>
          <cell r="V764">
            <v>755</v>
          </cell>
          <cell r="W764">
            <v>1572</v>
          </cell>
          <cell r="X764">
            <v>16281458.222080152</v>
          </cell>
        </row>
        <row r="765">
          <cell r="D765">
            <v>756</v>
          </cell>
          <cell r="E765">
            <v>152</v>
          </cell>
          <cell r="F765" t="str">
            <v xml:space="preserve">Lenox                        </v>
          </cell>
          <cell r="G765">
            <v>152</v>
          </cell>
          <cell r="H765" t="str">
            <v>Lenox</v>
          </cell>
          <cell r="I765">
            <v>5241794.76</v>
          </cell>
          <cell r="J765">
            <v>1</v>
          </cell>
          <cell r="K765">
            <v>5339115.7336442946</v>
          </cell>
          <cell r="L765">
            <v>1</v>
          </cell>
          <cell r="N765">
            <v>4429745</v>
          </cell>
          <cell r="O765">
            <v>4408169</v>
          </cell>
          <cell r="P765">
            <v>21576</v>
          </cell>
          <cell r="Q765">
            <v>0.48945491881096209</v>
          </cell>
          <cell r="R765">
            <v>523</v>
          </cell>
          <cell r="S765">
            <v>0</v>
          </cell>
          <cell r="T765">
            <v>152</v>
          </cell>
          <cell r="U765">
            <v>152</v>
          </cell>
          <cell r="V765">
            <v>756</v>
          </cell>
          <cell r="W765">
            <v>521</v>
          </cell>
          <cell r="X765">
            <v>5339115.7336442946</v>
          </cell>
        </row>
        <row r="766">
          <cell r="D766">
            <v>757</v>
          </cell>
          <cell r="E766">
            <v>152</v>
          </cell>
          <cell r="F766" t="str">
            <v/>
          </cell>
          <cell r="G766">
            <v>998</v>
          </cell>
          <cell r="H766" t="str">
            <v/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152</v>
          </cell>
          <cell r="U766">
            <v>998</v>
          </cell>
          <cell r="V766">
            <v>757</v>
          </cell>
          <cell r="W766">
            <v>0</v>
          </cell>
          <cell r="X766">
            <v>0</v>
          </cell>
        </row>
        <row r="767">
          <cell r="D767">
            <v>758</v>
          </cell>
          <cell r="E767">
            <v>152</v>
          </cell>
          <cell r="F767" t="str">
            <v/>
          </cell>
          <cell r="G767">
            <v>998</v>
          </cell>
          <cell r="H767" t="str">
            <v/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152</v>
          </cell>
          <cell r="U767">
            <v>998</v>
          </cell>
          <cell r="V767">
            <v>758</v>
          </cell>
          <cell r="W767">
            <v>0</v>
          </cell>
          <cell r="X767">
            <v>0</v>
          </cell>
        </row>
        <row r="768">
          <cell r="D768">
            <v>759</v>
          </cell>
          <cell r="E768">
            <v>152</v>
          </cell>
          <cell r="F768" t="str">
            <v/>
          </cell>
          <cell r="G768">
            <v>998</v>
          </cell>
          <cell r="H768" t="str">
            <v/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152</v>
          </cell>
          <cell r="U768">
            <v>998</v>
          </cell>
          <cell r="V768">
            <v>759</v>
          </cell>
          <cell r="W768">
            <v>0</v>
          </cell>
          <cell r="X768">
            <v>0</v>
          </cell>
        </row>
        <row r="769">
          <cell r="D769">
            <v>760</v>
          </cell>
          <cell r="E769">
            <v>152</v>
          </cell>
          <cell r="F769" t="str">
            <v xml:space="preserve">Lenox                        </v>
          </cell>
          <cell r="G769">
            <v>999</v>
          </cell>
          <cell r="H769" t="str">
            <v>Total</v>
          </cell>
          <cell r="I769">
            <v>5241794.76</v>
          </cell>
          <cell r="J769">
            <v>1</v>
          </cell>
          <cell r="K769">
            <v>5339115.7336442946</v>
          </cell>
          <cell r="L769">
            <v>1</v>
          </cell>
          <cell r="M769">
            <v>4429745</v>
          </cell>
          <cell r="N769">
            <v>4429745</v>
          </cell>
          <cell r="O769">
            <v>4408169</v>
          </cell>
          <cell r="P769">
            <v>21576</v>
          </cell>
          <cell r="Q769">
            <v>0.48945491881096209</v>
          </cell>
          <cell r="R769">
            <v>523</v>
          </cell>
          <cell r="S769">
            <v>0</v>
          </cell>
          <cell r="T769">
            <v>152</v>
          </cell>
          <cell r="U769">
            <v>999</v>
          </cell>
          <cell r="V769">
            <v>760</v>
          </cell>
          <cell r="W769">
            <v>521</v>
          </cell>
          <cell r="X769">
            <v>5339115.7336442946</v>
          </cell>
        </row>
        <row r="770">
          <cell r="D770">
            <v>761</v>
          </cell>
          <cell r="E770">
            <v>153</v>
          </cell>
          <cell r="F770" t="str">
            <v xml:space="preserve">Leominster                   </v>
          </cell>
          <cell r="G770">
            <v>153</v>
          </cell>
          <cell r="H770" t="str">
            <v>Leominster</v>
          </cell>
          <cell r="I770">
            <v>69488787.129999995</v>
          </cell>
          <cell r="J770">
            <v>1</v>
          </cell>
          <cell r="K770">
            <v>69633698.04886961</v>
          </cell>
          <cell r="L770">
            <v>1</v>
          </cell>
          <cell r="N770">
            <v>27880085</v>
          </cell>
          <cell r="O770">
            <v>27478840</v>
          </cell>
          <cell r="P770">
            <v>401245</v>
          </cell>
          <cell r="Q770">
            <v>1.4601962819391212</v>
          </cell>
          <cell r="R770">
            <v>6222</v>
          </cell>
          <cell r="S770">
            <v>0</v>
          </cell>
          <cell r="T770">
            <v>153</v>
          </cell>
          <cell r="U770">
            <v>153</v>
          </cell>
          <cell r="V770">
            <v>761</v>
          </cell>
          <cell r="W770">
            <v>6123</v>
          </cell>
          <cell r="X770">
            <v>69633698.04886961</v>
          </cell>
        </row>
        <row r="771">
          <cell r="D771">
            <v>762</v>
          </cell>
          <cell r="E771">
            <v>153</v>
          </cell>
          <cell r="F771" t="str">
            <v/>
          </cell>
          <cell r="G771">
            <v>998</v>
          </cell>
          <cell r="H771" t="str">
            <v/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153</v>
          </cell>
          <cell r="U771">
            <v>998</v>
          </cell>
          <cell r="V771">
            <v>762</v>
          </cell>
          <cell r="W771">
            <v>0</v>
          </cell>
          <cell r="X771">
            <v>0</v>
          </cell>
        </row>
        <row r="772">
          <cell r="D772">
            <v>763</v>
          </cell>
          <cell r="E772">
            <v>153</v>
          </cell>
          <cell r="F772" t="str">
            <v/>
          </cell>
          <cell r="G772">
            <v>998</v>
          </cell>
          <cell r="H772" t="str">
            <v/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153</v>
          </cell>
          <cell r="U772">
            <v>998</v>
          </cell>
          <cell r="V772">
            <v>763</v>
          </cell>
          <cell r="W772">
            <v>0</v>
          </cell>
          <cell r="X772">
            <v>0</v>
          </cell>
        </row>
        <row r="773">
          <cell r="D773">
            <v>764</v>
          </cell>
          <cell r="E773">
            <v>153</v>
          </cell>
          <cell r="F773" t="str">
            <v/>
          </cell>
          <cell r="G773">
            <v>998</v>
          </cell>
          <cell r="H773" t="str">
            <v/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153</v>
          </cell>
          <cell r="U773">
            <v>998</v>
          </cell>
          <cell r="V773">
            <v>764</v>
          </cell>
          <cell r="W773">
            <v>0</v>
          </cell>
          <cell r="X773">
            <v>0</v>
          </cell>
        </row>
        <row r="774">
          <cell r="D774">
            <v>765</v>
          </cell>
          <cell r="E774">
            <v>153</v>
          </cell>
          <cell r="F774" t="str">
            <v xml:space="preserve">Leominster                   </v>
          </cell>
          <cell r="G774">
            <v>999</v>
          </cell>
          <cell r="H774" t="str">
            <v>Total</v>
          </cell>
          <cell r="I774">
            <v>69488787.129999995</v>
          </cell>
          <cell r="J774">
            <v>1</v>
          </cell>
          <cell r="K774">
            <v>69633698.04886961</v>
          </cell>
          <cell r="L774">
            <v>1</v>
          </cell>
          <cell r="M774">
            <v>27880085</v>
          </cell>
          <cell r="N774">
            <v>27880085</v>
          </cell>
          <cell r="O774">
            <v>27478840</v>
          </cell>
          <cell r="P774">
            <v>401245</v>
          </cell>
          <cell r="Q774">
            <v>1.4601962819391212</v>
          </cell>
          <cell r="R774">
            <v>6222</v>
          </cell>
          <cell r="S774">
            <v>0</v>
          </cell>
          <cell r="T774">
            <v>153</v>
          </cell>
          <cell r="U774">
            <v>999</v>
          </cell>
          <cell r="V774">
            <v>765</v>
          </cell>
          <cell r="W774">
            <v>6123</v>
          </cell>
          <cell r="X774">
            <v>69633698.04886961</v>
          </cell>
        </row>
        <row r="775">
          <cell r="D775">
            <v>766</v>
          </cell>
          <cell r="E775">
            <v>154</v>
          </cell>
          <cell r="F775" t="str">
            <v xml:space="preserve">Leverett                     </v>
          </cell>
          <cell r="G775">
            <v>154</v>
          </cell>
          <cell r="H775" t="str">
            <v>Leverett</v>
          </cell>
          <cell r="I775">
            <v>997887.19000000006</v>
          </cell>
          <cell r="J775">
            <v>0.48265234327915452</v>
          </cell>
          <cell r="K775">
            <v>1195068.007035923</v>
          </cell>
          <cell r="L775">
            <v>0.56644578257144418</v>
          </cell>
          <cell r="N775">
            <v>990119</v>
          </cell>
          <cell r="O775">
            <v>837493</v>
          </cell>
          <cell r="P775">
            <v>152626</v>
          </cell>
          <cell r="Q775">
            <v>18.224152321273134</v>
          </cell>
          <cell r="R775">
            <v>101</v>
          </cell>
          <cell r="S775">
            <v>0</v>
          </cell>
          <cell r="T775">
            <v>154</v>
          </cell>
          <cell r="U775">
            <v>154</v>
          </cell>
          <cell r="V775">
            <v>766</v>
          </cell>
          <cell r="W775">
            <v>123</v>
          </cell>
          <cell r="X775">
            <v>1195068.007035923</v>
          </cell>
        </row>
        <row r="776">
          <cell r="D776">
            <v>767</v>
          </cell>
          <cell r="E776">
            <v>154</v>
          </cell>
          <cell r="F776" t="str">
            <v xml:space="preserve">Leverett                     </v>
          </cell>
          <cell r="G776">
            <v>605</v>
          </cell>
          <cell r="H776" t="str">
            <v>Amherst Pelham</v>
          </cell>
          <cell r="I776">
            <v>1069620</v>
          </cell>
          <cell r="J776">
            <v>0.51734765672084559</v>
          </cell>
          <cell r="K776">
            <v>914697.91197362053</v>
          </cell>
          <cell r="L776">
            <v>0.43355421742855582</v>
          </cell>
          <cell r="N776">
            <v>757832</v>
          </cell>
          <cell r="O776">
            <v>897696</v>
          </cell>
          <cell r="P776">
            <v>-139864</v>
          </cell>
          <cell r="Q776">
            <v>-15.580330089473497</v>
          </cell>
          <cell r="R776">
            <v>103</v>
          </cell>
          <cell r="S776">
            <v>0</v>
          </cell>
          <cell r="T776">
            <v>154</v>
          </cell>
          <cell r="U776">
            <v>605</v>
          </cell>
          <cell r="V776">
            <v>767</v>
          </cell>
          <cell r="W776">
            <v>86.001390817599997</v>
          </cell>
          <cell r="X776">
            <v>914697.91197362053</v>
          </cell>
        </row>
        <row r="777">
          <cell r="D777">
            <v>768</v>
          </cell>
          <cell r="E777">
            <v>154</v>
          </cell>
          <cell r="F777" t="str">
            <v/>
          </cell>
          <cell r="G777">
            <v>998</v>
          </cell>
          <cell r="H777" t="str">
            <v/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154</v>
          </cell>
          <cell r="U777">
            <v>998</v>
          </cell>
          <cell r="V777">
            <v>768</v>
          </cell>
          <cell r="W777">
            <v>0</v>
          </cell>
          <cell r="X777">
            <v>0</v>
          </cell>
        </row>
        <row r="778">
          <cell r="D778">
            <v>769</v>
          </cell>
          <cell r="E778">
            <v>154</v>
          </cell>
          <cell r="F778" t="str">
            <v/>
          </cell>
          <cell r="G778">
            <v>998</v>
          </cell>
          <cell r="H778" t="str">
            <v/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154</v>
          </cell>
          <cell r="U778">
            <v>998</v>
          </cell>
          <cell r="V778">
            <v>769</v>
          </cell>
          <cell r="W778">
            <v>0</v>
          </cell>
          <cell r="X778">
            <v>0</v>
          </cell>
        </row>
        <row r="779">
          <cell r="D779">
            <v>770</v>
          </cell>
          <cell r="E779">
            <v>154</v>
          </cell>
          <cell r="F779" t="str">
            <v xml:space="preserve">Leverett                     </v>
          </cell>
          <cell r="G779">
            <v>999</v>
          </cell>
          <cell r="H779" t="str">
            <v>Total</v>
          </cell>
          <cell r="I779">
            <v>2067507.19</v>
          </cell>
          <cell r="J779">
            <v>1</v>
          </cell>
          <cell r="K779">
            <v>2109765.9190095435</v>
          </cell>
          <cell r="L779">
            <v>1</v>
          </cell>
          <cell r="M779">
            <v>1747951</v>
          </cell>
          <cell r="N779">
            <v>1747951</v>
          </cell>
          <cell r="O779">
            <v>1735189</v>
          </cell>
          <cell r="P779">
            <v>12762</v>
          </cell>
          <cell r="Q779">
            <v>0.73548184088303925</v>
          </cell>
          <cell r="R779">
            <v>204</v>
          </cell>
          <cell r="S779">
            <v>0</v>
          </cell>
          <cell r="T779">
            <v>154</v>
          </cell>
          <cell r="U779">
            <v>999</v>
          </cell>
          <cell r="V779">
            <v>770</v>
          </cell>
          <cell r="W779">
            <v>209.0013908176</v>
          </cell>
          <cell r="X779">
            <v>2109765.9190095435</v>
          </cell>
        </row>
        <row r="780">
          <cell r="D780">
            <v>771</v>
          </cell>
          <cell r="E780">
            <v>155</v>
          </cell>
          <cell r="F780" t="str">
            <v xml:space="preserve">Lexington                    </v>
          </cell>
          <cell r="G780">
            <v>155</v>
          </cell>
          <cell r="H780" t="str">
            <v>Lexington</v>
          </cell>
          <cell r="I780">
            <v>69116723.419239998</v>
          </cell>
          <cell r="J780">
            <v>0.98850403408457677</v>
          </cell>
          <cell r="K780">
            <v>74054892.120399058</v>
          </cell>
          <cell r="L780">
            <v>0.98775981810210023</v>
          </cell>
          <cell r="N780">
            <v>60055998</v>
          </cell>
          <cell r="O780">
            <v>57485649</v>
          </cell>
          <cell r="P780">
            <v>2570349</v>
          </cell>
          <cell r="Q780">
            <v>4.4712881296686762</v>
          </cell>
          <cell r="R780">
            <v>6978</v>
          </cell>
          <cell r="S780">
            <v>0</v>
          </cell>
          <cell r="T780">
            <v>155</v>
          </cell>
          <cell r="U780">
            <v>155</v>
          </cell>
          <cell r="V780">
            <v>771</v>
          </cell>
          <cell r="W780">
            <v>7126</v>
          </cell>
          <cell r="X780">
            <v>74054892.120399058</v>
          </cell>
        </row>
        <row r="781">
          <cell r="D781">
            <v>772</v>
          </cell>
          <cell r="E781">
            <v>155</v>
          </cell>
          <cell r="F781" t="str">
            <v xml:space="preserve">Lexington                    </v>
          </cell>
          <cell r="G781">
            <v>830</v>
          </cell>
          <cell r="H781" t="str">
            <v>Minuteman</v>
          </cell>
          <cell r="I781">
            <v>803804</v>
          </cell>
          <cell r="J781">
            <v>1.1495965915423253E-2</v>
          </cell>
          <cell r="K781">
            <v>917677.89433334151</v>
          </cell>
          <cell r="L781">
            <v>1.2240181897899648E-2</v>
          </cell>
          <cell r="N781">
            <v>744206</v>
          </cell>
          <cell r="O781">
            <v>668539</v>
          </cell>
          <cell r="P781">
            <v>75667</v>
          </cell>
          <cell r="Q781">
            <v>11.318262659321297</v>
          </cell>
          <cell r="R781">
            <v>46</v>
          </cell>
          <cell r="S781">
            <v>0</v>
          </cell>
          <cell r="T781">
            <v>155</v>
          </cell>
          <cell r="U781">
            <v>830</v>
          </cell>
          <cell r="V781">
            <v>772</v>
          </cell>
          <cell r="W781">
            <v>50.144927535579995</v>
          </cell>
          <cell r="X781">
            <v>917677.89433334151</v>
          </cell>
        </row>
        <row r="782">
          <cell r="D782">
            <v>773</v>
          </cell>
          <cell r="E782">
            <v>155</v>
          </cell>
          <cell r="F782" t="str">
            <v/>
          </cell>
          <cell r="G782">
            <v>998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155</v>
          </cell>
          <cell r="U782">
            <v>998</v>
          </cell>
          <cell r="V782">
            <v>773</v>
          </cell>
          <cell r="W782">
            <v>0</v>
          </cell>
          <cell r="X782">
            <v>0</v>
          </cell>
        </row>
        <row r="783">
          <cell r="D783">
            <v>774</v>
          </cell>
          <cell r="E783">
            <v>155</v>
          </cell>
          <cell r="F783" t="str">
            <v/>
          </cell>
          <cell r="G783">
            <v>998</v>
          </cell>
          <cell r="H783" t="str">
            <v/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155</v>
          </cell>
          <cell r="U783">
            <v>998</v>
          </cell>
          <cell r="V783">
            <v>774</v>
          </cell>
          <cell r="W783">
            <v>0</v>
          </cell>
          <cell r="X783">
            <v>0</v>
          </cell>
        </row>
        <row r="784">
          <cell r="D784">
            <v>775</v>
          </cell>
          <cell r="E784">
            <v>155</v>
          </cell>
          <cell r="F784" t="str">
            <v xml:space="preserve">Lexington                    </v>
          </cell>
          <cell r="G784">
            <v>999</v>
          </cell>
          <cell r="H784" t="str">
            <v>Total</v>
          </cell>
          <cell r="I784">
            <v>69920527.419239998</v>
          </cell>
          <cell r="J784">
            <v>1</v>
          </cell>
          <cell r="K784">
            <v>74972570.014732406</v>
          </cell>
          <cell r="L784">
            <v>0.99999999999999989</v>
          </cell>
          <cell r="M784">
            <v>60800204</v>
          </cell>
          <cell r="N784">
            <v>60800204</v>
          </cell>
          <cell r="O784">
            <v>58154188</v>
          </cell>
          <cell r="P784">
            <v>2646016</v>
          </cell>
          <cell r="Q784">
            <v>4.5500007669267086</v>
          </cell>
          <cell r="R784">
            <v>7024</v>
          </cell>
          <cell r="S784">
            <v>0</v>
          </cell>
          <cell r="T784">
            <v>155</v>
          </cell>
          <cell r="U784">
            <v>999</v>
          </cell>
          <cell r="V784">
            <v>775</v>
          </cell>
          <cell r="W784">
            <v>7176.1449275355799</v>
          </cell>
          <cell r="X784">
            <v>74972570.014732406</v>
          </cell>
        </row>
        <row r="785">
          <cell r="D785">
            <v>776</v>
          </cell>
          <cell r="E785">
            <v>156</v>
          </cell>
          <cell r="F785" t="str">
            <v xml:space="preserve">Leyden                       </v>
          </cell>
          <cell r="G785">
            <v>156</v>
          </cell>
          <cell r="H785" t="str">
            <v>Leyden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156</v>
          </cell>
          <cell r="U785">
            <v>156</v>
          </cell>
          <cell r="V785">
            <v>776</v>
          </cell>
          <cell r="W785">
            <v>0</v>
          </cell>
          <cell r="X785">
            <v>0</v>
          </cell>
        </row>
        <row r="786">
          <cell r="D786">
            <v>777</v>
          </cell>
          <cell r="E786">
            <v>156</v>
          </cell>
          <cell r="F786" t="str">
            <v xml:space="preserve">Leyden                       </v>
          </cell>
          <cell r="G786">
            <v>750</v>
          </cell>
          <cell r="H786" t="str">
            <v>Pioneer</v>
          </cell>
          <cell r="I786">
            <v>551481</v>
          </cell>
          <cell r="J786">
            <v>0.79069343981418427</v>
          </cell>
          <cell r="K786">
            <v>548641.95676091104</v>
          </cell>
          <cell r="L786">
            <v>0.82546559258990693</v>
          </cell>
          <cell r="N786">
            <v>458857</v>
          </cell>
          <cell r="O786">
            <v>460747</v>
          </cell>
          <cell r="P786">
            <v>-1890</v>
          </cell>
          <cell r="Q786">
            <v>-0.4102034305160967</v>
          </cell>
          <cell r="R786">
            <v>55</v>
          </cell>
          <cell r="S786">
            <v>0</v>
          </cell>
          <cell r="T786">
            <v>156</v>
          </cell>
          <cell r="U786">
            <v>750</v>
          </cell>
          <cell r="V786">
            <v>777</v>
          </cell>
          <cell r="W786">
            <v>53.62962962668</v>
          </cell>
          <cell r="X786">
            <v>548641.95676091104</v>
          </cell>
        </row>
        <row r="787">
          <cell r="D787">
            <v>778</v>
          </cell>
          <cell r="E787">
            <v>156</v>
          </cell>
          <cell r="F787" t="str">
            <v xml:space="preserve">Leyden                       </v>
          </cell>
          <cell r="G787">
            <v>818</v>
          </cell>
          <cell r="H787" t="str">
            <v>Franklin County</v>
          </cell>
          <cell r="I787">
            <v>145984</v>
          </cell>
          <cell r="J787">
            <v>0.20930656018581578</v>
          </cell>
          <cell r="K787">
            <v>116003.50113096926</v>
          </cell>
          <cell r="L787">
            <v>0.17453440741009302</v>
          </cell>
          <cell r="N787">
            <v>97019</v>
          </cell>
          <cell r="O787">
            <v>121965</v>
          </cell>
          <cell r="P787">
            <v>-24946</v>
          </cell>
          <cell r="Q787">
            <v>-20.453408764809577</v>
          </cell>
          <cell r="R787">
            <v>9</v>
          </cell>
          <cell r="S787">
            <v>0</v>
          </cell>
          <cell r="T787">
            <v>156</v>
          </cell>
          <cell r="U787">
            <v>818</v>
          </cell>
          <cell r="V787">
            <v>778</v>
          </cell>
          <cell r="W787">
            <v>7.0000000016800001</v>
          </cell>
          <cell r="X787">
            <v>116003.50113096926</v>
          </cell>
        </row>
        <row r="788">
          <cell r="D788">
            <v>779</v>
          </cell>
          <cell r="E788">
            <v>156</v>
          </cell>
          <cell r="F788" t="str">
            <v/>
          </cell>
          <cell r="G788">
            <v>998</v>
          </cell>
          <cell r="H788" t="str">
            <v/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156</v>
          </cell>
          <cell r="U788">
            <v>998</v>
          </cell>
          <cell r="V788">
            <v>779</v>
          </cell>
          <cell r="W788">
            <v>0</v>
          </cell>
          <cell r="X788">
            <v>0</v>
          </cell>
        </row>
        <row r="789">
          <cell r="D789">
            <v>780</v>
          </cell>
          <cell r="E789">
            <v>156</v>
          </cell>
          <cell r="F789" t="str">
            <v xml:space="preserve">Leyden                       </v>
          </cell>
          <cell r="G789">
            <v>999</v>
          </cell>
          <cell r="H789" t="str">
            <v>Total</v>
          </cell>
          <cell r="I789">
            <v>697465</v>
          </cell>
          <cell r="J789">
            <v>1</v>
          </cell>
          <cell r="K789">
            <v>664645.4578918803</v>
          </cell>
          <cell r="L789">
            <v>1</v>
          </cell>
          <cell r="M789">
            <v>555876</v>
          </cell>
          <cell r="N789">
            <v>555876</v>
          </cell>
          <cell r="O789">
            <v>582712</v>
          </cell>
          <cell r="P789">
            <v>-26836</v>
          </cell>
          <cell r="Q789">
            <v>-4.6053625118411841</v>
          </cell>
          <cell r="R789">
            <v>64</v>
          </cell>
          <cell r="S789">
            <v>0</v>
          </cell>
          <cell r="T789">
            <v>156</v>
          </cell>
          <cell r="U789">
            <v>999</v>
          </cell>
          <cell r="V789">
            <v>780</v>
          </cell>
          <cell r="W789">
            <v>60.62962962836</v>
          </cell>
          <cell r="X789">
            <v>664645.4578918803</v>
          </cell>
        </row>
        <row r="790">
          <cell r="D790">
            <v>781</v>
          </cell>
          <cell r="E790">
            <v>157</v>
          </cell>
          <cell r="F790" t="str">
            <v xml:space="preserve">Lincoln                      </v>
          </cell>
          <cell r="G790">
            <v>157</v>
          </cell>
          <cell r="H790" t="str">
            <v>Lincoln</v>
          </cell>
          <cell r="I790">
            <v>6043300.8275599992</v>
          </cell>
          <cell r="J790">
            <v>0.70583313469539199</v>
          </cell>
          <cell r="K790">
            <v>6203608.5789318336</v>
          </cell>
          <cell r="L790">
            <v>0.73447659211890926</v>
          </cell>
          <cell r="N790">
            <v>5157876</v>
          </cell>
          <cell r="O790">
            <v>5030628</v>
          </cell>
          <cell r="P790">
            <v>127248</v>
          </cell>
          <cell r="Q790">
            <v>2.5294655060958591</v>
          </cell>
          <cell r="R790">
            <v>664</v>
          </cell>
          <cell r="S790">
            <v>0</v>
          </cell>
          <cell r="T790">
            <v>157</v>
          </cell>
          <cell r="U790">
            <v>157</v>
          </cell>
          <cell r="V790">
            <v>781</v>
          </cell>
          <cell r="W790">
            <v>653</v>
          </cell>
          <cell r="X790">
            <v>6203608.5789318336</v>
          </cell>
        </row>
        <row r="791">
          <cell r="D791">
            <v>782</v>
          </cell>
          <cell r="E791">
            <v>157</v>
          </cell>
          <cell r="F791" t="str">
            <v xml:space="preserve">Lincoln                      </v>
          </cell>
          <cell r="G791">
            <v>695</v>
          </cell>
          <cell r="H791" t="str">
            <v>Lincoln Sudbury</v>
          </cell>
          <cell r="I791">
            <v>2326425</v>
          </cell>
          <cell r="J791">
            <v>0.27171704623658743</v>
          </cell>
          <cell r="K791">
            <v>2242689.9763902547</v>
          </cell>
          <cell r="L791">
            <v>0.2655234078810908</v>
          </cell>
          <cell r="N791">
            <v>1864643</v>
          </cell>
          <cell r="O791">
            <v>1936587</v>
          </cell>
          <cell r="P791">
            <v>-71944</v>
          </cell>
          <cell r="Q791">
            <v>-3.7149893085102814</v>
          </cell>
          <cell r="R791">
            <v>221</v>
          </cell>
          <cell r="S791">
            <v>0</v>
          </cell>
          <cell r="T791">
            <v>157</v>
          </cell>
          <cell r="U791">
            <v>695</v>
          </cell>
          <cell r="V791">
            <v>782</v>
          </cell>
          <cell r="W791">
            <v>211.50624589579999</v>
          </cell>
          <cell r="X791">
            <v>2242689.9763902547</v>
          </cell>
        </row>
        <row r="792">
          <cell r="D792">
            <v>783</v>
          </cell>
          <cell r="E792">
            <v>157</v>
          </cell>
          <cell r="F792" t="str">
            <v xml:space="preserve">Lincoln                      </v>
          </cell>
          <cell r="G792">
            <v>830</v>
          </cell>
          <cell r="H792" t="str">
            <v>Minuteman</v>
          </cell>
          <cell r="I792">
            <v>192214</v>
          </cell>
          <cell r="J792">
            <v>2.2449819068020425E-2</v>
          </cell>
          <cell r="K792">
            <v>0</v>
          </cell>
          <cell r="L792">
            <v>0</v>
          </cell>
          <cell r="N792">
            <v>0</v>
          </cell>
          <cell r="O792">
            <v>160005</v>
          </cell>
          <cell r="P792">
            <v>-160005</v>
          </cell>
          <cell r="Q792">
            <v>-100</v>
          </cell>
          <cell r="R792">
            <v>11</v>
          </cell>
          <cell r="S792">
            <v>0</v>
          </cell>
          <cell r="T792">
            <v>157</v>
          </cell>
          <cell r="U792">
            <v>830</v>
          </cell>
          <cell r="V792">
            <v>783</v>
          </cell>
          <cell r="W792">
            <v>0</v>
          </cell>
          <cell r="X792">
            <v>0</v>
          </cell>
        </row>
        <row r="793">
          <cell r="D793">
            <v>784</v>
          </cell>
          <cell r="E793">
            <v>157</v>
          </cell>
          <cell r="F793" t="str">
            <v/>
          </cell>
          <cell r="G793">
            <v>998</v>
          </cell>
          <cell r="H793" t="str">
            <v/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157</v>
          </cell>
          <cell r="U793">
            <v>998</v>
          </cell>
          <cell r="V793">
            <v>784</v>
          </cell>
          <cell r="W793">
            <v>0</v>
          </cell>
          <cell r="X793">
            <v>0</v>
          </cell>
        </row>
        <row r="794">
          <cell r="D794">
            <v>785</v>
          </cell>
          <cell r="E794">
            <v>157</v>
          </cell>
          <cell r="F794" t="str">
            <v xml:space="preserve">Lincoln                      </v>
          </cell>
          <cell r="G794">
            <v>999</v>
          </cell>
          <cell r="H794" t="str">
            <v>Total</v>
          </cell>
          <cell r="I794">
            <v>8561939.8275600001</v>
          </cell>
          <cell r="J794">
            <v>0.99999999999999989</v>
          </cell>
          <cell r="K794">
            <v>8446298.5553220883</v>
          </cell>
          <cell r="L794">
            <v>1</v>
          </cell>
          <cell r="M794">
            <v>7022519</v>
          </cell>
          <cell r="N794">
            <v>7022519</v>
          </cell>
          <cell r="O794">
            <v>7127220</v>
          </cell>
          <cell r="P794">
            <v>-104701</v>
          </cell>
          <cell r="Q794">
            <v>-1.4690300004770442</v>
          </cell>
          <cell r="R794">
            <v>896</v>
          </cell>
          <cell r="S794">
            <v>0</v>
          </cell>
          <cell r="T794">
            <v>157</v>
          </cell>
          <cell r="U794">
            <v>999</v>
          </cell>
          <cell r="V794">
            <v>785</v>
          </cell>
          <cell r="W794">
            <v>864.50624589580002</v>
          </cell>
          <cell r="X794">
            <v>8446298.5553220883</v>
          </cell>
        </row>
        <row r="795">
          <cell r="D795">
            <v>786</v>
          </cell>
          <cell r="E795">
            <v>158</v>
          </cell>
          <cell r="F795" t="str">
            <v xml:space="preserve">Littleton                    </v>
          </cell>
          <cell r="G795">
            <v>158</v>
          </cell>
          <cell r="H795" t="str">
            <v>Littleton</v>
          </cell>
          <cell r="I795">
            <v>14722352.576169997</v>
          </cell>
          <cell r="J795">
            <v>0.96517779347377297</v>
          </cell>
          <cell r="K795">
            <v>15312226.682937402</v>
          </cell>
          <cell r="L795">
            <v>0.96970005257085767</v>
          </cell>
          <cell r="N795">
            <v>12240112</v>
          </cell>
          <cell r="O795">
            <v>11622810</v>
          </cell>
          <cell r="P795">
            <v>617302</v>
          </cell>
          <cell r="Q795">
            <v>5.3111252786546457</v>
          </cell>
          <cell r="R795">
            <v>1571</v>
          </cell>
          <cell r="S795">
            <v>0</v>
          </cell>
          <cell r="T795">
            <v>158</v>
          </cell>
          <cell r="U795">
            <v>158</v>
          </cell>
          <cell r="V795">
            <v>786</v>
          </cell>
          <cell r="W795">
            <v>1589</v>
          </cell>
          <cell r="X795">
            <v>15312226.682937402</v>
          </cell>
        </row>
        <row r="796">
          <cell r="D796">
            <v>787</v>
          </cell>
          <cell r="E796">
            <v>158</v>
          </cell>
          <cell r="F796" t="str">
            <v xml:space="preserve">Littleton                    </v>
          </cell>
          <cell r="G796">
            <v>852</v>
          </cell>
          <cell r="H796" t="str">
            <v>Nashoba Valley</v>
          </cell>
          <cell r="I796">
            <v>531161</v>
          </cell>
          <cell r="J796">
            <v>3.4822206526227063E-2</v>
          </cell>
          <cell r="K796">
            <v>478456.88188431971</v>
          </cell>
          <cell r="L796">
            <v>3.0299947429142313E-2</v>
          </cell>
          <cell r="N796">
            <v>382463</v>
          </cell>
          <cell r="O796">
            <v>419334</v>
          </cell>
          <cell r="P796">
            <v>-36871</v>
          </cell>
          <cell r="Q796">
            <v>-8.7927523167689721</v>
          </cell>
          <cell r="R796">
            <v>34</v>
          </cell>
          <cell r="S796">
            <v>0</v>
          </cell>
          <cell r="T796">
            <v>158</v>
          </cell>
          <cell r="U796">
            <v>852</v>
          </cell>
          <cell r="V796">
            <v>787</v>
          </cell>
          <cell r="W796">
            <v>29.999999997</v>
          </cell>
          <cell r="X796">
            <v>478456.88188431971</v>
          </cell>
        </row>
        <row r="797">
          <cell r="D797">
            <v>788</v>
          </cell>
          <cell r="E797">
            <v>158</v>
          </cell>
          <cell r="F797" t="str">
            <v/>
          </cell>
          <cell r="G797">
            <v>998</v>
          </cell>
          <cell r="H797" t="str">
            <v/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158</v>
          </cell>
          <cell r="U797">
            <v>998</v>
          </cell>
          <cell r="V797">
            <v>788</v>
          </cell>
          <cell r="W797">
            <v>0</v>
          </cell>
          <cell r="X797">
            <v>0</v>
          </cell>
        </row>
        <row r="798">
          <cell r="D798">
            <v>789</v>
          </cell>
          <cell r="E798">
            <v>158</v>
          </cell>
          <cell r="F798" t="str">
            <v/>
          </cell>
          <cell r="G798">
            <v>998</v>
          </cell>
          <cell r="H798" t="str">
            <v/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158</v>
          </cell>
          <cell r="U798">
            <v>998</v>
          </cell>
          <cell r="V798">
            <v>789</v>
          </cell>
          <cell r="W798">
            <v>0</v>
          </cell>
          <cell r="X798">
            <v>0</v>
          </cell>
        </row>
        <row r="799">
          <cell r="D799">
            <v>790</v>
          </cell>
          <cell r="E799">
            <v>158</v>
          </cell>
          <cell r="F799" t="str">
            <v xml:space="preserve">Littleton                    </v>
          </cell>
          <cell r="G799">
            <v>999</v>
          </cell>
          <cell r="H799" t="str">
            <v>Total</v>
          </cell>
          <cell r="I799">
            <v>15253513.576169997</v>
          </cell>
          <cell r="J799">
            <v>1</v>
          </cell>
          <cell r="K799">
            <v>15790683.564821722</v>
          </cell>
          <cell r="L799">
            <v>1</v>
          </cell>
          <cell r="M799">
            <v>12622575</v>
          </cell>
          <cell r="N799">
            <v>12622575</v>
          </cell>
          <cell r="O799">
            <v>12042144</v>
          </cell>
          <cell r="P799">
            <v>580431</v>
          </cell>
          <cell r="Q799">
            <v>4.8199971699391737</v>
          </cell>
          <cell r="R799">
            <v>1605</v>
          </cell>
          <cell r="S799">
            <v>0</v>
          </cell>
          <cell r="T799">
            <v>158</v>
          </cell>
          <cell r="U799">
            <v>999</v>
          </cell>
          <cell r="V799">
            <v>790</v>
          </cell>
          <cell r="W799">
            <v>1618.999999997</v>
          </cell>
          <cell r="X799">
            <v>15790683.564821722</v>
          </cell>
        </row>
        <row r="800">
          <cell r="D800">
            <v>791</v>
          </cell>
          <cell r="E800">
            <v>159</v>
          </cell>
          <cell r="F800" t="str">
            <v xml:space="preserve">Longmeadow                   </v>
          </cell>
          <cell r="G800">
            <v>159</v>
          </cell>
          <cell r="H800" t="str">
            <v>Longmeadow</v>
          </cell>
          <cell r="I800">
            <v>25829656.509999998</v>
          </cell>
          <cell r="J800">
            <v>1</v>
          </cell>
          <cell r="K800">
            <v>26663231.188728545</v>
          </cell>
          <cell r="L800">
            <v>1</v>
          </cell>
          <cell r="N800">
            <v>22022317</v>
          </cell>
          <cell r="O800">
            <v>21477556</v>
          </cell>
          <cell r="P800">
            <v>544761</v>
          </cell>
          <cell r="Q800">
            <v>2.5364198794313468</v>
          </cell>
          <cell r="R800">
            <v>2791</v>
          </cell>
          <cell r="S800">
            <v>0</v>
          </cell>
          <cell r="T800">
            <v>159</v>
          </cell>
          <cell r="U800">
            <v>159</v>
          </cell>
          <cell r="V800">
            <v>791</v>
          </cell>
          <cell r="W800">
            <v>2824</v>
          </cell>
          <cell r="X800">
            <v>26663231.188728545</v>
          </cell>
        </row>
        <row r="801">
          <cell r="D801">
            <v>792</v>
          </cell>
          <cell r="E801">
            <v>159</v>
          </cell>
          <cell r="F801" t="str">
            <v/>
          </cell>
          <cell r="G801">
            <v>998</v>
          </cell>
          <cell r="H801" t="str">
            <v/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159</v>
          </cell>
          <cell r="U801">
            <v>998</v>
          </cell>
          <cell r="V801">
            <v>792</v>
          </cell>
          <cell r="W801">
            <v>0</v>
          </cell>
          <cell r="X801">
            <v>0</v>
          </cell>
        </row>
        <row r="802">
          <cell r="D802">
            <v>793</v>
          </cell>
          <cell r="E802">
            <v>159</v>
          </cell>
          <cell r="F802" t="str">
            <v/>
          </cell>
          <cell r="G802">
            <v>998</v>
          </cell>
          <cell r="H802" t="str">
            <v/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159</v>
          </cell>
          <cell r="U802">
            <v>998</v>
          </cell>
          <cell r="V802">
            <v>793</v>
          </cell>
          <cell r="W802">
            <v>0</v>
          </cell>
          <cell r="X802">
            <v>0</v>
          </cell>
        </row>
        <row r="803">
          <cell r="D803">
            <v>794</v>
          </cell>
          <cell r="E803">
            <v>159</v>
          </cell>
          <cell r="F803" t="str">
            <v/>
          </cell>
          <cell r="G803">
            <v>998</v>
          </cell>
          <cell r="H803" t="str">
            <v/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159</v>
          </cell>
          <cell r="U803">
            <v>998</v>
          </cell>
          <cell r="V803">
            <v>794</v>
          </cell>
          <cell r="W803">
            <v>0</v>
          </cell>
          <cell r="X803">
            <v>0</v>
          </cell>
        </row>
        <row r="804">
          <cell r="D804">
            <v>795</v>
          </cell>
          <cell r="E804">
            <v>159</v>
          </cell>
          <cell r="F804" t="str">
            <v xml:space="preserve">Longmeadow                   </v>
          </cell>
          <cell r="G804">
            <v>999</v>
          </cell>
          <cell r="H804" t="str">
            <v>Total</v>
          </cell>
          <cell r="I804">
            <v>25829656.509999998</v>
          </cell>
          <cell r="J804">
            <v>1</v>
          </cell>
          <cell r="K804">
            <v>26663231.188728545</v>
          </cell>
          <cell r="L804">
            <v>1</v>
          </cell>
          <cell r="M804">
            <v>22022317</v>
          </cell>
          <cell r="N804">
            <v>22022317</v>
          </cell>
          <cell r="O804">
            <v>21477556</v>
          </cell>
          <cell r="P804">
            <v>544761</v>
          </cell>
          <cell r="Q804">
            <v>2.5364198794313468</v>
          </cell>
          <cell r="R804">
            <v>2791</v>
          </cell>
          <cell r="S804">
            <v>0</v>
          </cell>
          <cell r="T804">
            <v>159</v>
          </cell>
          <cell r="U804">
            <v>999</v>
          </cell>
          <cell r="V804">
            <v>795</v>
          </cell>
          <cell r="W804">
            <v>2824</v>
          </cell>
          <cell r="X804">
            <v>26663231.188728545</v>
          </cell>
        </row>
        <row r="805">
          <cell r="D805">
            <v>796</v>
          </cell>
          <cell r="E805">
            <v>160</v>
          </cell>
          <cell r="F805" t="str">
            <v xml:space="preserve">Lowell                       </v>
          </cell>
          <cell r="G805">
            <v>160</v>
          </cell>
          <cell r="H805" t="str">
            <v>Lowell</v>
          </cell>
          <cell r="I805">
            <v>183238361.64999998</v>
          </cell>
          <cell r="J805">
            <v>0.87555681941482932</v>
          </cell>
          <cell r="K805">
            <v>189897176.96033403</v>
          </cell>
          <cell r="L805">
            <v>0.87310528410318256</v>
          </cell>
          <cell r="N805">
            <v>45829544</v>
          </cell>
          <cell r="O805">
            <v>44649981</v>
          </cell>
          <cell r="P805">
            <v>1179563</v>
          </cell>
          <cell r="Q805">
            <v>2.6417995564208638</v>
          </cell>
          <cell r="R805">
            <v>15616</v>
          </cell>
          <cell r="S805">
            <v>0</v>
          </cell>
          <cell r="T805">
            <v>160</v>
          </cell>
          <cell r="U805">
            <v>160</v>
          </cell>
          <cell r="V805">
            <v>796</v>
          </cell>
          <cell r="W805">
            <v>16025</v>
          </cell>
          <cell r="X805">
            <v>189897176.96033403</v>
          </cell>
        </row>
        <row r="806">
          <cell r="D806">
            <v>797</v>
          </cell>
          <cell r="E806">
            <v>160</v>
          </cell>
          <cell r="F806" t="str">
            <v xml:space="preserve">Lowell                       </v>
          </cell>
          <cell r="G806">
            <v>828</v>
          </cell>
          <cell r="H806" t="str">
            <v>Greater Lowell</v>
          </cell>
          <cell r="I806">
            <v>26043729</v>
          </cell>
          <cell r="J806">
            <v>0.12444318058517065</v>
          </cell>
          <cell r="K806">
            <v>27599132.382689282</v>
          </cell>
          <cell r="L806">
            <v>0.12689471589681753</v>
          </cell>
          <cell r="N806">
            <v>6660740</v>
          </cell>
          <cell r="O806">
            <v>6346117</v>
          </cell>
          <cell r="P806">
            <v>314623</v>
          </cell>
          <cell r="Q806">
            <v>4.957724542424919</v>
          </cell>
          <cell r="R806">
            <v>1603</v>
          </cell>
          <cell r="S806">
            <v>0</v>
          </cell>
          <cell r="T806">
            <v>160</v>
          </cell>
          <cell r="U806">
            <v>828</v>
          </cell>
          <cell r="V806">
            <v>797</v>
          </cell>
          <cell r="W806">
            <v>1657.0000000095599</v>
          </cell>
          <cell r="X806">
            <v>27599132.382689282</v>
          </cell>
        </row>
        <row r="807">
          <cell r="D807">
            <v>798</v>
          </cell>
          <cell r="E807">
            <v>160</v>
          </cell>
          <cell r="F807" t="str">
            <v/>
          </cell>
          <cell r="G807">
            <v>998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160</v>
          </cell>
          <cell r="U807">
            <v>998</v>
          </cell>
          <cell r="V807">
            <v>798</v>
          </cell>
          <cell r="W807">
            <v>0</v>
          </cell>
          <cell r="X807">
            <v>0</v>
          </cell>
        </row>
        <row r="808">
          <cell r="D808">
            <v>799</v>
          </cell>
          <cell r="E808">
            <v>160</v>
          </cell>
          <cell r="F808" t="str">
            <v/>
          </cell>
          <cell r="G808">
            <v>998</v>
          </cell>
          <cell r="H808" t="str">
            <v/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160</v>
          </cell>
          <cell r="U808">
            <v>998</v>
          </cell>
          <cell r="V808">
            <v>799</v>
          </cell>
          <cell r="W808">
            <v>0</v>
          </cell>
          <cell r="X808">
            <v>0</v>
          </cell>
        </row>
        <row r="809">
          <cell r="D809">
            <v>800</v>
          </cell>
          <cell r="E809">
            <v>160</v>
          </cell>
          <cell r="F809" t="str">
            <v xml:space="preserve">Lowell                       </v>
          </cell>
          <cell r="G809">
            <v>999</v>
          </cell>
          <cell r="H809" t="str">
            <v>Total</v>
          </cell>
          <cell r="I809">
            <v>209282090.64999998</v>
          </cell>
          <cell r="J809">
            <v>1</v>
          </cell>
          <cell r="K809">
            <v>217496309.3430233</v>
          </cell>
          <cell r="L809">
            <v>1</v>
          </cell>
          <cell r="M809">
            <v>52490284</v>
          </cell>
          <cell r="N809">
            <v>52490284</v>
          </cell>
          <cell r="O809">
            <v>50996098</v>
          </cell>
          <cell r="P809">
            <v>1494186</v>
          </cell>
          <cell r="Q809">
            <v>2.9300006443630258</v>
          </cell>
          <cell r="R809">
            <v>17219</v>
          </cell>
          <cell r="S809">
            <v>0</v>
          </cell>
          <cell r="T809">
            <v>160</v>
          </cell>
          <cell r="U809">
            <v>999</v>
          </cell>
          <cell r="V809">
            <v>800</v>
          </cell>
          <cell r="W809">
            <v>17682.000000009561</v>
          </cell>
          <cell r="X809">
            <v>217496309.3430233</v>
          </cell>
        </row>
        <row r="810">
          <cell r="D810">
            <v>801</v>
          </cell>
          <cell r="E810">
            <v>161</v>
          </cell>
          <cell r="F810" t="str">
            <v xml:space="preserve">Ludlow                       </v>
          </cell>
          <cell r="G810">
            <v>161</v>
          </cell>
          <cell r="H810" t="str">
            <v>Ludlow</v>
          </cell>
          <cell r="I810">
            <v>27123791.77</v>
          </cell>
          <cell r="J810">
            <v>1</v>
          </cell>
          <cell r="K810">
            <v>27107617.460779078</v>
          </cell>
          <cell r="L810">
            <v>1</v>
          </cell>
          <cell r="N810">
            <v>15438923</v>
          </cell>
          <cell r="O810">
            <v>15449969</v>
          </cell>
          <cell r="P810">
            <v>-11046</v>
          </cell>
          <cell r="Q810">
            <v>-7.1495289084398811E-2</v>
          </cell>
          <cell r="R810">
            <v>2651</v>
          </cell>
          <cell r="S810">
            <v>0</v>
          </cell>
          <cell r="T810">
            <v>161</v>
          </cell>
          <cell r="U810">
            <v>161</v>
          </cell>
          <cell r="V810">
            <v>801</v>
          </cell>
          <cell r="W810">
            <v>2602</v>
          </cell>
          <cell r="X810">
            <v>27107617.460779078</v>
          </cell>
        </row>
        <row r="811">
          <cell r="D811">
            <v>802</v>
          </cell>
          <cell r="E811">
            <v>161</v>
          </cell>
          <cell r="F811" t="str">
            <v/>
          </cell>
          <cell r="G811">
            <v>998</v>
          </cell>
          <cell r="H811" t="str">
            <v/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161</v>
          </cell>
          <cell r="U811">
            <v>998</v>
          </cell>
          <cell r="V811">
            <v>802</v>
          </cell>
          <cell r="W811">
            <v>0</v>
          </cell>
          <cell r="X811">
            <v>0</v>
          </cell>
        </row>
        <row r="812">
          <cell r="D812">
            <v>803</v>
          </cell>
          <cell r="E812">
            <v>161</v>
          </cell>
          <cell r="F812" t="str">
            <v/>
          </cell>
          <cell r="G812">
            <v>998</v>
          </cell>
          <cell r="H812" t="str">
            <v/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161</v>
          </cell>
          <cell r="U812">
            <v>998</v>
          </cell>
          <cell r="V812">
            <v>803</v>
          </cell>
          <cell r="W812">
            <v>0</v>
          </cell>
          <cell r="X812">
            <v>0</v>
          </cell>
        </row>
        <row r="813">
          <cell r="D813">
            <v>804</v>
          </cell>
          <cell r="E813">
            <v>161</v>
          </cell>
          <cell r="F813" t="str">
            <v/>
          </cell>
          <cell r="G813">
            <v>998</v>
          </cell>
          <cell r="H813" t="str">
            <v/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161</v>
          </cell>
          <cell r="U813">
            <v>998</v>
          </cell>
          <cell r="V813">
            <v>804</v>
          </cell>
          <cell r="W813">
            <v>0</v>
          </cell>
          <cell r="X813">
            <v>0</v>
          </cell>
        </row>
        <row r="814">
          <cell r="D814">
            <v>805</v>
          </cell>
          <cell r="E814">
            <v>161</v>
          </cell>
          <cell r="F814" t="str">
            <v xml:space="preserve">Ludlow                       </v>
          </cell>
          <cell r="G814">
            <v>999</v>
          </cell>
          <cell r="H814" t="str">
            <v>Total</v>
          </cell>
          <cell r="I814">
            <v>27123791.77</v>
          </cell>
          <cell r="J814">
            <v>1</v>
          </cell>
          <cell r="K814">
            <v>27107617.460779078</v>
          </cell>
          <cell r="L814">
            <v>1</v>
          </cell>
          <cell r="M814">
            <v>15438923</v>
          </cell>
          <cell r="N814">
            <v>15438923</v>
          </cell>
          <cell r="O814">
            <v>15449969</v>
          </cell>
          <cell r="P814">
            <v>-11046</v>
          </cell>
          <cell r="Q814">
            <v>-7.1495289084398811E-2</v>
          </cell>
          <cell r="R814">
            <v>2651</v>
          </cell>
          <cell r="S814">
            <v>0</v>
          </cell>
          <cell r="T814">
            <v>161</v>
          </cell>
          <cell r="U814">
            <v>999</v>
          </cell>
          <cell r="V814">
            <v>805</v>
          </cell>
          <cell r="W814">
            <v>2602</v>
          </cell>
          <cell r="X814">
            <v>27107617.460779078</v>
          </cell>
        </row>
        <row r="815">
          <cell r="D815">
            <v>806</v>
          </cell>
          <cell r="E815">
            <v>162</v>
          </cell>
          <cell r="F815" t="str">
            <v xml:space="preserve">Lunenburg                    </v>
          </cell>
          <cell r="G815">
            <v>162</v>
          </cell>
          <cell r="H815" t="str">
            <v>Lunenburg</v>
          </cell>
          <cell r="I815">
            <v>15538424.619999999</v>
          </cell>
          <cell r="J815">
            <v>0.91765518810377289</v>
          </cell>
          <cell r="K815">
            <v>16554528.397230644</v>
          </cell>
          <cell r="L815">
            <v>0.92016551688295656</v>
          </cell>
          <cell r="N815">
            <v>9282023</v>
          </cell>
          <cell r="O815">
            <v>9187168</v>
          </cell>
          <cell r="P815">
            <v>94855</v>
          </cell>
          <cell r="Q815">
            <v>1.0324726836387448</v>
          </cell>
          <cell r="R815">
            <v>1632</v>
          </cell>
          <cell r="S815">
            <v>0</v>
          </cell>
          <cell r="T815">
            <v>162</v>
          </cell>
          <cell r="U815">
            <v>162</v>
          </cell>
          <cell r="V815">
            <v>806</v>
          </cell>
          <cell r="W815">
            <v>1705</v>
          </cell>
          <cell r="X815">
            <v>16554528.397230644</v>
          </cell>
        </row>
        <row r="816">
          <cell r="D816">
            <v>807</v>
          </cell>
          <cell r="E816">
            <v>162</v>
          </cell>
          <cell r="F816" t="str">
            <v xml:space="preserve">Lunenburg                    </v>
          </cell>
          <cell r="G816">
            <v>832</v>
          </cell>
          <cell r="H816" t="str">
            <v>Montachusett</v>
          </cell>
          <cell r="I816">
            <v>1394324</v>
          </cell>
          <cell r="J816">
            <v>8.2344811896227166E-2</v>
          </cell>
          <cell r="K816">
            <v>1436287.4869689725</v>
          </cell>
          <cell r="L816">
            <v>7.9834483117043512E-2</v>
          </cell>
          <cell r="N816">
            <v>805318</v>
          </cell>
          <cell r="O816">
            <v>824401</v>
          </cell>
          <cell r="P816">
            <v>-19083</v>
          </cell>
          <cell r="Q816">
            <v>-2.3147715735424872</v>
          </cell>
          <cell r="R816">
            <v>91</v>
          </cell>
          <cell r="S816">
            <v>0</v>
          </cell>
          <cell r="T816">
            <v>162</v>
          </cell>
          <cell r="U816">
            <v>832</v>
          </cell>
          <cell r="V816">
            <v>807</v>
          </cell>
          <cell r="W816">
            <v>92.061538463839995</v>
          </cell>
          <cell r="X816">
            <v>1436287.4869689725</v>
          </cell>
        </row>
        <row r="817">
          <cell r="D817">
            <v>808</v>
          </cell>
          <cell r="E817">
            <v>162</v>
          </cell>
          <cell r="F817" t="str">
            <v/>
          </cell>
          <cell r="G817">
            <v>998</v>
          </cell>
          <cell r="H817" t="str">
            <v/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162</v>
          </cell>
          <cell r="U817">
            <v>998</v>
          </cell>
          <cell r="V817">
            <v>808</v>
          </cell>
          <cell r="W817">
            <v>0</v>
          </cell>
          <cell r="X817">
            <v>0</v>
          </cell>
        </row>
        <row r="818">
          <cell r="D818">
            <v>809</v>
          </cell>
          <cell r="E818">
            <v>162</v>
          </cell>
          <cell r="F818" t="str">
            <v/>
          </cell>
          <cell r="G818">
            <v>998</v>
          </cell>
          <cell r="H818" t="str">
            <v/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162</v>
          </cell>
          <cell r="U818">
            <v>998</v>
          </cell>
          <cell r="V818">
            <v>809</v>
          </cell>
          <cell r="W818">
            <v>0</v>
          </cell>
          <cell r="X818">
            <v>0</v>
          </cell>
        </row>
        <row r="819">
          <cell r="D819">
            <v>810</v>
          </cell>
          <cell r="E819">
            <v>162</v>
          </cell>
          <cell r="F819" t="str">
            <v xml:space="preserve">Lunenburg                    </v>
          </cell>
          <cell r="G819">
            <v>999</v>
          </cell>
          <cell r="H819" t="str">
            <v>Total</v>
          </cell>
          <cell r="I819">
            <v>16932748.619999997</v>
          </cell>
          <cell r="J819">
            <v>1</v>
          </cell>
          <cell r="K819">
            <v>17990815.884199616</v>
          </cell>
          <cell r="L819">
            <v>1</v>
          </cell>
          <cell r="M819">
            <v>10087341</v>
          </cell>
          <cell r="N819">
            <v>10087341</v>
          </cell>
          <cell r="O819">
            <v>10011569</v>
          </cell>
          <cell r="P819">
            <v>75772</v>
          </cell>
          <cell r="Q819">
            <v>0.75684440670588193</v>
          </cell>
          <cell r="R819">
            <v>1723</v>
          </cell>
          <cell r="S819">
            <v>0</v>
          </cell>
          <cell r="T819">
            <v>162</v>
          </cell>
          <cell r="U819">
            <v>999</v>
          </cell>
          <cell r="V819">
            <v>810</v>
          </cell>
          <cell r="W819">
            <v>1797.06153846384</v>
          </cell>
          <cell r="X819">
            <v>17990815.884199616</v>
          </cell>
        </row>
        <row r="820">
          <cell r="D820">
            <v>811</v>
          </cell>
          <cell r="E820">
            <v>163</v>
          </cell>
          <cell r="F820" t="str">
            <v xml:space="preserve">Lynn                         </v>
          </cell>
          <cell r="G820">
            <v>163</v>
          </cell>
          <cell r="H820" t="str">
            <v>Lynn</v>
          </cell>
          <cell r="I820">
            <v>192172422.52999997</v>
          </cell>
          <cell r="J820">
            <v>1</v>
          </cell>
          <cell r="K820">
            <v>201554686.66682765</v>
          </cell>
          <cell r="L820">
            <v>1</v>
          </cell>
          <cell r="N820">
            <v>48112261</v>
          </cell>
          <cell r="O820">
            <v>46018423</v>
          </cell>
          <cell r="P820">
            <v>2093838</v>
          </cell>
          <cell r="Q820">
            <v>4.5499994643449648</v>
          </cell>
          <cell r="R820">
            <v>16463</v>
          </cell>
          <cell r="S820">
            <v>0</v>
          </cell>
          <cell r="T820">
            <v>163</v>
          </cell>
          <cell r="U820">
            <v>163</v>
          </cell>
          <cell r="V820">
            <v>811</v>
          </cell>
          <cell r="W820">
            <v>16852</v>
          </cell>
          <cell r="X820">
            <v>201554686.66682765</v>
          </cell>
        </row>
        <row r="821">
          <cell r="D821">
            <v>812</v>
          </cell>
          <cell r="E821">
            <v>163</v>
          </cell>
          <cell r="F821" t="str">
            <v/>
          </cell>
          <cell r="G821">
            <v>998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163</v>
          </cell>
          <cell r="U821">
            <v>998</v>
          </cell>
          <cell r="V821">
            <v>812</v>
          </cell>
          <cell r="W821">
            <v>0</v>
          </cell>
          <cell r="X821">
            <v>0</v>
          </cell>
        </row>
        <row r="822">
          <cell r="D822">
            <v>813</v>
          </cell>
          <cell r="E822">
            <v>163</v>
          </cell>
          <cell r="F822" t="str">
            <v/>
          </cell>
          <cell r="G822">
            <v>998</v>
          </cell>
          <cell r="H822" t="str">
            <v/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163</v>
          </cell>
          <cell r="U822">
            <v>998</v>
          </cell>
          <cell r="V822">
            <v>813</v>
          </cell>
          <cell r="W822">
            <v>0</v>
          </cell>
          <cell r="X822">
            <v>0</v>
          </cell>
        </row>
        <row r="823">
          <cell r="D823">
            <v>814</v>
          </cell>
          <cell r="E823">
            <v>163</v>
          </cell>
          <cell r="F823" t="str">
            <v/>
          </cell>
          <cell r="G823">
            <v>998</v>
          </cell>
          <cell r="H823" t="str">
            <v/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163</v>
          </cell>
          <cell r="U823">
            <v>998</v>
          </cell>
          <cell r="V823">
            <v>814</v>
          </cell>
          <cell r="W823">
            <v>0</v>
          </cell>
          <cell r="X823">
            <v>0</v>
          </cell>
        </row>
        <row r="824">
          <cell r="D824">
            <v>815</v>
          </cell>
          <cell r="E824">
            <v>163</v>
          </cell>
          <cell r="F824" t="str">
            <v xml:space="preserve">Lynn                         </v>
          </cell>
          <cell r="G824">
            <v>999</v>
          </cell>
          <cell r="H824" t="str">
            <v>Total</v>
          </cell>
          <cell r="I824">
            <v>192172422.52999997</v>
          </cell>
          <cell r="J824">
            <v>1</v>
          </cell>
          <cell r="K824">
            <v>201554686.66682765</v>
          </cell>
          <cell r="L824">
            <v>1</v>
          </cell>
          <cell r="M824">
            <v>48112261</v>
          </cell>
          <cell r="N824">
            <v>48112261</v>
          </cell>
          <cell r="O824">
            <v>46018423</v>
          </cell>
          <cell r="P824">
            <v>2093838</v>
          </cell>
          <cell r="Q824">
            <v>4.5499994643449648</v>
          </cell>
          <cell r="R824">
            <v>16463</v>
          </cell>
          <cell r="S824">
            <v>0</v>
          </cell>
          <cell r="T824">
            <v>163</v>
          </cell>
          <cell r="U824">
            <v>999</v>
          </cell>
          <cell r="V824">
            <v>815</v>
          </cell>
          <cell r="W824">
            <v>16852</v>
          </cell>
          <cell r="X824">
            <v>201554686.66682765</v>
          </cell>
        </row>
        <row r="825">
          <cell r="D825">
            <v>816</v>
          </cell>
          <cell r="E825">
            <v>164</v>
          </cell>
          <cell r="F825" t="str">
            <v xml:space="preserve">Lynnfield                    </v>
          </cell>
          <cell r="G825">
            <v>164</v>
          </cell>
          <cell r="H825" t="str">
            <v>Lynnfield</v>
          </cell>
          <cell r="I825">
            <v>20021615.672320001</v>
          </cell>
          <cell r="J825">
            <v>0.98449356000027777</v>
          </cell>
          <cell r="K825">
            <v>21073446.154188275</v>
          </cell>
          <cell r="L825">
            <v>0.98439551335770048</v>
          </cell>
          <cell r="N825">
            <v>17422551</v>
          </cell>
          <cell r="O825">
            <v>16786039</v>
          </cell>
          <cell r="P825">
            <v>636512</v>
          </cell>
          <cell r="Q825">
            <v>3.7919130296313504</v>
          </cell>
          <cell r="R825">
            <v>2126</v>
          </cell>
          <cell r="S825">
            <v>0</v>
          </cell>
          <cell r="T825">
            <v>164</v>
          </cell>
          <cell r="U825">
            <v>164</v>
          </cell>
          <cell r="V825">
            <v>816</v>
          </cell>
          <cell r="W825">
            <v>2191</v>
          </cell>
          <cell r="X825">
            <v>21073446.154188275</v>
          </cell>
        </row>
        <row r="826">
          <cell r="D826">
            <v>817</v>
          </cell>
          <cell r="E826">
            <v>164</v>
          </cell>
          <cell r="F826" t="str">
            <v xml:space="preserve">Lynnfield                    </v>
          </cell>
          <cell r="G826">
            <v>817</v>
          </cell>
          <cell r="H826" t="str">
            <v>Essex North Shore</v>
          </cell>
          <cell r="I826">
            <v>315354</v>
          </cell>
          <cell r="J826">
            <v>1.5506439999722193E-2</v>
          </cell>
          <cell r="K826">
            <v>334053.0351449899</v>
          </cell>
          <cell r="L826">
            <v>1.5604486642299575E-2</v>
          </cell>
          <cell r="N826">
            <v>276180</v>
          </cell>
          <cell r="O826">
            <v>264391</v>
          </cell>
          <cell r="P826">
            <v>11789</v>
          </cell>
          <cell r="Q826">
            <v>4.4589263628489624</v>
          </cell>
          <cell r="R826">
            <v>20</v>
          </cell>
          <cell r="S826">
            <v>0</v>
          </cell>
          <cell r="T826">
            <v>164</v>
          </cell>
          <cell r="U826">
            <v>817</v>
          </cell>
          <cell r="V826">
            <v>817</v>
          </cell>
          <cell r="W826">
            <v>20.999999998379998</v>
          </cell>
          <cell r="X826">
            <v>334053.0351449899</v>
          </cell>
        </row>
        <row r="827">
          <cell r="D827">
            <v>818</v>
          </cell>
          <cell r="E827">
            <v>164</v>
          </cell>
          <cell r="F827" t="str">
            <v/>
          </cell>
          <cell r="G827">
            <v>998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164</v>
          </cell>
          <cell r="U827">
            <v>998</v>
          </cell>
          <cell r="V827">
            <v>818</v>
          </cell>
          <cell r="W827">
            <v>0</v>
          </cell>
          <cell r="X827">
            <v>0</v>
          </cell>
        </row>
        <row r="828">
          <cell r="D828">
            <v>819</v>
          </cell>
          <cell r="E828">
            <v>164</v>
          </cell>
          <cell r="F828" t="str">
            <v/>
          </cell>
          <cell r="G828">
            <v>998</v>
          </cell>
          <cell r="H828" t="str">
            <v/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164</v>
          </cell>
          <cell r="U828">
            <v>998</v>
          </cell>
          <cell r="V828">
            <v>819</v>
          </cell>
          <cell r="W828">
            <v>0</v>
          </cell>
          <cell r="X828">
            <v>0</v>
          </cell>
        </row>
        <row r="829">
          <cell r="D829">
            <v>820</v>
          </cell>
          <cell r="E829">
            <v>164</v>
          </cell>
          <cell r="F829" t="str">
            <v xml:space="preserve">Lynnfield                    </v>
          </cell>
          <cell r="G829">
            <v>999</v>
          </cell>
          <cell r="H829" t="str">
            <v>Total</v>
          </cell>
          <cell r="I829">
            <v>20336969.672320001</v>
          </cell>
          <cell r="J829">
            <v>1</v>
          </cell>
          <cell r="K829">
            <v>21407499.189333264</v>
          </cell>
          <cell r="L829">
            <v>1</v>
          </cell>
          <cell r="M829">
            <v>17698731</v>
          </cell>
          <cell r="N829">
            <v>17698731</v>
          </cell>
          <cell r="O829">
            <v>17050430</v>
          </cell>
          <cell r="P829">
            <v>648301</v>
          </cell>
          <cell r="Q829">
            <v>3.8022560134847039</v>
          </cell>
          <cell r="R829">
            <v>2146</v>
          </cell>
          <cell r="S829">
            <v>0</v>
          </cell>
          <cell r="T829">
            <v>164</v>
          </cell>
          <cell r="U829">
            <v>999</v>
          </cell>
          <cell r="V829">
            <v>820</v>
          </cell>
          <cell r="W829">
            <v>2211.9999999983802</v>
          </cell>
          <cell r="X829">
            <v>21407499.189333264</v>
          </cell>
        </row>
        <row r="830">
          <cell r="D830">
            <v>821</v>
          </cell>
          <cell r="E830">
            <v>165</v>
          </cell>
          <cell r="F830" t="str">
            <v xml:space="preserve">Malden                       </v>
          </cell>
          <cell r="G830">
            <v>165</v>
          </cell>
          <cell r="H830" t="str">
            <v>Malden</v>
          </cell>
          <cell r="I830">
            <v>84148786.035580009</v>
          </cell>
          <cell r="J830">
            <v>0.96844036903373165</v>
          </cell>
          <cell r="K830">
            <v>87320752.243724763</v>
          </cell>
          <cell r="L830">
            <v>0.96805394966905556</v>
          </cell>
          <cell r="N830">
            <v>38872647</v>
          </cell>
          <cell r="O830">
            <v>37450081</v>
          </cell>
          <cell r="P830">
            <v>1422566</v>
          </cell>
          <cell r="Q830">
            <v>3.7985658829416149</v>
          </cell>
          <cell r="R830">
            <v>7412</v>
          </cell>
          <cell r="S830">
            <v>0</v>
          </cell>
          <cell r="T830">
            <v>165</v>
          </cell>
          <cell r="U830">
            <v>165</v>
          </cell>
          <cell r="V830">
            <v>821</v>
          </cell>
          <cell r="W830">
            <v>7529</v>
          </cell>
          <cell r="X830">
            <v>87320752.243724763</v>
          </cell>
        </row>
        <row r="831">
          <cell r="D831">
            <v>822</v>
          </cell>
          <cell r="E831">
            <v>165</v>
          </cell>
          <cell r="F831" t="str">
            <v xml:space="preserve">Malden                       </v>
          </cell>
          <cell r="G831">
            <v>853</v>
          </cell>
          <cell r="H831" t="str">
            <v>Northeast Metropolitan</v>
          </cell>
          <cell r="I831">
            <v>2742249</v>
          </cell>
          <cell r="J831">
            <v>3.1559630966268362E-2</v>
          </cell>
          <cell r="K831">
            <v>2881609.1779467668</v>
          </cell>
          <cell r="L831">
            <v>3.1946050330944518E-2</v>
          </cell>
          <cell r="N831">
            <v>1282808</v>
          </cell>
          <cell r="O831">
            <v>1220427</v>
          </cell>
          <cell r="P831">
            <v>62381</v>
          </cell>
          <cell r="Q831">
            <v>5.111407728606463</v>
          </cell>
          <cell r="R831">
            <v>165</v>
          </cell>
          <cell r="S831">
            <v>0</v>
          </cell>
          <cell r="T831">
            <v>165</v>
          </cell>
          <cell r="U831">
            <v>853</v>
          </cell>
          <cell r="V831">
            <v>822</v>
          </cell>
          <cell r="W831">
            <v>169.99999999625999</v>
          </cell>
          <cell r="X831">
            <v>2881609.1779467668</v>
          </cell>
        </row>
        <row r="832">
          <cell r="D832">
            <v>823</v>
          </cell>
          <cell r="E832">
            <v>165</v>
          </cell>
          <cell r="F832" t="str">
            <v/>
          </cell>
          <cell r="G832">
            <v>998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165</v>
          </cell>
          <cell r="U832">
            <v>998</v>
          </cell>
          <cell r="V832">
            <v>823</v>
          </cell>
          <cell r="W832">
            <v>0</v>
          </cell>
          <cell r="X832">
            <v>0</v>
          </cell>
        </row>
        <row r="833">
          <cell r="D833">
            <v>824</v>
          </cell>
          <cell r="E833">
            <v>165</v>
          </cell>
          <cell r="F833" t="str">
            <v/>
          </cell>
          <cell r="G833">
            <v>998</v>
          </cell>
          <cell r="H833" t="str">
            <v/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165</v>
          </cell>
          <cell r="U833">
            <v>998</v>
          </cell>
          <cell r="V833">
            <v>824</v>
          </cell>
          <cell r="W833">
            <v>0</v>
          </cell>
          <cell r="X833">
            <v>0</v>
          </cell>
        </row>
        <row r="834">
          <cell r="D834">
            <v>825</v>
          </cell>
          <cell r="E834">
            <v>165</v>
          </cell>
          <cell r="F834" t="str">
            <v xml:space="preserve">Malden                       </v>
          </cell>
          <cell r="G834">
            <v>999</v>
          </cell>
          <cell r="H834" t="str">
            <v>Total</v>
          </cell>
          <cell r="I834">
            <v>86891035.035580009</v>
          </cell>
          <cell r="J834">
            <v>1</v>
          </cell>
          <cell r="K834">
            <v>90202361.421671525</v>
          </cell>
          <cell r="L834">
            <v>1</v>
          </cell>
          <cell r="M834">
            <v>40155455</v>
          </cell>
          <cell r="N834">
            <v>40155455</v>
          </cell>
          <cell r="O834">
            <v>38670508</v>
          </cell>
          <cell r="P834">
            <v>1484947</v>
          </cell>
          <cell r="Q834">
            <v>3.8399986884061623</v>
          </cell>
          <cell r="R834">
            <v>7577</v>
          </cell>
          <cell r="S834">
            <v>0</v>
          </cell>
          <cell r="T834">
            <v>165</v>
          </cell>
          <cell r="U834">
            <v>999</v>
          </cell>
          <cell r="V834">
            <v>825</v>
          </cell>
          <cell r="W834">
            <v>7698.9999999962602</v>
          </cell>
          <cell r="X834">
            <v>90202361.421671525</v>
          </cell>
        </row>
        <row r="835">
          <cell r="D835">
            <v>826</v>
          </cell>
          <cell r="E835">
            <v>166</v>
          </cell>
          <cell r="F835" t="str">
            <v xml:space="preserve">Manchester                   </v>
          </cell>
          <cell r="G835">
            <v>166</v>
          </cell>
          <cell r="H835" t="str">
            <v>Manchester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166</v>
          </cell>
          <cell r="U835">
            <v>166</v>
          </cell>
          <cell r="V835">
            <v>826</v>
          </cell>
          <cell r="W835">
            <v>0</v>
          </cell>
          <cell r="X835">
            <v>0</v>
          </cell>
        </row>
        <row r="836">
          <cell r="D836">
            <v>827</v>
          </cell>
          <cell r="E836">
            <v>166</v>
          </cell>
          <cell r="F836" t="str">
            <v xml:space="preserve">Manchester                   </v>
          </cell>
          <cell r="G836">
            <v>698</v>
          </cell>
          <cell r="H836" t="str">
            <v>Manchester Essex</v>
          </cell>
          <cell r="I836">
            <v>8186430</v>
          </cell>
          <cell r="J836">
            <v>0.99046141147977151</v>
          </cell>
          <cell r="K836">
            <v>8176876.2828452475</v>
          </cell>
          <cell r="L836">
            <v>0.99227848945072084</v>
          </cell>
          <cell r="N836">
            <v>6797504</v>
          </cell>
          <cell r="O836">
            <v>6827603</v>
          </cell>
          <cell r="P836">
            <v>-30099</v>
          </cell>
          <cell r="Q836">
            <v>-0.44084285509863419</v>
          </cell>
          <cell r="R836">
            <v>863</v>
          </cell>
          <cell r="S836">
            <v>0</v>
          </cell>
          <cell r="T836">
            <v>166</v>
          </cell>
          <cell r="U836">
            <v>698</v>
          </cell>
          <cell r="V836">
            <v>827</v>
          </cell>
          <cell r="W836">
            <v>846.86578171481995</v>
          </cell>
          <cell r="X836">
            <v>8176876.2828452475</v>
          </cell>
        </row>
        <row r="837">
          <cell r="D837">
            <v>828</v>
          </cell>
          <cell r="E837">
            <v>166</v>
          </cell>
          <cell r="F837" t="str">
            <v xml:space="preserve">Manchester                   </v>
          </cell>
          <cell r="G837">
            <v>817</v>
          </cell>
          <cell r="H837" t="str">
            <v>Essex North Shore</v>
          </cell>
          <cell r="I837">
            <v>78839</v>
          </cell>
          <cell r="J837">
            <v>9.5385885202284408E-3</v>
          </cell>
          <cell r="K837">
            <v>63629.149628236111</v>
          </cell>
          <cell r="L837">
            <v>7.7215105492791456E-3</v>
          </cell>
          <cell r="N837">
            <v>52895</v>
          </cell>
          <cell r="O837">
            <v>65753</v>
          </cell>
          <cell r="P837">
            <v>-12858</v>
          </cell>
          <cell r="Q837">
            <v>-19.555001292716682</v>
          </cell>
          <cell r="R837">
            <v>5</v>
          </cell>
          <cell r="S837">
            <v>0</v>
          </cell>
          <cell r="T837">
            <v>166</v>
          </cell>
          <cell r="U837">
            <v>817</v>
          </cell>
          <cell r="V837">
            <v>828</v>
          </cell>
          <cell r="W837">
            <v>4.0000000045199995</v>
          </cell>
          <cell r="X837">
            <v>63629.149628236111</v>
          </cell>
        </row>
        <row r="838">
          <cell r="D838">
            <v>829</v>
          </cell>
          <cell r="E838">
            <v>166</v>
          </cell>
          <cell r="F838" t="str">
            <v/>
          </cell>
          <cell r="G838">
            <v>998</v>
          </cell>
          <cell r="H838" t="str">
            <v/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166</v>
          </cell>
          <cell r="U838">
            <v>998</v>
          </cell>
          <cell r="V838">
            <v>829</v>
          </cell>
          <cell r="W838">
            <v>0</v>
          </cell>
          <cell r="X838">
            <v>0</v>
          </cell>
        </row>
        <row r="839">
          <cell r="D839">
            <v>830</v>
          </cell>
          <cell r="E839">
            <v>166</v>
          </cell>
          <cell r="F839" t="str">
            <v xml:space="preserve">Manchester                   </v>
          </cell>
          <cell r="G839">
            <v>999</v>
          </cell>
          <cell r="H839" t="str">
            <v>Total</v>
          </cell>
          <cell r="I839">
            <v>8265269</v>
          </cell>
          <cell r="J839">
            <v>1</v>
          </cell>
          <cell r="K839">
            <v>8240505.4324734835</v>
          </cell>
          <cell r="L839">
            <v>1</v>
          </cell>
          <cell r="M839">
            <v>6850399</v>
          </cell>
          <cell r="N839">
            <v>6850399</v>
          </cell>
          <cell r="O839">
            <v>6893356</v>
          </cell>
          <cell r="P839">
            <v>-42957</v>
          </cell>
          <cell r="Q839">
            <v>-0.62316526231925351</v>
          </cell>
          <cell r="R839">
            <v>868</v>
          </cell>
          <cell r="S839">
            <v>0</v>
          </cell>
          <cell r="T839">
            <v>166</v>
          </cell>
          <cell r="U839">
            <v>999</v>
          </cell>
          <cell r="V839">
            <v>830</v>
          </cell>
          <cell r="W839">
            <v>850.86578171933991</v>
          </cell>
          <cell r="X839">
            <v>8240505.4324734835</v>
          </cell>
        </row>
        <row r="840">
          <cell r="D840">
            <v>831</v>
          </cell>
          <cell r="E840">
            <v>167</v>
          </cell>
          <cell r="F840" t="str">
            <v xml:space="preserve">Mansfield                    </v>
          </cell>
          <cell r="G840">
            <v>167</v>
          </cell>
          <cell r="H840" t="str">
            <v>Mansfield</v>
          </cell>
          <cell r="I840">
            <v>40048769.469539993</v>
          </cell>
          <cell r="J840">
            <v>0.97203791800139261</v>
          </cell>
          <cell r="K840">
            <v>40453621.247440323</v>
          </cell>
          <cell r="L840">
            <v>0.97135422627034229</v>
          </cell>
          <cell r="N840">
            <v>27314680</v>
          </cell>
          <cell r="O840">
            <v>26489859</v>
          </cell>
          <cell r="P840">
            <v>824821</v>
          </cell>
          <cell r="Q840">
            <v>3.1137236328815492</v>
          </cell>
          <cell r="R840">
            <v>4034</v>
          </cell>
          <cell r="S840">
            <v>0</v>
          </cell>
          <cell r="T840">
            <v>167</v>
          </cell>
          <cell r="U840">
            <v>167</v>
          </cell>
          <cell r="V840">
            <v>831</v>
          </cell>
          <cell r="W840">
            <v>3932</v>
          </cell>
          <cell r="X840">
            <v>40453621.247440323</v>
          </cell>
        </row>
        <row r="841">
          <cell r="D841">
            <v>832</v>
          </cell>
          <cell r="E841">
            <v>167</v>
          </cell>
          <cell r="F841" t="str">
            <v xml:space="preserve">Mansfield                    </v>
          </cell>
          <cell r="G841">
            <v>872</v>
          </cell>
          <cell r="H841" t="str">
            <v>Southeastern</v>
          </cell>
          <cell r="I841">
            <v>1106097</v>
          </cell>
          <cell r="J841">
            <v>2.6846473417999277E-2</v>
          </cell>
          <cell r="K841">
            <v>1146148.2842208585</v>
          </cell>
          <cell r="L841">
            <v>2.7520799015758737E-2</v>
          </cell>
          <cell r="N841">
            <v>773891</v>
          </cell>
          <cell r="O841">
            <v>731617</v>
          </cell>
          <cell r="P841">
            <v>42274</v>
          </cell>
          <cell r="Q841">
            <v>5.778159884201707</v>
          </cell>
          <cell r="R841">
            <v>69</v>
          </cell>
          <cell r="S841">
            <v>0</v>
          </cell>
          <cell r="T841">
            <v>167</v>
          </cell>
          <cell r="U841">
            <v>872</v>
          </cell>
          <cell r="V841">
            <v>832</v>
          </cell>
          <cell r="W841">
            <v>70.139442228210001</v>
          </cell>
          <cell r="X841">
            <v>1146148.2842208585</v>
          </cell>
        </row>
        <row r="842">
          <cell r="D842">
            <v>833</v>
          </cell>
          <cell r="E842">
            <v>167</v>
          </cell>
          <cell r="F842" t="str">
            <v xml:space="preserve">Mansfield                    </v>
          </cell>
          <cell r="G842">
            <v>910</v>
          </cell>
          <cell r="H842" t="str">
            <v>Bristol County</v>
          </cell>
          <cell r="I842">
            <v>45964</v>
          </cell>
          <cell r="J842">
            <v>1.1156085806081372E-3</v>
          </cell>
          <cell r="K842">
            <v>46851.395462349632</v>
          </cell>
          <cell r="L842">
            <v>1.1249747138989696E-3</v>
          </cell>
          <cell r="N842">
            <v>31635</v>
          </cell>
          <cell r="O842">
            <v>30402</v>
          </cell>
          <cell r="P842">
            <v>1233</v>
          </cell>
          <cell r="Q842">
            <v>4.0556542332741268</v>
          </cell>
          <cell r="R842">
            <v>3</v>
          </cell>
          <cell r="S842">
            <v>0</v>
          </cell>
          <cell r="T842">
            <v>167</v>
          </cell>
          <cell r="U842">
            <v>910</v>
          </cell>
          <cell r="V842">
            <v>833</v>
          </cell>
          <cell r="W842">
            <v>3.0000000008000001</v>
          </cell>
          <cell r="X842">
            <v>46851.395462349632</v>
          </cell>
        </row>
        <row r="843">
          <cell r="D843">
            <v>834</v>
          </cell>
          <cell r="E843">
            <v>167</v>
          </cell>
          <cell r="F843" t="str">
            <v/>
          </cell>
          <cell r="G843">
            <v>998</v>
          </cell>
          <cell r="H843" t="str">
            <v/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167</v>
          </cell>
          <cell r="U843">
            <v>998</v>
          </cell>
          <cell r="V843">
            <v>834</v>
          </cell>
          <cell r="W843">
            <v>0</v>
          </cell>
          <cell r="X843">
            <v>0</v>
          </cell>
        </row>
        <row r="844">
          <cell r="D844">
            <v>835</v>
          </cell>
          <cell r="E844">
            <v>167</v>
          </cell>
          <cell r="F844" t="str">
            <v xml:space="preserve">Mansfield                    </v>
          </cell>
          <cell r="G844">
            <v>999</v>
          </cell>
          <cell r="H844" t="str">
            <v>Total</v>
          </cell>
          <cell r="I844">
            <v>41200830.469539993</v>
          </cell>
          <cell r="J844">
            <v>1</v>
          </cell>
          <cell r="K844">
            <v>41646620.927123532</v>
          </cell>
          <cell r="L844">
            <v>1</v>
          </cell>
          <cell r="M844">
            <v>28120205</v>
          </cell>
          <cell r="N844">
            <v>28120206</v>
          </cell>
          <cell r="O844">
            <v>27251878</v>
          </cell>
          <cell r="P844">
            <v>868328</v>
          </cell>
          <cell r="Q844">
            <v>3.1863051786742917</v>
          </cell>
          <cell r="R844">
            <v>4106</v>
          </cell>
          <cell r="S844">
            <v>0</v>
          </cell>
          <cell r="T844">
            <v>167</v>
          </cell>
          <cell r="U844">
            <v>999</v>
          </cell>
          <cell r="V844">
            <v>835</v>
          </cell>
          <cell r="W844">
            <v>4005.13944222901</v>
          </cell>
          <cell r="X844">
            <v>41646620.927123532</v>
          </cell>
        </row>
        <row r="845">
          <cell r="D845">
            <v>836</v>
          </cell>
          <cell r="E845">
            <v>168</v>
          </cell>
          <cell r="F845" t="str">
            <v xml:space="preserve">Marblehead                   </v>
          </cell>
          <cell r="G845">
            <v>168</v>
          </cell>
          <cell r="H845" t="str">
            <v>Marblehead</v>
          </cell>
          <cell r="I845">
            <v>30713624.370000001</v>
          </cell>
          <cell r="J845">
            <v>0.99185287881328443</v>
          </cell>
          <cell r="K845">
            <v>30825074.044045713</v>
          </cell>
          <cell r="L845">
            <v>0.98978442980703962</v>
          </cell>
          <cell r="N845">
            <v>25552661</v>
          </cell>
          <cell r="O845">
            <v>25564980</v>
          </cell>
          <cell r="P845">
            <v>-12319</v>
          </cell>
          <cell r="Q845">
            <v>-4.8187012076676763E-2</v>
          </cell>
          <cell r="R845">
            <v>3283</v>
          </cell>
          <cell r="S845">
            <v>0</v>
          </cell>
          <cell r="T845">
            <v>168</v>
          </cell>
          <cell r="U845">
            <v>168</v>
          </cell>
          <cell r="V845">
            <v>836</v>
          </cell>
          <cell r="W845">
            <v>3233</v>
          </cell>
          <cell r="X845">
            <v>30825074.044045713</v>
          </cell>
        </row>
        <row r="846">
          <cell r="D846">
            <v>837</v>
          </cell>
          <cell r="E846">
            <v>168</v>
          </cell>
          <cell r="F846" t="str">
            <v xml:space="preserve">Marblehead                   </v>
          </cell>
          <cell r="G846">
            <v>817</v>
          </cell>
          <cell r="H846" t="str">
            <v>Essex North Shore</v>
          </cell>
          <cell r="I846">
            <v>252283</v>
          </cell>
          <cell r="J846">
            <v>8.1471211867156085E-3</v>
          </cell>
          <cell r="K846">
            <v>318145.74781858083</v>
          </cell>
          <cell r="L846">
            <v>1.0215570192960322E-2</v>
          </cell>
          <cell r="N846">
            <v>263729</v>
          </cell>
          <cell r="O846">
            <v>209992</v>
          </cell>
          <cell r="P846">
            <v>53737</v>
          </cell>
          <cell r="Q846">
            <v>25.590022477046745</v>
          </cell>
          <cell r="R846">
            <v>16</v>
          </cell>
          <cell r="S846">
            <v>0</v>
          </cell>
          <cell r="T846">
            <v>168</v>
          </cell>
          <cell r="U846">
            <v>817</v>
          </cell>
          <cell r="V846">
            <v>837</v>
          </cell>
          <cell r="W846">
            <v>20.00000000232</v>
          </cell>
          <cell r="X846">
            <v>318145.74781858083</v>
          </cell>
        </row>
        <row r="847">
          <cell r="D847">
            <v>838</v>
          </cell>
          <cell r="E847">
            <v>168</v>
          </cell>
          <cell r="F847" t="str">
            <v/>
          </cell>
          <cell r="G847">
            <v>998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168</v>
          </cell>
          <cell r="U847">
            <v>998</v>
          </cell>
          <cell r="V847">
            <v>838</v>
          </cell>
          <cell r="W847">
            <v>0</v>
          </cell>
          <cell r="X847">
            <v>0</v>
          </cell>
        </row>
        <row r="848">
          <cell r="D848">
            <v>839</v>
          </cell>
          <cell r="E848">
            <v>168</v>
          </cell>
          <cell r="F848" t="str">
            <v/>
          </cell>
          <cell r="G848">
            <v>998</v>
          </cell>
          <cell r="H848" t="str">
            <v/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168</v>
          </cell>
          <cell r="U848">
            <v>998</v>
          </cell>
          <cell r="V848">
            <v>839</v>
          </cell>
          <cell r="W848">
            <v>0</v>
          </cell>
          <cell r="X848">
            <v>0</v>
          </cell>
        </row>
        <row r="849">
          <cell r="D849">
            <v>840</v>
          </cell>
          <cell r="E849">
            <v>168</v>
          </cell>
          <cell r="F849" t="str">
            <v xml:space="preserve">Marblehead                   </v>
          </cell>
          <cell r="G849">
            <v>999</v>
          </cell>
          <cell r="H849" t="str">
            <v>Total</v>
          </cell>
          <cell r="I849">
            <v>30965907.370000001</v>
          </cell>
          <cell r="J849">
            <v>1</v>
          </cell>
          <cell r="K849">
            <v>31143219.791864295</v>
          </cell>
          <cell r="L849">
            <v>1</v>
          </cell>
          <cell r="M849">
            <v>25816390</v>
          </cell>
          <cell r="N849">
            <v>25816390</v>
          </cell>
          <cell r="O849">
            <v>25774972</v>
          </cell>
          <cell r="P849">
            <v>41418</v>
          </cell>
          <cell r="Q849">
            <v>0.16069076622081296</v>
          </cell>
          <cell r="R849">
            <v>3299</v>
          </cell>
          <cell r="S849">
            <v>0</v>
          </cell>
          <cell r="T849">
            <v>168</v>
          </cell>
          <cell r="U849">
            <v>999</v>
          </cell>
          <cell r="V849">
            <v>840</v>
          </cell>
          <cell r="W849">
            <v>3253.0000000023201</v>
          </cell>
          <cell r="X849">
            <v>31143219.791864295</v>
          </cell>
        </row>
        <row r="850">
          <cell r="D850">
            <v>841</v>
          </cell>
          <cell r="E850">
            <v>169</v>
          </cell>
          <cell r="F850" t="str">
            <v xml:space="preserve">Marion                       </v>
          </cell>
          <cell r="G850">
            <v>169</v>
          </cell>
          <cell r="H850" t="str">
            <v>Marion</v>
          </cell>
          <cell r="I850">
            <v>4098862.3900000006</v>
          </cell>
          <cell r="J850">
            <v>0.54455774387713707</v>
          </cell>
          <cell r="K850">
            <v>4343663.5149533721</v>
          </cell>
          <cell r="L850">
            <v>0.54293519567469239</v>
          </cell>
          <cell r="N850">
            <v>3510380</v>
          </cell>
          <cell r="O850">
            <v>3406086</v>
          </cell>
          <cell r="P850">
            <v>104294</v>
          </cell>
          <cell r="Q850">
            <v>3.061989626803316</v>
          </cell>
          <cell r="R850">
            <v>445</v>
          </cell>
          <cell r="S850">
            <v>0</v>
          </cell>
          <cell r="T850">
            <v>169</v>
          </cell>
          <cell r="U850">
            <v>169</v>
          </cell>
          <cell r="V850">
            <v>841</v>
          </cell>
          <cell r="W850">
            <v>455</v>
          </cell>
          <cell r="X850">
            <v>4343663.5149533721</v>
          </cell>
        </row>
        <row r="851">
          <cell r="D851">
            <v>842</v>
          </cell>
          <cell r="E851">
            <v>169</v>
          </cell>
          <cell r="F851" t="str">
            <v xml:space="preserve">Marion                       </v>
          </cell>
          <cell r="G851">
            <v>740</v>
          </cell>
          <cell r="H851" t="str">
            <v>Old Rochester</v>
          </cell>
          <cell r="I851">
            <v>3147875</v>
          </cell>
          <cell r="J851">
            <v>0.41821352973190268</v>
          </cell>
          <cell r="K851">
            <v>3373632.1570937792</v>
          </cell>
          <cell r="L851">
            <v>0.42168635508724667</v>
          </cell>
          <cell r="N851">
            <v>2726438</v>
          </cell>
          <cell r="O851">
            <v>2615831</v>
          </cell>
          <cell r="P851">
            <v>110607</v>
          </cell>
          <cell r="Q851">
            <v>4.2283694932891303</v>
          </cell>
          <cell r="R851">
            <v>324</v>
          </cell>
          <cell r="S851">
            <v>0</v>
          </cell>
          <cell r="T851">
            <v>169</v>
          </cell>
          <cell r="U851">
            <v>740</v>
          </cell>
          <cell r="V851">
            <v>842</v>
          </cell>
          <cell r="W851">
            <v>341.99999999460005</v>
          </cell>
          <cell r="X851">
            <v>3373632.1570937792</v>
          </cell>
        </row>
        <row r="852">
          <cell r="D852">
            <v>843</v>
          </cell>
          <cell r="E852">
            <v>169</v>
          </cell>
          <cell r="F852" t="str">
            <v xml:space="preserve">Marion                       </v>
          </cell>
          <cell r="G852">
            <v>879</v>
          </cell>
          <cell r="H852" t="str">
            <v>Upper Cape Cod</v>
          </cell>
          <cell r="I852">
            <v>280219</v>
          </cell>
          <cell r="J852">
            <v>3.7228726390960261E-2</v>
          </cell>
          <cell r="K852">
            <v>283039.45000292471</v>
          </cell>
          <cell r="L852">
            <v>3.5378449238060945E-2</v>
          </cell>
          <cell r="N852">
            <v>228741</v>
          </cell>
          <cell r="O852">
            <v>232857</v>
          </cell>
          <cell r="P852">
            <v>-4116</v>
          </cell>
          <cell r="Q852">
            <v>-1.7676084463855499</v>
          </cell>
          <cell r="R852">
            <v>18</v>
          </cell>
          <cell r="S852">
            <v>0</v>
          </cell>
          <cell r="T852">
            <v>169</v>
          </cell>
          <cell r="U852">
            <v>879</v>
          </cell>
          <cell r="V852">
            <v>843</v>
          </cell>
          <cell r="W852">
            <v>17.975675672480001</v>
          </cell>
          <cell r="X852">
            <v>283039.45000292471</v>
          </cell>
        </row>
        <row r="853">
          <cell r="D853">
            <v>844</v>
          </cell>
          <cell r="E853">
            <v>169</v>
          </cell>
          <cell r="F853" t="str">
            <v/>
          </cell>
          <cell r="G853">
            <v>998</v>
          </cell>
          <cell r="H853" t="str">
            <v/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169</v>
          </cell>
          <cell r="U853">
            <v>998</v>
          </cell>
          <cell r="V853">
            <v>844</v>
          </cell>
          <cell r="W853">
            <v>0</v>
          </cell>
          <cell r="X853">
            <v>0</v>
          </cell>
        </row>
        <row r="854">
          <cell r="D854">
            <v>845</v>
          </cell>
          <cell r="E854">
            <v>169</v>
          </cell>
          <cell r="F854" t="str">
            <v xml:space="preserve">Marion                       </v>
          </cell>
          <cell r="G854">
            <v>999</v>
          </cell>
          <cell r="H854" t="str">
            <v>Total</v>
          </cell>
          <cell r="I854">
            <v>7526956.3900000006</v>
          </cell>
          <cell r="J854">
            <v>1</v>
          </cell>
          <cell r="K854">
            <v>8000335.1220500758</v>
          </cell>
          <cell r="L854">
            <v>1</v>
          </cell>
          <cell r="M854">
            <v>6465560</v>
          </cell>
          <cell r="N854">
            <v>6465559</v>
          </cell>
          <cell r="O854">
            <v>6254774</v>
          </cell>
          <cell r="P854">
            <v>210785</v>
          </cell>
          <cell r="Q854">
            <v>3.3699858699930645</v>
          </cell>
          <cell r="R854">
            <v>787</v>
          </cell>
          <cell r="S854">
            <v>0</v>
          </cell>
          <cell r="T854">
            <v>169</v>
          </cell>
          <cell r="U854">
            <v>999</v>
          </cell>
          <cell r="V854">
            <v>845</v>
          </cell>
          <cell r="W854">
            <v>814.97567566708005</v>
          </cell>
          <cell r="X854">
            <v>8000335.1220500758</v>
          </cell>
        </row>
        <row r="855">
          <cell r="D855">
            <v>846</v>
          </cell>
          <cell r="E855">
            <v>170</v>
          </cell>
          <cell r="F855" t="str">
            <v xml:space="preserve">Marlborough                  </v>
          </cell>
          <cell r="G855">
            <v>170</v>
          </cell>
          <cell r="H855" t="str">
            <v>Marlborough</v>
          </cell>
          <cell r="I855">
            <v>54854523.918049991</v>
          </cell>
          <cell r="J855">
            <v>0.89071641989920469</v>
          </cell>
          <cell r="K855">
            <v>56761909.559497736</v>
          </cell>
          <cell r="L855">
            <v>0.88922921637247188</v>
          </cell>
          <cell r="N855">
            <v>32073087</v>
          </cell>
          <cell r="O855">
            <v>31931943</v>
          </cell>
          <cell r="P855">
            <v>141144</v>
          </cell>
          <cell r="Q855">
            <v>0.44201506936173601</v>
          </cell>
          <cell r="R855">
            <v>5023</v>
          </cell>
          <cell r="S855">
            <v>0</v>
          </cell>
          <cell r="T855">
            <v>170</v>
          </cell>
          <cell r="U855">
            <v>170</v>
          </cell>
          <cell r="V855">
            <v>846</v>
          </cell>
          <cell r="W855">
            <v>5081</v>
          </cell>
          <cell r="X855">
            <v>56761909.559497736</v>
          </cell>
        </row>
        <row r="856">
          <cell r="D856">
            <v>847</v>
          </cell>
          <cell r="E856">
            <v>170</v>
          </cell>
          <cell r="F856" t="str">
            <v xml:space="preserve">Marlborough                  </v>
          </cell>
          <cell r="G856">
            <v>801</v>
          </cell>
          <cell r="H856" t="str">
            <v>Assabet Valley</v>
          </cell>
          <cell r="I856">
            <v>6730199</v>
          </cell>
          <cell r="J856">
            <v>0.10928358010079529</v>
          </cell>
          <cell r="K856">
            <v>7070799.1666647755</v>
          </cell>
          <cell r="L856">
            <v>0.11077078362752815</v>
          </cell>
          <cell r="N856">
            <v>3995326</v>
          </cell>
          <cell r="O856">
            <v>3917787</v>
          </cell>
          <cell r="P856">
            <v>77539</v>
          </cell>
          <cell r="Q856">
            <v>1.9791530269511843</v>
          </cell>
          <cell r="R856">
            <v>399</v>
          </cell>
          <cell r="S856">
            <v>0</v>
          </cell>
          <cell r="T856">
            <v>170</v>
          </cell>
          <cell r="U856">
            <v>801</v>
          </cell>
          <cell r="V856">
            <v>847</v>
          </cell>
          <cell r="W856">
            <v>418.99999999711997</v>
          </cell>
          <cell r="X856">
            <v>7070799.1666647755</v>
          </cell>
        </row>
        <row r="857">
          <cell r="D857">
            <v>848</v>
          </cell>
          <cell r="E857">
            <v>170</v>
          </cell>
          <cell r="F857" t="str">
            <v/>
          </cell>
          <cell r="G857">
            <v>998</v>
          </cell>
          <cell r="H857" t="str">
            <v/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170</v>
          </cell>
          <cell r="U857">
            <v>998</v>
          </cell>
          <cell r="V857">
            <v>848</v>
          </cell>
          <cell r="W857">
            <v>0</v>
          </cell>
          <cell r="X857">
            <v>0</v>
          </cell>
        </row>
        <row r="858">
          <cell r="D858">
            <v>849</v>
          </cell>
          <cell r="E858">
            <v>170</v>
          </cell>
          <cell r="F858" t="str">
            <v/>
          </cell>
          <cell r="G858">
            <v>998</v>
          </cell>
          <cell r="H858" t="str">
            <v/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170</v>
          </cell>
          <cell r="U858">
            <v>998</v>
          </cell>
          <cell r="V858">
            <v>849</v>
          </cell>
          <cell r="W858">
            <v>0</v>
          </cell>
          <cell r="X858">
            <v>0</v>
          </cell>
        </row>
        <row r="859">
          <cell r="D859">
            <v>850</v>
          </cell>
          <cell r="E859">
            <v>170</v>
          </cell>
          <cell r="F859" t="str">
            <v xml:space="preserve">Marlborough                  </v>
          </cell>
          <cell r="G859">
            <v>999</v>
          </cell>
          <cell r="H859" t="str">
            <v>Total</v>
          </cell>
          <cell r="I859">
            <v>61584722.918049991</v>
          </cell>
          <cell r="J859">
            <v>1</v>
          </cell>
          <cell r="K859">
            <v>63832708.726162508</v>
          </cell>
          <cell r="L859">
            <v>1</v>
          </cell>
          <cell r="M859">
            <v>36068413</v>
          </cell>
          <cell r="N859">
            <v>36068413</v>
          </cell>
          <cell r="O859">
            <v>35849730</v>
          </cell>
          <cell r="P859">
            <v>218683</v>
          </cell>
          <cell r="Q859">
            <v>0.60999901533428569</v>
          </cell>
          <cell r="R859">
            <v>5422</v>
          </cell>
          <cell r="S859">
            <v>0</v>
          </cell>
          <cell r="T859">
            <v>170</v>
          </cell>
          <cell r="U859">
            <v>999</v>
          </cell>
          <cell r="V859">
            <v>850</v>
          </cell>
          <cell r="W859">
            <v>5499.9999999971196</v>
          </cell>
          <cell r="X859">
            <v>63832708.726162508</v>
          </cell>
        </row>
        <row r="860">
          <cell r="D860">
            <v>851</v>
          </cell>
          <cell r="E860">
            <v>171</v>
          </cell>
          <cell r="F860" t="str">
            <v xml:space="preserve">Marshfield                   </v>
          </cell>
          <cell r="G860">
            <v>171</v>
          </cell>
          <cell r="H860" t="str">
            <v>Marshfield</v>
          </cell>
          <cell r="I860">
            <v>40243211.142080009</v>
          </cell>
          <cell r="J860">
            <v>1</v>
          </cell>
          <cell r="K860">
            <v>41036767.216783047</v>
          </cell>
          <cell r="L860">
            <v>1</v>
          </cell>
          <cell r="N860">
            <v>33760457</v>
          </cell>
          <cell r="O860">
            <v>32421451</v>
          </cell>
          <cell r="P860">
            <v>1339006</v>
          </cell>
          <cell r="Q860">
            <v>4.1300002273186358</v>
          </cell>
          <cell r="R860">
            <v>4166</v>
          </cell>
          <cell r="S860">
            <v>0</v>
          </cell>
          <cell r="T860">
            <v>171</v>
          </cell>
          <cell r="U860">
            <v>171</v>
          </cell>
          <cell r="V860">
            <v>851</v>
          </cell>
          <cell r="W860">
            <v>4128</v>
          </cell>
          <cell r="X860">
            <v>41036767.216783047</v>
          </cell>
        </row>
        <row r="861">
          <cell r="D861">
            <v>852</v>
          </cell>
          <cell r="E861">
            <v>171</v>
          </cell>
          <cell r="F861" t="str">
            <v/>
          </cell>
          <cell r="G861">
            <v>998</v>
          </cell>
          <cell r="H861" t="str">
            <v/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171</v>
          </cell>
          <cell r="U861">
            <v>998</v>
          </cell>
          <cell r="V861">
            <v>852</v>
          </cell>
          <cell r="W861">
            <v>0</v>
          </cell>
          <cell r="X861">
            <v>0</v>
          </cell>
        </row>
        <row r="862">
          <cell r="D862">
            <v>853</v>
          </cell>
          <cell r="E862">
            <v>171</v>
          </cell>
          <cell r="F862" t="str">
            <v/>
          </cell>
          <cell r="G862">
            <v>998</v>
          </cell>
          <cell r="H862" t="str">
            <v/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171</v>
          </cell>
          <cell r="U862">
            <v>998</v>
          </cell>
          <cell r="V862">
            <v>853</v>
          </cell>
          <cell r="W862">
            <v>0</v>
          </cell>
          <cell r="X862">
            <v>0</v>
          </cell>
        </row>
        <row r="863">
          <cell r="D863">
            <v>854</v>
          </cell>
          <cell r="E863">
            <v>171</v>
          </cell>
          <cell r="F863" t="str">
            <v/>
          </cell>
          <cell r="G863">
            <v>998</v>
          </cell>
          <cell r="H863" t="str">
            <v/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171</v>
          </cell>
          <cell r="U863">
            <v>998</v>
          </cell>
          <cell r="V863">
            <v>854</v>
          </cell>
          <cell r="W863">
            <v>0</v>
          </cell>
          <cell r="X863">
            <v>0</v>
          </cell>
        </row>
        <row r="864">
          <cell r="D864">
            <v>855</v>
          </cell>
          <cell r="E864">
            <v>171</v>
          </cell>
          <cell r="F864" t="str">
            <v xml:space="preserve">Marshfield                   </v>
          </cell>
          <cell r="G864">
            <v>999</v>
          </cell>
          <cell r="H864" t="str">
            <v>Total</v>
          </cell>
          <cell r="I864">
            <v>40243211.142080009</v>
          </cell>
          <cell r="J864">
            <v>1</v>
          </cell>
          <cell r="K864">
            <v>41036767.216783047</v>
          </cell>
          <cell r="L864">
            <v>1</v>
          </cell>
          <cell r="M864">
            <v>33760457</v>
          </cell>
          <cell r="N864">
            <v>33760457</v>
          </cell>
          <cell r="O864">
            <v>32421451</v>
          </cell>
          <cell r="P864">
            <v>1339006</v>
          </cell>
          <cell r="Q864">
            <v>4.1300002273186358</v>
          </cell>
          <cell r="R864">
            <v>4166</v>
          </cell>
          <cell r="S864">
            <v>0</v>
          </cell>
          <cell r="T864">
            <v>171</v>
          </cell>
          <cell r="U864">
            <v>999</v>
          </cell>
          <cell r="V864">
            <v>855</v>
          </cell>
          <cell r="W864">
            <v>4128</v>
          </cell>
          <cell r="X864">
            <v>41036767.216783047</v>
          </cell>
        </row>
        <row r="865">
          <cell r="D865">
            <v>856</v>
          </cell>
          <cell r="E865">
            <v>172</v>
          </cell>
          <cell r="F865" t="str">
            <v xml:space="preserve">Mashpee                      </v>
          </cell>
          <cell r="G865">
            <v>172</v>
          </cell>
          <cell r="H865" t="str">
            <v>Mashpee</v>
          </cell>
          <cell r="I865">
            <v>16891753.790000003</v>
          </cell>
          <cell r="J865">
            <v>0.94717876234744391</v>
          </cell>
          <cell r="K865">
            <v>16431104.565356754</v>
          </cell>
          <cell r="L865">
            <v>0.94438987179308742</v>
          </cell>
          <cell r="N865">
            <v>13722805</v>
          </cell>
          <cell r="O865">
            <v>14087772</v>
          </cell>
          <cell r="P865">
            <v>-364967</v>
          </cell>
          <cell r="Q865">
            <v>-2.5906651527296156</v>
          </cell>
          <cell r="R865">
            <v>1663</v>
          </cell>
          <cell r="S865">
            <v>0</v>
          </cell>
          <cell r="T865">
            <v>172</v>
          </cell>
          <cell r="U865">
            <v>172</v>
          </cell>
          <cell r="V865">
            <v>856</v>
          </cell>
          <cell r="W865">
            <v>1590</v>
          </cell>
          <cell r="X865">
            <v>16431104.565356754</v>
          </cell>
        </row>
        <row r="866">
          <cell r="D866">
            <v>857</v>
          </cell>
          <cell r="E866">
            <v>172</v>
          </cell>
          <cell r="F866" t="str">
            <v xml:space="preserve">Mashpee                      </v>
          </cell>
          <cell r="G866">
            <v>815</v>
          </cell>
          <cell r="H866" t="str">
            <v>Cape Cod</v>
          </cell>
          <cell r="I866">
            <v>942001</v>
          </cell>
          <cell r="J866">
            <v>5.2821237652556051E-2</v>
          </cell>
          <cell r="K866">
            <v>967540.90524688875</v>
          </cell>
          <cell r="L866">
            <v>5.5610128206912662E-2</v>
          </cell>
          <cell r="N866">
            <v>808063</v>
          </cell>
          <cell r="O866">
            <v>785632</v>
          </cell>
          <cell r="P866">
            <v>22431</v>
          </cell>
          <cell r="Q866">
            <v>2.8551535578998819</v>
          </cell>
          <cell r="R866">
            <v>59</v>
          </cell>
          <cell r="S866">
            <v>0</v>
          </cell>
          <cell r="T866">
            <v>172</v>
          </cell>
          <cell r="U866">
            <v>815</v>
          </cell>
          <cell r="V866">
            <v>857</v>
          </cell>
          <cell r="W866">
            <v>59.00000000048</v>
          </cell>
          <cell r="X866">
            <v>967540.90524688875</v>
          </cell>
        </row>
        <row r="867">
          <cell r="D867">
            <v>858</v>
          </cell>
          <cell r="E867">
            <v>172</v>
          </cell>
          <cell r="F867" t="str">
            <v/>
          </cell>
          <cell r="G867">
            <v>998</v>
          </cell>
          <cell r="H867" t="str">
            <v/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172</v>
          </cell>
          <cell r="U867">
            <v>998</v>
          </cell>
          <cell r="V867">
            <v>858</v>
          </cell>
          <cell r="W867">
            <v>0</v>
          </cell>
          <cell r="X867">
            <v>0</v>
          </cell>
        </row>
        <row r="868">
          <cell r="D868">
            <v>859</v>
          </cell>
          <cell r="E868">
            <v>172</v>
          </cell>
          <cell r="F868" t="str">
            <v/>
          </cell>
          <cell r="G868">
            <v>998</v>
          </cell>
          <cell r="H868" t="str">
            <v/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172</v>
          </cell>
          <cell r="U868">
            <v>998</v>
          </cell>
          <cell r="V868">
            <v>859</v>
          </cell>
          <cell r="W868">
            <v>0</v>
          </cell>
          <cell r="X868">
            <v>0</v>
          </cell>
        </row>
        <row r="869">
          <cell r="D869">
            <v>860</v>
          </cell>
          <cell r="E869">
            <v>172</v>
          </cell>
          <cell r="F869" t="str">
            <v xml:space="preserve">Mashpee                      </v>
          </cell>
          <cell r="G869">
            <v>999</v>
          </cell>
          <cell r="H869" t="str">
            <v>Total</v>
          </cell>
          <cell r="I869">
            <v>17833754.790000003</v>
          </cell>
          <cell r="J869">
            <v>1</v>
          </cell>
          <cell r="K869">
            <v>17398645.470603641</v>
          </cell>
          <cell r="L869">
            <v>1</v>
          </cell>
          <cell r="M869">
            <v>14530868</v>
          </cell>
          <cell r="N869">
            <v>14530868</v>
          </cell>
          <cell r="O869">
            <v>14873404</v>
          </cell>
          <cell r="P869">
            <v>-342536</v>
          </cell>
          <cell r="Q869">
            <v>-2.3030101246493406</v>
          </cell>
          <cell r="R869">
            <v>1722</v>
          </cell>
          <cell r="S869">
            <v>0</v>
          </cell>
          <cell r="T869">
            <v>172</v>
          </cell>
          <cell r="U869">
            <v>999</v>
          </cell>
          <cell r="V869">
            <v>860</v>
          </cell>
          <cell r="W869">
            <v>1649.00000000048</v>
          </cell>
          <cell r="X869">
            <v>17398645.470603641</v>
          </cell>
        </row>
        <row r="870">
          <cell r="D870">
            <v>861</v>
          </cell>
          <cell r="E870">
            <v>173</v>
          </cell>
          <cell r="F870" t="str">
            <v xml:space="preserve">Mattapoisett                 </v>
          </cell>
          <cell r="G870">
            <v>173</v>
          </cell>
          <cell r="H870" t="str">
            <v>Mattapoisett</v>
          </cell>
          <cell r="I870">
            <v>4517988.9499999983</v>
          </cell>
          <cell r="J870">
            <v>0.50659835032537825</v>
          </cell>
          <cell r="K870">
            <v>4222689.9150018794</v>
          </cell>
          <cell r="L870">
            <v>0.48234725850425059</v>
          </cell>
          <cell r="N870">
            <v>3517981</v>
          </cell>
          <cell r="O870">
            <v>3760023</v>
          </cell>
          <cell r="P870">
            <v>-242042</v>
          </cell>
          <cell r="Q870">
            <v>-6.4372478572604477</v>
          </cell>
          <cell r="R870">
            <v>490</v>
          </cell>
          <cell r="S870">
            <v>0</v>
          </cell>
          <cell r="T870">
            <v>173</v>
          </cell>
          <cell r="U870">
            <v>173</v>
          </cell>
          <cell r="V870">
            <v>861</v>
          </cell>
          <cell r="W870">
            <v>451</v>
          </cell>
          <cell r="X870">
            <v>4222689.9150018794</v>
          </cell>
        </row>
        <row r="871">
          <cell r="D871">
            <v>862</v>
          </cell>
          <cell r="E871">
            <v>173</v>
          </cell>
          <cell r="F871" t="str">
            <v xml:space="preserve">Mattapoisett                 </v>
          </cell>
          <cell r="G871">
            <v>740</v>
          </cell>
          <cell r="H871" t="str">
            <v>Old Rochester</v>
          </cell>
          <cell r="I871">
            <v>3876550</v>
          </cell>
          <cell r="J871">
            <v>0.43467433335662448</v>
          </cell>
          <cell r="K871">
            <v>4034548.398441724</v>
          </cell>
          <cell r="L871">
            <v>0.4608563258167192</v>
          </cell>
          <cell r="N871">
            <v>3361238</v>
          </cell>
          <cell r="O871">
            <v>3226196</v>
          </cell>
          <cell r="P871">
            <v>135042</v>
          </cell>
          <cell r="Q871">
            <v>4.1857965232118568</v>
          </cell>
          <cell r="R871">
            <v>399</v>
          </cell>
          <cell r="S871">
            <v>0</v>
          </cell>
          <cell r="T871">
            <v>173</v>
          </cell>
          <cell r="U871">
            <v>740</v>
          </cell>
          <cell r="V871">
            <v>862</v>
          </cell>
          <cell r="W871">
            <v>408.9999999982</v>
          </cell>
          <cell r="X871">
            <v>4034548.398441724</v>
          </cell>
        </row>
        <row r="872">
          <cell r="D872">
            <v>863</v>
          </cell>
          <cell r="E872">
            <v>173</v>
          </cell>
          <cell r="F872" t="str">
            <v xml:space="preserve">Mattapoisett                 </v>
          </cell>
          <cell r="G872">
            <v>855</v>
          </cell>
          <cell r="H872" t="str">
            <v>Old Colony</v>
          </cell>
          <cell r="I872">
            <v>523747</v>
          </cell>
          <cell r="J872">
            <v>5.8727316317997186E-2</v>
          </cell>
          <cell r="K872">
            <v>497221.96502124873</v>
          </cell>
          <cell r="L872">
            <v>5.6796415679030259E-2</v>
          </cell>
          <cell r="N872">
            <v>414242</v>
          </cell>
          <cell r="O872">
            <v>435880</v>
          </cell>
          <cell r="P872">
            <v>-21638</v>
          </cell>
          <cell r="Q872">
            <v>-4.9642103331192073</v>
          </cell>
          <cell r="R872">
            <v>34</v>
          </cell>
          <cell r="S872">
            <v>0</v>
          </cell>
          <cell r="T872">
            <v>173</v>
          </cell>
          <cell r="U872">
            <v>855</v>
          </cell>
          <cell r="V872">
            <v>863</v>
          </cell>
          <cell r="W872">
            <v>32.0000000004</v>
          </cell>
          <cell r="X872">
            <v>497221.96502124873</v>
          </cell>
        </row>
        <row r="873">
          <cell r="D873">
            <v>864</v>
          </cell>
          <cell r="E873">
            <v>173</v>
          </cell>
          <cell r="F873" t="str">
            <v/>
          </cell>
          <cell r="G873">
            <v>998</v>
          </cell>
          <cell r="H873" t="str">
            <v/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173</v>
          </cell>
          <cell r="U873">
            <v>998</v>
          </cell>
          <cell r="V873">
            <v>864</v>
          </cell>
          <cell r="W873">
            <v>0</v>
          </cell>
          <cell r="X873">
            <v>0</v>
          </cell>
        </row>
        <row r="874">
          <cell r="D874">
            <v>865</v>
          </cell>
          <cell r="E874">
            <v>173</v>
          </cell>
          <cell r="F874" t="str">
            <v xml:space="preserve">Mattapoisett                 </v>
          </cell>
          <cell r="G874">
            <v>999</v>
          </cell>
          <cell r="H874" t="str">
            <v>Total</v>
          </cell>
          <cell r="I874">
            <v>8918285.9499999993</v>
          </cell>
          <cell r="J874">
            <v>0.99999999999999989</v>
          </cell>
          <cell r="K874">
            <v>8754460.2784648519</v>
          </cell>
          <cell r="L874">
            <v>1</v>
          </cell>
          <cell r="M874">
            <v>7293461</v>
          </cell>
          <cell r="N874">
            <v>7293461</v>
          </cell>
          <cell r="O874">
            <v>7422099</v>
          </cell>
          <cell r="P874">
            <v>-128638</v>
          </cell>
          <cell r="Q874">
            <v>-1.7331754804132902</v>
          </cell>
          <cell r="R874">
            <v>923</v>
          </cell>
          <cell r="S874">
            <v>0</v>
          </cell>
          <cell r="T874">
            <v>173</v>
          </cell>
          <cell r="U874">
            <v>999</v>
          </cell>
          <cell r="V874">
            <v>865</v>
          </cell>
          <cell r="W874">
            <v>891.99999999859995</v>
          </cell>
          <cell r="X874">
            <v>8754460.2784648519</v>
          </cell>
        </row>
        <row r="875">
          <cell r="D875">
            <v>866</v>
          </cell>
          <cell r="E875">
            <v>174</v>
          </cell>
          <cell r="F875" t="str">
            <v xml:space="preserve">Maynard                      </v>
          </cell>
          <cell r="G875">
            <v>174</v>
          </cell>
          <cell r="H875" t="str">
            <v>Maynard</v>
          </cell>
          <cell r="I875">
            <v>14059518.789270002</v>
          </cell>
          <cell r="J875">
            <v>0.93389497719814674</v>
          </cell>
          <cell r="K875">
            <v>14745073.193424072</v>
          </cell>
          <cell r="L875">
            <v>0.94179532904634655</v>
          </cell>
          <cell r="N875">
            <v>9744969</v>
          </cell>
          <cell r="O875">
            <v>9349998</v>
          </cell>
          <cell r="P875">
            <v>394971</v>
          </cell>
          <cell r="Q875">
            <v>4.2242896736448499</v>
          </cell>
          <cell r="R875">
            <v>1405</v>
          </cell>
          <cell r="S875">
            <v>0</v>
          </cell>
          <cell r="T875">
            <v>174</v>
          </cell>
          <cell r="U875">
            <v>174</v>
          </cell>
          <cell r="V875">
            <v>866</v>
          </cell>
          <cell r="W875">
            <v>1429</v>
          </cell>
          <cell r="X875">
            <v>14745073.193424072</v>
          </cell>
        </row>
        <row r="876">
          <cell r="D876">
            <v>867</v>
          </cell>
          <cell r="E876">
            <v>174</v>
          </cell>
          <cell r="F876" t="str">
            <v xml:space="preserve">Maynard                      </v>
          </cell>
          <cell r="G876">
            <v>801</v>
          </cell>
          <cell r="H876" t="str">
            <v>Assabet Valley</v>
          </cell>
          <cell r="I876">
            <v>995192</v>
          </cell>
          <cell r="J876">
            <v>6.6105022801853278E-2</v>
          </cell>
          <cell r="K876">
            <v>911272.44629661064</v>
          </cell>
          <cell r="L876">
            <v>5.8204670953653538E-2</v>
          </cell>
          <cell r="N876">
            <v>602257</v>
          </cell>
          <cell r="O876">
            <v>661832</v>
          </cell>
          <cell r="P876">
            <v>-59575</v>
          </cell>
          <cell r="Q876">
            <v>-9.0015290889530881</v>
          </cell>
          <cell r="R876">
            <v>59</v>
          </cell>
          <cell r="S876">
            <v>0</v>
          </cell>
          <cell r="T876">
            <v>174</v>
          </cell>
          <cell r="U876">
            <v>801</v>
          </cell>
          <cell r="V876">
            <v>867</v>
          </cell>
          <cell r="W876">
            <v>53.999999999399996</v>
          </cell>
          <cell r="X876">
            <v>911272.44629661064</v>
          </cell>
        </row>
        <row r="877">
          <cell r="D877">
            <v>868</v>
          </cell>
          <cell r="E877">
            <v>174</v>
          </cell>
          <cell r="F877" t="str">
            <v/>
          </cell>
          <cell r="G877">
            <v>998</v>
          </cell>
          <cell r="H877" t="str">
            <v/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174</v>
          </cell>
          <cell r="U877">
            <v>998</v>
          </cell>
          <cell r="V877">
            <v>868</v>
          </cell>
          <cell r="W877">
            <v>0</v>
          </cell>
          <cell r="X877">
            <v>0</v>
          </cell>
        </row>
        <row r="878">
          <cell r="D878">
            <v>869</v>
          </cell>
          <cell r="E878">
            <v>174</v>
          </cell>
          <cell r="F878" t="str">
            <v/>
          </cell>
          <cell r="G878">
            <v>998</v>
          </cell>
          <cell r="H878" t="str">
            <v/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174</v>
          </cell>
          <cell r="U878">
            <v>998</v>
          </cell>
          <cell r="V878">
            <v>869</v>
          </cell>
          <cell r="W878">
            <v>0</v>
          </cell>
          <cell r="X878">
            <v>0</v>
          </cell>
        </row>
        <row r="879">
          <cell r="D879">
            <v>870</v>
          </cell>
          <cell r="E879">
            <v>174</v>
          </cell>
          <cell r="F879" t="str">
            <v xml:space="preserve">Maynard                      </v>
          </cell>
          <cell r="G879">
            <v>999</v>
          </cell>
          <cell r="H879" t="str">
            <v>Total</v>
          </cell>
          <cell r="I879">
            <v>15054710.789270002</v>
          </cell>
          <cell r="J879">
            <v>1</v>
          </cell>
          <cell r="K879">
            <v>15656345.639720682</v>
          </cell>
          <cell r="L879">
            <v>1</v>
          </cell>
          <cell r="M879">
            <v>10347226</v>
          </cell>
          <cell r="N879">
            <v>10347226</v>
          </cell>
          <cell r="O879">
            <v>10011830</v>
          </cell>
          <cell r="P879">
            <v>335396</v>
          </cell>
          <cell r="Q879">
            <v>3.3499969536038865</v>
          </cell>
          <cell r="R879">
            <v>1464</v>
          </cell>
          <cell r="S879">
            <v>0</v>
          </cell>
          <cell r="T879">
            <v>174</v>
          </cell>
          <cell r="U879">
            <v>999</v>
          </cell>
          <cell r="V879">
            <v>870</v>
          </cell>
          <cell r="W879">
            <v>1482.9999999994</v>
          </cell>
          <cell r="X879">
            <v>15656345.639720682</v>
          </cell>
        </row>
        <row r="880">
          <cell r="D880">
            <v>871</v>
          </cell>
          <cell r="E880">
            <v>175</v>
          </cell>
          <cell r="F880" t="str">
            <v xml:space="preserve">Medfield                     </v>
          </cell>
          <cell r="G880">
            <v>175</v>
          </cell>
          <cell r="H880" t="str">
            <v>Medfield</v>
          </cell>
          <cell r="I880">
            <v>23253777.20984</v>
          </cell>
          <cell r="J880">
            <v>0.99182954774947507</v>
          </cell>
          <cell r="K880">
            <v>23865982.219953917</v>
          </cell>
          <cell r="L880">
            <v>0.99180964145149975</v>
          </cell>
          <cell r="N880">
            <v>19763909</v>
          </cell>
          <cell r="O880">
            <v>19507465</v>
          </cell>
          <cell r="P880">
            <v>256444</v>
          </cell>
          <cell r="Q880">
            <v>1.3145941822784253</v>
          </cell>
          <cell r="R880">
            <v>2495</v>
          </cell>
          <cell r="S880">
            <v>0</v>
          </cell>
          <cell r="T880">
            <v>175</v>
          </cell>
          <cell r="U880">
            <v>175</v>
          </cell>
          <cell r="V880">
            <v>871</v>
          </cell>
          <cell r="W880">
            <v>2490</v>
          </cell>
          <cell r="X880">
            <v>23865982.219953917</v>
          </cell>
        </row>
        <row r="881">
          <cell r="D881">
            <v>872</v>
          </cell>
          <cell r="E881">
            <v>175</v>
          </cell>
          <cell r="F881" t="str">
            <v xml:space="preserve">Medfield                     </v>
          </cell>
          <cell r="G881">
            <v>878</v>
          </cell>
          <cell r="H881" t="str">
            <v>Tri County</v>
          </cell>
          <cell r="I881">
            <v>143147</v>
          </cell>
          <cell r="J881">
            <v>6.1055639688340768E-3</v>
          </cell>
          <cell r="K881">
            <v>180612.85218544785</v>
          </cell>
          <cell r="L881">
            <v>7.5058116827813361E-3</v>
          </cell>
          <cell r="N881">
            <v>149569</v>
          </cell>
          <cell r="O881">
            <v>120085</v>
          </cell>
          <cell r="P881">
            <v>29484</v>
          </cell>
          <cell r="Q881">
            <v>24.552608568930342</v>
          </cell>
          <cell r="R881">
            <v>9</v>
          </cell>
          <cell r="S881">
            <v>0</v>
          </cell>
          <cell r="T881">
            <v>175</v>
          </cell>
          <cell r="U881">
            <v>878</v>
          </cell>
          <cell r="V881">
            <v>872</v>
          </cell>
          <cell r="W881">
            <v>10.999999999169999</v>
          </cell>
          <cell r="X881">
            <v>180612.85218544785</v>
          </cell>
        </row>
        <row r="882">
          <cell r="D882">
            <v>873</v>
          </cell>
          <cell r="E882">
            <v>175</v>
          </cell>
          <cell r="F882" t="str">
            <v xml:space="preserve">Medfield                     </v>
          </cell>
          <cell r="G882">
            <v>915</v>
          </cell>
          <cell r="H882" t="str">
            <v>Norfolk County</v>
          </cell>
          <cell r="I882">
            <v>48412</v>
          </cell>
          <cell r="J882">
            <v>2.0648882816908165E-3</v>
          </cell>
          <cell r="K882">
            <v>16472.297347367301</v>
          </cell>
          <cell r="L882">
            <v>6.8454686571900068E-4</v>
          </cell>
          <cell r="N882">
            <v>13641</v>
          </cell>
          <cell r="O882">
            <v>40613</v>
          </cell>
          <cell r="P882">
            <v>-26972</v>
          </cell>
          <cell r="Q882">
            <v>-66.412232536379975</v>
          </cell>
          <cell r="R882">
            <v>3</v>
          </cell>
          <cell r="S882">
            <v>0</v>
          </cell>
          <cell r="T882">
            <v>175</v>
          </cell>
          <cell r="U882">
            <v>915</v>
          </cell>
          <cell r="V882">
            <v>873</v>
          </cell>
          <cell r="W882">
            <v>0.9999999998100001</v>
          </cell>
          <cell r="X882">
            <v>16472.297347367301</v>
          </cell>
        </row>
        <row r="883">
          <cell r="D883">
            <v>874</v>
          </cell>
          <cell r="E883">
            <v>175</v>
          </cell>
          <cell r="F883" t="str">
            <v/>
          </cell>
          <cell r="G883">
            <v>998</v>
          </cell>
          <cell r="H883" t="str">
            <v/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175</v>
          </cell>
          <cell r="U883">
            <v>998</v>
          </cell>
          <cell r="V883">
            <v>874</v>
          </cell>
          <cell r="W883">
            <v>0</v>
          </cell>
          <cell r="X883">
            <v>0</v>
          </cell>
        </row>
        <row r="884">
          <cell r="D884">
            <v>875</v>
          </cell>
          <cell r="E884">
            <v>175</v>
          </cell>
          <cell r="F884" t="str">
            <v xml:space="preserve">Medfield                     </v>
          </cell>
          <cell r="G884">
            <v>999</v>
          </cell>
          <cell r="H884" t="str">
            <v>Total</v>
          </cell>
          <cell r="I884">
            <v>23445336.20984</v>
          </cell>
          <cell r="J884">
            <v>1</v>
          </cell>
          <cell r="K884">
            <v>24063067.369486731</v>
          </cell>
          <cell r="L884">
            <v>1</v>
          </cell>
          <cell r="M884">
            <v>19927119</v>
          </cell>
          <cell r="N884">
            <v>19927119</v>
          </cell>
          <cell r="O884">
            <v>19668163</v>
          </cell>
          <cell r="P884">
            <v>258956</v>
          </cell>
          <cell r="Q884">
            <v>1.3166252486315067</v>
          </cell>
          <cell r="R884">
            <v>2507</v>
          </cell>
          <cell r="S884">
            <v>0</v>
          </cell>
          <cell r="T884">
            <v>175</v>
          </cell>
          <cell r="U884">
            <v>999</v>
          </cell>
          <cell r="V884">
            <v>875</v>
          </cell>
          <cell r="W884">
            <v>2501.99999999898</v>
          </cell>
          <cell r="X884">
            <v>24063067.369486731</v>
          </cell>
        </row>
        <row r="885">
          <cell r="D885">
            <v>876</v>
          </cell>
          <cell r="E885">
            <v>176</v>
          </cell>
          <cell r="F885" t="str">
            <v xml:space="preserve">Medford                      </v>
          </cell>
          <cell r="G885">
            <v>176</v>
          </cell>
          <cell r="H885" t="str">
            <v>Medford</v>
          </cell>
          <cell r="I885">
            <v>53575422.423319995</v>
          </cell>
          <cell r="J885">
            <v>1</v>
          </cell>
          <cell r="K885">
            <v>54710623.722724512</v>
          </cell>
          <cell r="L885">
            <v>1</v>
          </cell>
          <cell r="N885">
            <v>45337673</v>
          </cell>
          <cell r="O885">
            <v>44545699</v>
          </cell>
          <cell r="P885">
            <v>791974</v>
          </cell>
          <cell r="Q885">
            <v>1.7778910596957969</v>
          </cell>
          <cell r="R885">
            <v>4817</v>
          </cell>
          <cell r="S885">
            <v>0</v>
          </cell>
          <cell r="T885">
            <v>176</v>
          </cell>
          <cell r="U885">
            <v>176</v>
          </cell>
          <cell r="V885">
            <v>876</v>
          </cell>
          <cell r="W885">
            <v>4847</v>
          </cell>
          <cell r="X885">
            <v>54710623.722724512</v>
          </cell>
        </row>
        <row r="886">
          <cell r="D886">
            <v>877</v>
          </cell>
          <cell r="E886">
            <v>176</v>
          </cell>
          <cell r="F886" t="str">
            <v/>
          </cell>
          <cell r="G886">
            <v>998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176</v>
          </cell>
          <cell r="U886">
            <v>998</v>
          </cell>
          <cell r="V886">
            <v>877</v>
          </cell>
          <cell r="W886">
            <v>0</v>
          </cell>
          <cell r="X886">
            <v>0</v>
          </cell>
        </row>
        <row r="887">
          <cell r="D887">
            <v>878</v>
          </cell>
          <cell r="E887">
            <v>176</v>
          </cell>
          <cell r="F887" t="str">
            <v/>
          </cell>
          <cell r="G887">
            <v>998</v>
          </cell>
          <cell r="H887" t="str">
            <v/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176</v>
          </cell>
          <cell r="U887">
            <v>998</v>
          </cell>
          <cell r="V887">
            <v>878</v>
          </cell>
          <cell r="W887">
            <v>0</v>
          </cell>
          <cell r="X887">
            <v>0</v>
          </cell>
        </row>
        <row r="888">
          <cell r="D888">
            <v>879</v>
          </cell>
          <cell r="E888">
            <v>176</v>
          </cell>
          <cell r="F888" t="str">
            <v/>
          </cell>
          <cell r="G888">
            <v>998</v>
          </cell>
          <cell r="H888" t="str">
            <v/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176</v>
          </cell>
          <cell r="U888">
            <v>998</v>
          </cell>
          <cell r="V888">
            <v>879</v>
          </cell>
          <cell r="W888">
            <v>0</v>
          </cell>
          <cell r="X888">
            <v>0</v>
          </cell>
        </row>
        <row r="889">
          <cell r="D889">
            <v>880</v>
          </cell>
          <cell r="E889">
            <v>176</v>
          </cell>
          <cell r="F889" t="str">
            <v xml:space="preserve">Medford                      </v>
          </cell>
          <cell r="G889">
            <v>999</v>
          </cell>
          <cell r="H889" t="str">
            <v>Total</v>
          </cell>
          <cell r="I889">
            <v>53575422.423319995</v>
          </cell>
          <cell r="J889">
            <v>1</v>
          </cell>
          <cell r="K889">
            <v>54710623.722724512</v>
          </cell>
          <cell r="L889">
            <v>1</v>
          </cell>
          <cell r="M889">
            <v>45337673</v>
          </cell>
          <cell r="N889">
            <v>45337673</v>
          </cell>
          <cell r="O889">
            <v>44545699</v>
          </cell>
          <cell r="P889">
            <v>791974</v>
          </cell>
          <cell r="Q889">
            <v>1.7778910596957969</v>
          </cell>
          <cell r="R889">
            <v>4817</v>
          </cell>
          <cell r="S889">
            <v>0</v>
          </cell>
          <cell r="T889">
            <v>176</v>
          </cell>
          <cell r="U889">
            <v>999</v>
          </cell>
          <cell r="V889">
            <v>880</v>
          </cell>
          <cell r="W889">
            <v>4847</v>
          </cell>
          <cell r="X889">
            <v>54710623.722724512</v>
          </cell>
        </row>
        <row r="890">
          <cell r="D890">
            <v>881</v>
          </cell>
          <cell r="E890">
            <v>177</v>
          </cell>
          <cell r="F890" t="str">
            <v xml:space="preserve">Medway                       </v>
          </cell>
          <cell r="G890">
            <v>177</v>
          </cell>
          <cell r="H890" t="str">
            <v>Medway</v>
          </cell>
          <cell r="I890">
            <v>21801549.408149999</v>
          </cell>
          <cell r="J890">
            <v>0.94805551197714077</v>
          </cell>
          <cell r="K890">
            <v>22011641.938089047</v>
          </cell>
          <cell r="L890">
            <v>0.95103441982345671</v>
          </cell>
          <cell r="N890">
            <v>14975709</v>
          </cell>
          <cell r="O890">
            <v>14412519</v>
          </cell>
          <cell r="P890">
            <v>563190</v>
          </cell>
          <cell r="Q890">
            <v>3.9076444582657617</v>
          </cell>
          <cell r="R890">
            <v>2290</v>
          </cell>
          <cell r="S890">
            <v>0</v>
          </cell>
          <cell r="T890">
            <v>177</v>
          </cell>
          <cell r="U890">
            <v>177</v>
          </cell>
          <cell r="V890">
            <v>881</v>
          </cell>
          <cell r="W890">
            <v>2248</v>
          </cell>
          <cell r="X890">
            <v>22011641.938089047</v>
          </cell>
        </row>
        <row r="891">
          <cell r="D891">
            <v>882</v>
          </cell>
          <cell r="E891">
            <v>177</v>
          </cell>
          <cell r="F891" t="str">
            <v xml:space="preserve">Medway                       </v>
          </cell>
          <cell r="G891">
            <v>878</v>
          </cell>
          <cell r="H891" t="str">
            <v>Tri County</v>
          </cell>
          <cell r="I891">
            <v>1081558</v>
          </cell>
          <cell r="J891">
            <v>4.7032300513451544E-2</v>
          </cell>
          <cell r="K891">
            <v>1017999.7124185996</v>
          </cell>
          <cell r="L891">
            <v>4.3983668669676693E-2</v>
          </cell>
          <cell r="N891">
            <v>692600</v>
          </cell>
          <cell r="O891">
            <v>714994</v>
          </cell>
          <cell r="P891">
            <v>-22394</v>
          </cell>
          <cell r="Q891">
            <v>-3.1320542550007411</v>
          </cell>
          <cell r="R891">
            <v>68</v>
          </cell>
          <cell r="S891">
            <v>0</v>
          </cell>
          <cell r="T891">
            <v>177</v>
          </cell>
          <cell r="U891">
            <v>878</v>
          </cell>
          <cell r="V891">
            <v>882</v>
          </cell>
          <cell r="W891">
            <v>62.000000001450005</v>
          </cell>
          <cell r="X891">
            <v>1017999.7124185996</v>
          </cell>
        </row>
        <row r="892">
          <cell r="D892">
            <v>883</v>
          </cell>
          <cell r="E892">
            <v>177</v>
          </cell>
          <cell r="F892" t="str">
            <v xml:space="preserve">Medway                       </v>
          </cell>
          <cell r="G892">
            <v>915</v>
          </cell>
          <cell r="H892" t="str">
            <v>Norfolk County</v>
          </cell>
          <cell r="I892">
            <v>112961</v>
          </cell>
          <cell r="J892">
            <v>4.9121875094077245E-3</v>
          </cell>
          <cell r="K892">
            <v>115306.0814315711</v>
          </cell>
          <cell r="L892">
            <v>4.9819115068664745E-3</v>
          </cell>
          <cell r="N892">
            <v>78449</v>
          </cell>
          <cell r="O892">
            <v>74676</v>
          </cell>
          <cell r="P892">
            <v>3773</v>
          </cell>
          <cell r="Q892">
            <v>5.0524934383202096</v>
          </cell>
          <cell r="R892">
            <v>7</v>
          </cell>
          <cell r="S892">
            <v>0</v>
          </cell>
          <cell r="T892">
            <v>177</v>
          </cell>
          <cell r="U892">
            <v>915</v>
          </cell>
          <cell r="V892">
            <v>883</v>
          </cell>
          <cell r="W892">
            <v>6.9999999986699999</v>
          </cell>
          <cell r="X892">
            <v>115306.0814315711</v>
          </cell>
        </row>
        <row r="893">
          <cell r="D893">
            <v>884</v>
          </cell>
          <cell r="E893">
            <v>177</v>
          </cell>
          <cell r="F893" t="str">
            <v/>
          </cell>
          <cell r="G893">
            <v>998</v>
          </cell>
          <cell r="H893" t="str">
            <v/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177</v>
          </cell>
          <cell r="U893">
            <v>998</v>
          </cell>
          <cell r="V893">
            <v>884</v>
          </cell>
          <cell r="W893">
            <v>0</v>
          </cell>
          <cell r="X893">
            <v>0</v>
          </cell>
        </row>
        <row r="894">
          <cell r="D894">
            <v>885</v>
          </cell>
          <cell r="E894">
            <v>177</v>
          </cell>
          <cell r="F894" t="str">
            <v xml:space="preserve">Medway                       </v>
          </cell>
          <cell r="G894">
            <v>999</v>
          </cell>
          <cell r="H894" t="str">
            <v>Total</v>
          </cell>
          <cell r="I894">
            <v>22996068.408149999</v>
          </cell>
          <cell r="J894">
            <v>1</v>
          </cell>
          <cell r="K894">
            <v>23144947.731939219</v>
          </cell>
          <cell r="L894">
            <v>0.99999999999999989</v>
          </cell>
          <cell r="M894">
            <v>15746758</v>
          </cell>
          <cell r="N894">
            <v>15746758</v>
          </cell>
          <cell r="O894">
            <v>15202189</v>
          </cell>
          <cell r="P894">
            <v>544569</v>
          </cell>
          <cell r="Q894">
            <v>3.5821749091528856</v>
          </cell>
          <cell r="R894">
            <v>2365</v>
          </cell>
          <cell r="S894">
            <v>0</v>
          </cell>
          <cell r="T894">
            <v>177</v>
          </cell>
          <cell r="U894">
            <v>999</v>
          </cell>
          <cell r="V894">
            <v>885</v>
          </cell>
          <cell r="W894">
            <v>2317.0000000001201</v>
          </cell>
          <cell r="X894">
            <v>23144947.731939219</v>
          </cell>
        </row>
        <row r="895">
          <cell r="D895">
            <v>886</v>
          </cell>
          <cell r="E895">
            <v>178</v>
          </cell>
          <cell r="F895" t="str">
            <v xml:space="preserve">Melrose                      </v>
          </cell>
          <cell r="G895">
            <v>178</v>
          </cell>
          <cell r="H895" t="str">
            <v>Melrose</v>
          </cell>
          <cell r="I895">
            <v>36017412.116479993</v>
          </cell>
          <cell r="J895">
            <v>0.97305978761236134</v>
          </cell>
          <cell r="K895">
            <v>37544107.266331017</v>
          </cell>
          <cell r="L895">
            <v>0.97792404479456263</v>
          </cell>
          <cell r="N895">
            <v>31014280</v>
          </cell>
          <cell r="O895">
            <v>29811821</v>
          </cell>
          <cell r="P895">
            <v>1202459</v>
          </cell>
          <cell r="Q895">
            <v>4.0334973163833236</v>
          </cell>
          <cell r="R895">
            <v>3736</v>
          </cell>
          <cell r="S895">
            <v>0</v>
          </cell>
          <cell r="T895">
            <v>178</v>
          </cell>
          <cell r="U895">
            <v>178</v>
          </cell>
          <cell r="V895">
            <v>886</v>
          </cell>
          <cell r="W895">
            <v>3799</v>
          </cell>
          <cell r="X895">
            <v>37544107.266331017</v>
          </cell>
        </row>
        <row r="896">
          <cell r="D896">
            <v>887</v>
          </cell>
          <cell r="E896">
            <v>178</v>
          </cell>
          <cell r="F896" t="str">
            <v xml:space="preserve">Melrose                      </v>
          </cell>
          <cell r="G896">
            <v>853</v>
          </cell>
          <cell r="H896" t="str">
            <v>Northeast Metropolitan</v>
          </cell>
          <cell r="I896">
            <v>997181</v>
          </cell>
          <cell r="J896">
            <v>2.6940212387638687E-2</v>
          </cell>
          <cell r="K896">
            <v>847532.11116081383</v>
          </cell>
          <cell r="L896">
            <v>2.2075955205437335E-2</v>
          </cell>
          <cell r="N896">
            <v>700126</v>
          </cell>
          <cell r="O896">
            <v>825372</v>
          </cell>
          <cell r="P896">
            <v>-125246</v>
          </cell>
          <cell r="Q896">
            <v>-15.174491017383676</v>
          </cell>
          <cell r="R896">
            <v>60</v>
          </cell>
          <cell r="S896">
            <v>0</v>
          </cell>
          <cell r="T896">
            <v>178</v>
          </cell>
          <cell r="U896">
            <v>853</v>
          </cell>
          <cell r="V896">
            <v>887</v>
          </cell>
          <cell r="W896">
            <v>49.999999998900002</v>
          </cell>
          <cell r="X896">
            <v>847532.11116081383</v>
          </cell>
        </row>
        <row r="897">
          <cell r="D897">
            <v>888</v>
          </cell>
          <cell r="E897">
            <v>178</v>
          </cell>
          <cell r="F897" t="str">
            <v/>
          </cell>
          <cell r="G897">
            <v>998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178</v>
          </cell>
          <cell r="U897">
            <v>998</v>
          </cell>
          <cell r="V897">
            <v>888</v>
          </cell>
          <cell r="W897">
            <v>0</v>
          </cell>
          <cell r="X897">
            <v>0</v>
          </cell>
        </row>
        <row r="898">
          <cell r="D898">
            <v>889</v>
          </cell>
          <cell r="E898">
            <v>178</v>
          </cell>
          <cell r="F898" t="str">
            <v/>
          </cell>
          <cell r="G898">
            <v>998</v>
          </cell>
          <cell r="H898" t="str">
            <v/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178</v>
          </cell>
          <cell r="U898">
            <v>998</v>
          </cell>
          <cell r="V898">
            <v>889</v>
          </cell>
          <cell r="W898">
            <v>0</v>
          </cell>
          <cell r="X898">
            <v>0</v>
          </cell>
        </row>
        <row r="899">
          <cell r="D899">
            <v>890</v>
          </cell>
          <cell r="E899">
            <v>178</v>
          </cell>
          <cell r="F899" t="str">
            <v xml:space="preserve">Melrose                      </v>
          </cell>
          <cell r="G899">
            <v>999</v>
          </cell>
          <cell r="H899" t="str">
            <v>Total</v>
          </cell>
          <cell r="I899">
            <v>37014593.116479993</v>
          </cell>
          <cell r="J899">
            <v>1</v>
          </cell>
          <cell r="K899">
            <v>38391639.377491832</v>
          </cell>
          <cell r="L899">
            <v>1</v>
          </cell>
          <cell r="M899">
            <v>31714406</v>
          </cell>
          <cell r="N899">
            <v>31714406</v>
          </cell>
          <cell r="O899">
            <v>30637193</v>
          </cell>
          <cell r="P899">
            <v>1077213</v>
          </cell>
          <cell r="Q899">
            <v>3.5160303360689733</v>
          </cell>
          <cell r="R899">
            <v>3796</v>
          </cell>
          <cell r="S899">
            <v>0</v>
          </cell>
          <cell r="T899">
            <v>178</v>
          </cell>
          <cell r="U899">
            <v>999</v>
          </cell>
          <cell r="V899">
            <v>890</v>
          </cell>
          <cell r="W899">
            <v>3848.9999999989</v>
          </cell>
          <cell r="X899">
            <v>38391639.377491832</v>
          </cell>
        </row>
        <row r="900">
          <cell r="D900">
            <v>891</v>
          </cell>
          <cell r="E900">
            <v>179</v>
          </cell>
          <cell r="F900" t="str">
            <v xml:space="preserve">Mendon                       </v>
          </cell>
          <cell r="G900">
            <v>179</v>
          </cell>
          <cell r="H900" t="str">
            <v>Mendon</v>
          </cell>
          <cell r="I900">
            <v>53506.747079999994</v>
          </cell>
          <cell r="J900">
            <v>5.1254767650093418E-3</v>
          </cell>
          <cell r="K900">
            <v>94454.384875126823</v>
          </cell>
          <cell r="L900">
            <v>9.1490118288499594E-3</v>
          </cell>
          <cell r="N900">
            <v>67071</v>
          </cell>
          <cell r="O900">
            <v>35758</v>
          </cell>
          <cell r="P900">
            <v>31313</v>
          </cell>
          <cell r="Q900">
            <v>87.569215280496678</v>
          </cell>
          <cell r="R900">
            <v>4</v>
          </cell>
          <cell r="S900">
            <v>0</v>
          </cell>
          <cell r="T900">
            <v>179</v>
          </cell>
          <cell r="U900">
            <v>179</v>
          </cell>
          <cell r="V900">
            <v>891</v>
          </cell>
          <cell r="W900">
            <v>7</v>
          </cell>
          <cell r="X900">
            <v>94454.384875126823</v>
          </cell>
        </row>
        <row r="901">
          <cell r="D901">
            <v>892</v>
          </cell>
          <cell r="E901">
            <v>179</v>
          </cell>
          <cell r="F901" t="str">
            <v xml:space="preserve">Mendon                       </v>
          </cell>
          <cell r="G901">
            <v>710</v>
          </cell>
          <cell r="H901" t="str">
            <v>Mendon Upton</v>
          </cell>
          <cell r="I901">
            <v>9196732</v>
          </cell>
          <cell r="J901">
            <v>0.8809662099163047</v>
          </cell>
          <cell r="K901">
            <v>8915844.5501409452</v>
          </cell>
          <cell r="L901">
            <v>0.86360381639526751</v>
          </cell>
          <cell r="N901">
            <v>6331069</v>
          </cell>
          <cell r="O901">
            <v>6146129</v>
          </cell>
          <cell r="P901">
            <v>184940</v>
          </cell>
          <cell r="Q901">
            <v>3.0090484596076652</v>
          </cell>
          <cell r="R901">
            <v>994</v>
          </cell>
          <cell r="S901">
            <v>0</v>
          </cell>
          <cell r="T901">
            <v>179</v>
          </cell>
          <cell r="U901">
            <v>710</v>
          </cell>
          <cell r="V901">
            <v>892</v>
          </cell>
          <cell r="W901">
            <v>945.52835407867997</v>
          </cell>
          <cell r="X901">
            <v>8915844.5501409452</v>
          </cell>
        </row>
        <row r="902">
          <cell r="D902">
            <v>893</v>
          </cell>
          <cell r="E902">
            <v>179</v>
          </cell>
          <cell r="F902" t="str">
            <v xml:space="preserve">Mendon                       </v>
          </cell>
          <cell r="G902">
            <v>805</v>
          </cell>
          <cell r="H902" t="str">
            <v>Blackstone Valley</v>
          </cell>
          <cell r="I902">
            <v>1189131</v>
          </cell>
          <cell r="J902">
            <v>0.11390831331868595</v>
          </cell>
          <cell r="K902">
            <v>1313699.617186022</v>
          </cell>
          <cell r="L902">
            <v>0.12724717177588249</v>
          </cell>
          <cell r="N902">
            <v>932847</v>
          </cell>
          <cell r="O902">
            <v>794690</v>
          </cell>
          <cell r="P902">
            <v>138157</v>
          </cell>
          <cell r="Q902">
            <v>17.385018057355698</v>
          </cell>
          <cell r="R902">
            <v>80</v>
          </cell>
          <cell r="S902">
            <v>0</v>
          </cell>
          <cell r="T902">
            <v>179</v>
          </cell>
          <cell r="U902">
            <v>805</v>
          </cell>
          <cell r="V902">
            <v>893</v>
          </cell>
          <cell r="W902">
            <v>87.000000003959997</v>
          </cell>
          <cell r="X902">
            <v>1313699.617186022</v>
          </cell>
        </row>
        <row r="903">
          <cell r="D903">
            <v>894</v>
          </cell>
          <cell r="E903">
            <v>179</v>
          </cell>
          <cell r="F903" t="str">
            <v/>
          </cell>
          <cell r="G903">
            <v>998</v>
          </cell>
          <cell r="H903" t="str">
            <v/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179</v>
          </cell>
          <cell r="U903">
            <v>998</v>
          </cell>
          <cell r="V903">
            <v>894</v>
          </cell>
          <cell r="W903">
            <v>0</v>
          </cell>
          <cell r="X903">
            <v>0</v>
          </cell>
        </row>
        <row r="904">
          <cell r="D904">
            <v>895</v>
          </cell>
          <cell r="E904">
            <v>179</v>
          </cell>
          <cell r="F904" t="str">
            <v xml:space="preserve">Mendon                       </v>
          </cell>
          <cell r="G904">
            <v>999</v>
          </cell>
          <cell r="H904" t="str">
            <v>Total</v>
          </cell>
          <cell r="I904">
            <v>10439369.74708</v>
          </cell>
          <cell r="J904">
            <v>1</v>
          </cell>
          <cell r="K904">
            <v>10323998.552202094</v>
          </cell>
          <cell r="L904">
            <v>1</v>
          </cell>
          <cell r="M904">
            <v>7330988</v>
          </cell>
          <cell r="N904">
            <v>7330987</v>
          </cell>
          <cell r="O904">
            <v>6976577</v>
          </cell>
          <cell r="P904">
            <v>354410</v>
          </cell>
          <cell r="Q904">
            <v>5.0799984003616672</v>
          </cell>
          <cell r="R904">
            <v>1078</v>
          </cell>
          <cell r="S904">
            <v>0</v>
          </cell>
          <cell r="T904">
            <v>179</v>
          </cell>
          <cell r="U904">
            <v>999</v>
          </cell>
          <cell r="V904">
            <v>895</v>
          </cell>
          <cell r="W904">
            <v>1039.5283540826399</v>
          </cell>
          <cell r="X904">
            <v>10323998.552202094</v>
          </cell>
        </row>
        <row r="905">
          <cell r="D905">
            <v>896</v>
          </cell>
          <cell r="E905">
            <v>180</v>
          </cell>
          <cell r="F905" t="str">
            <v xml:space="preserve">Merrimac                     </v>
          </cell>
          <cell r="G905">
            <v>180</v>
          </cell>
          <cell r="H905" t="str">
            <v>Merrimac</v>
          </cell>
          <cell r="I905">
            <v>52683.680000000008</v>
          </cell>
          <cell r="J905">
            <v>5.7497141266767901E-3</v>
          </cell>
          <cell r="K905">
            <v>80501.000061537285</v>
          </cell>
          <cell r="L905">
            <v>8.7434190379987835E-3</v>
          </cell>
          <cell r="N905">
            <v>51057</v>
          </cell>
          <cell r="O905">
            <v>33389</v>
          </cell>
          <cell r="P905">
            <v>17668</v>
          </cell>
          <cell r="Q905">
            <v>52.915630896403009</v>
          </cell>
          <cell r="R905">
            <v>4</v>
          </cell>
          <cell r="S905">
            <v>0</v>
          </cell>
          <cell r="T905">
            <v>180</v>
          </cell>
          <cell r="U905">
            <v>180</v>
          </cell>
          <cell r="V905">
            <v>896</v>
          </cell>
          <cell r="W905">
            <v>6</v>
          </cell>
          <cell r="X905">
            <v>80501.000061537285</v>
          </cell>
        </row>
        <row r="906">
          <cell r="D906">
            <v>897</v>
          </cell>
          <cell r="E906">
            <v>180</v>
          </cell>
          <cell r="F906" t="str">
            <v xml:space="preserve">Merrimac                     </v>
          </cell>
          <cell r="G906">
            <v>745</v>
          </cell>
          <cell r="H906" t="str">
            <v>Pentucket</v>
          </cell>
          <cell r="I906">
            <v>7957730</v>
          </cell>
          <cell r="J906">
            <v>0.86847905456262142</v>
          </cell>
          <cell r="K906">
            <v>8017012.7587499311</v>
          </cell>
          <cell r="L906">
            <v>0.8707482134277813</v>
          </cell>
          <cell r="N906">
            <v>5084712</v>
          </cell>
          <cell r="O906">
            <v>5043254</v>
          </cell>
          <cell r="P906">
            <v>41458</v>
          </cell>
          <cell r="Q906">
            <v>0.82204862178268234</v>
          </cell>
          <cell r="R906">
            <v>856</v>
          </cell>
          <cell r="S906">
            <v>0</v>
          </cell>
          <cell r="T906">
            <v>180</v>
          </cell>
          <cell r="U906">
            <v>745</v>
          </cell>
          <cell r="V906">
            <v>897</v>
          </cell>
          <cell r="W906">
            <v>843.9831932855401</v>
          </cell>
          <cell r="X906">
            <v>8017012.7587499311</v>
          </cell>
        </row>
        <row r="907">
          <cell r="D907">
            <v>898</v>
          </cell>
          <cell r="E907">
            <v>180</v>
          </cell>
          <cell r="F907" t="str">
            <v xml:space="preserve">Merrimac                     </v>
          </cell>
          <cell r="G907">
            <v>885</v>
          </cell>
          <cell r="H907" t="str">
            <v>Whittier</v>
          </cell>
          <cell r="I907">
            <v>1152421</v>
          </cell>
          <cell r="J907">
            <v>0.12577123131070178</v>
          </cell>
          <cell r="K907">
            <v>1109525.2395118426</v>
          </cell>
          <cell r="L907">
            <v>0.12050836753422005</v>
          </cell>
          <cell r="N907">
            <v>703705</v>
          </cell>
          <cell r="O907">
            <v>730353</v>
          </cell>
          <cell r="P907">
            <v>-26648</v>
          </cell>
          <cell r="Q907">
            <v>-3.6486466133499826</v>
          </cell>
          <cell r="R907">
            <v>73</v>
          </cell>
          <cell r="S907">
            <v>0</v>
          </cell>
          <cell r="T907">
            <v>180</v>
          </cell>
          <cell r="U907">
            <v>885</v>
          </cell>
          <cell r="V907">
            <v>898</v>
          </cell>
          <cell r="W907">
            <v>68.943856796079999</v>
          </cell>
          <cell r="X907">
            <v>1109525.2395118426</v>
          </cell>
        </row>
        <row r="908">
          <cell r="D908">
            <v>899</v>
          </cell>
          <cell r="E908">
            <v>180</v>
          </cell>
          <cell r="F908" t="str">
            <v/>
          </cell>
          <cell r="G908">
            <v>998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180</v>
          </cell>
          <cell r="U908">
            <v>998</v>
          </cell>
          <cell r="V908">
            <v>899</v>
          </cell>
          <cell r="W908">
            <v>0</v>
          </cell>
          <cell r="X908">
            <v>0</v>
          </cell>
        </row>
        <row r="909">
          <cell r="D909">
            <v>900</v>
          </cell>
          <cell r="E909">
            <v>180</v>
          </cell>
          <cell r="F909" t="str">
            <v xml:space="preserve">Merrimac                     </v>
          </cell>
          <cell r="G909">
            <v>999</v>
          </cell>
          <cell r="H909" t="str">
            <v>Total</v>
          </cell>
          <cell r="I909">
            <v>9162834.6799999997</v>
          </cell>
          <cell r="J909">
            <v>1</v>
          </cell>
          <cell r="K909">
            <v>9207038.9983233102</v>
          </cell>
          <cell r="L909">
            <v>1.0000000000000002</v>
          </cell>
          <cell r="M909">
            <v>5839474</v>
          </cell>
          <cell r="N909">
            <v>5839474</v>
          </cell>
          <cell r="O909">
            <v>5806996</v>
          </cell>
          <cell r="P909">
            <v>32478</v>
          </cell>
          <cell r="Q909">
            <v>0.55929089670459564</v>
          </cell>
          <cell r="R909">
            <v>933</v>
          </cell>
          <cell r="S909">
            <v>0</v>
          </cell>
          <cell r="T909">
            <v>180</v>
          </cell>
          <cell r="U909">
            <v>999</v>
          </cell>
          <cell r="V909">
            <v>900</v>
          </cell>
          <cell r="W909">
            <v>918.92705008162011</v>
          </cell>
          <cell r="X909">
            <v>9207038.9983233102</v>
          </cell>
        </row>
        <row r="910">
          <cell r="D910">
            <v>901</v>
          </cell>
          <cell r="E910">
            <v>181</v>
          </cell>
          <cell r="F910" t="str">
            <v xml:space="preserve">Methuen                      </v>
          </cell>
          <cell r="G910">
            <v>181</v>
          </cell>
          <cell r="H910" t="str">
            <v>Methuen</v>
          </cell>
          <cell r="I910">
            <v>76096298.539999992</v>
          </cell>
          <cell r="J910">
            <v>0.92203869646731373</v>
          </cell>
          <cell r="K910">
            <v>76802334.286958128</v>
          </cell>
          <cell r="L910">
            <v>0.92791840236815837</v>
          </cell>
          <cell r="N910">
            <v>35661626</v>
          </cell>
          <cell r="O910">
            <v>34166160</v>
          </cell>
          <cell r="P910">
            <v>1495466</v>
          </cell>
          <cell r="Q910">
            <v>4.3770385668158198</v>
          </cell>
          <cell r="R910">
            <v>7155</v>
          </cell>
          <cell r="S910">
            <v>0</v>
          </cell>
          <cell r="T910">
            <v>181</v>
          </cell>
          <cell r="U910">
            <v>181</v>
          </cell>
          <cell r="V910">
            <v>901</v>
          </cell>
          <cell r="W910">
            <v>7088</v>
          </cell>
          <cell r="X910">
            <v>76802334.286958128</v>
          </cell>
        </row>
        <row r="911">
          <cell r="D911">
            <v>902</v>
          </cell>
          <cell r="E911">
            <v>181</v>
          </cell>
          <cell r="F911" t="str">
            <v xml:space="preserve">Methuen                      </v>
          </cell>
          <cell r="G911">
            <v>823</v>
          </cell>
          <cell r="H911" t="str">
            <v>Greater Lawrence</v>
          </cell>
          <cell r="I911">
            <v>6434184</v>
          </cell>
          <cell r="J911">
            <v>7.7961303532686224E-2</v>
          </cell>
          <cell r="K911">
            <v>5966079.4991564965</v>
          </cell>
          <cell r="L911">
            <v>7.2081597631841743E-2</v>
          </cell>
          <cell r="N911">
            <v>2770230</v>
          </cell>
          <cell r="O911">
            <v>2888857</v>
          </cell>
          <cell r="P911">
            <v>-118627</v>
          </cell>
          <cell r="Q911">
            <v>-4.106364558716475</v>
          </cell>
          <cell r="R911">
            <v>360</v>
          </cell>
          <cell r="S911">
            <v>0</v>
          </cell>
          <cell r="T911">
            <v>181</v>
          </cell>
          <cell r="U911">
            <v>823</v>
          </cell>
          <cell r="V911">
            <v>902</v>
          </cell>
          <cell r="W911">
            <v>328.99999999850002</v>
          </cell>
          <cell r="X911">
            <v>5966079.4991564965</v>
          </cell>
        </row>
        <row r="912">
          <cell r="D912">
            <v>903</v>
          </cell>
          <cell r="E912">
            <v>181</v>
          </cell>
          <cell r="F912" t="str">
            <v/>
          </cell>
          <cell r="G912">
            <v>998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181</v>
          </cell>
          <cell r="U912">
            <v>998</v>
          </cell>
          <cell r="V912">
            <v>903</v>
          </cell>
          <cell r="W912">
            <v>0</v>
          </cell>
          <cell r="X912">
            <v>0</v>
          </cell>
        </row>
        <row r="913">
          <cell r="D913">
            <v>904</v>
          </cell>
          <cell r="E913">
            <v>181</v>
          </cell>
          <cell r="F913" t="str">
            <v/>
          </cell>
          <cell r="G913">
            <v>998</v>
          </cell>
          <cell r="H913" t="str">
            <v/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181</v>
          </cell>
          <cell r="U913">
            <v>998</v>
          </cell>
          <cell r="V913">
            <v>904</v>
          </cell>
          <cell r="W913">
            <v>0</v>
          </cell>
          <cell r="X913">
            <v>0</v>
          </cell>
        </row>
        <row r="914">
          <cell r="D914">
            <v>905</v>
          </cell>
          <cell r="E914">
            <v>181</v>
          </cell>
          <cell r="F914" t="str">
            <v xml:space="preserve">Methuen                      </v>
          </cell>
          <cell r="G914">
            <v>999</v>
          </cell>
          <cell r="H914" t="str">
            <v>Total</v>
          </cell>
          <cell r="I914">
            <v>82530482.539999992</v>
          </cell>
          <cell r="J914">
            <v>1</v>
          </cell>
          <cell r="K914">
            <v>82768413.786114618</v>
          </cell>
          <cell r="L914">
            <v>1</v>
          </cell>
          <cell r="M914">
            <v>38431856</v>
          </cell>
          <cell r="N914">
            <v>38431856</v>
          </cell>
          <cell r="O914">
            <v>37055017</v>
          </cell>
          <cell r="P914">
            <v>1376839</v>
          </cell>
          <cell r="Q914">
            <v>3.71566149868451</v>
          </cell>
          <cell r="R914">
            <v>7515</v>
          </cell>
          <cell r="S914">
            <v>0</v>
          </cell>
          <cell r="T914">
            <v>181</v>
          </cell>
          <cell r="U914">
            <v>999</v>
          </cell>
          <cell r="V914">
            <v>905</v>
          </cell>
          <cell r="W914">
            <v>7416.9999999985002</v>
          </cell>
          <cell r="X914">
            <v>82768413.786114618</v>
          </cell>
        </row>
        <row r="915">
          <cell r="D915">
            <v>906</v>
          </cell>
          <cell r="E915">
            <v>182</v>
          </cell>
          <cell r="F915" t="str">
            <v xml:space="preserve">Middleborough                </v>
          </cell>
          <cell r="G915">
            <v>182</v>
          </cell>
          <cell r="H915" t="str">
            <v>Middleborough</v>
          </cell>
          <cell r="I915">
            <v>31055481.599999998</v>
          </cell>
          <cell r="J915">
            <v>0.87060698820780502</v>
          </cell>
          <cell r="K915">
            <v>29289460.260108851</v>
          </cell>
          <cell r="L915">
            <v>0.86105976405363349</v>
          </cell>
          <cell r="N915">
            <v>15577573</v>
          </cell>
          <cell r="O915">
            <v>15735683</v>
          </cell>
          <cell r="P915">
            <v>-158110</v>
          </cell>
          <cell r="Q915">
            <v>-1.0047863826438292</v>
          </cell>
          <cell r="R915">
            <v>3096</v>
          </cell>
          <cell r="S915">
            <v>0</v>
          </cell>
          <cell r="T915">
            <v>182</v>
          </cell>
          <cell r="U915">
            <v>182</v>
          </cell>
          <cell r="V915">
            <v>906</v>
          </cell>
          <cell r="W915">
            <v>2870</v>
          </cell>
          <cell r="X915">
            <v>29289460.260108851</v>
          </cell>
        </row>
        <row r="916">
          <cell r="D916">
            <v>907</v>
          </cell>
          <cell r="E916">
            <v>182</v>
          </cell>
          <cell r="F916" t="str">
            <v xml:space="preserve">Middleborough                </v>
          </cell>
          <cell r="G916">
            <v>810</v>
          </cell>
          <cell r="H916" t="str">
            <v>Bristol Plymouth</v>
          </cell>
          <cell r="I916">
            <v>4615587</v>
          </cell>
          <cell r="J916">
            <v>0.12939301179219512</v>
          </cell>
          <cell r="K916">
            <v>4726134.804073561</v>
          </cell>
          <cell r="L916">
            <v>0.1389402359463664</v>
          </cell>
          <cell r="N916">
            <v>2513590</v>
          </cell>
          <cell r="O916">
            <v>2338699</v>
          </cell>
          <cell r="P916">
            <v>174891</v>
          </cell>
          <cell r="Q916">
            <v>7.4781320725753933</v>
          </cell>
          <cell r="R916">
            <v>299</v>
          </cell>
          <cell r="S916">
            <v>0</v>
          </cell>
          <cell r="T916">
            <v>182</v>
          </cell>
          <cell r="U916">
            <v>810</v>
          </cell>
          <cell r="V916">
            <v>907</v>
          </cell>
          <cell r="W916">
            <v>298.78244561763</v>
          </cell>
          <cell r="X916">
            <v>4726134.804073561</v>
          </cell>
        </row>
        <row r="917">
          <cell r="D917">
            <v>908</v>
          </cell>
          <cell r="E917">
            <v>182</v>
          </cell>
          <cell r="F917" t="str">
            <v/>
          </cell>
          <cell r="G917">
            <v>998</v>
          </cell>
          <cell r="H917" t="str">
            <v/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182</v>
          </cell>
          <cell r="U917">
            <v>998</v>
          </cell>
          <cell r="V917">
            <v>908</v>
          </cell>
          <cell r="W917">
            <v>0</v>
          </cell>
          <cell r="X917">
            <v>0</v>
          </cell>
        </row>
        <row r="918">
          <cell r="D918">
            <v>909</v>
          </cell>
          <cell r="E918">
            <v>182</v>
          </cell>
          <cell r="F918" t="str">
            <v/>
          </cell>
          <cell r="G918">
            <v>998</v>
          </cell>
          <cell r="H918" t="str">
            <v/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182</v>
          </cell>
          <cell r="U918">
            <v>998</v>
          </cell>
          <cell r="V918">
            <v>909</v>
          </cell>
          <cell r="W918">
            <v>0</v>
          </cell>
          <cell r="X918">
            <v>0</v>
          </cell>
        </row>
        <row r="919">
          <cell r="D919">
            <v>910</v>
          </cell>
          <cell r="E919">
            <v>182</v>
          </cell>
          <cell r="F919" t="str">
            <v xml:space="preserve">Middleborough                </v>
          </cell>
          <cell r="G919">
            <v>999</v>
          </cell>
          <cell r="H919" t="str">
            <v>Total</v>
          </cell>
          <cell r="I919">
            <v>35671068.599999994</v>
          </cell>
          <cell r="J919">
            <v>1.0000000000000002</v>
          </cell>
          <cell r="K919">
            <v>34015595.064182416</v>
          </cell>
          <cell r="L919">
            <v>0.99999999999999989</v>
          </cell>
          <cell r="M919">
            <v>18091163</v>
          </cell>
          <cell r="N919">
            <v>18091163</v>
          </cell>
          <cell r="O919">
            <v>18074382</v>
          </cell>
          <cell r="P919">
            <v>16781</v>
          </cell>
          <cell r="Q919">
            <v>9.2844114946779369E-2</v>
          </cell>
          <cell r="R919">
            <v>3395</v>
          </cell>
          <cell r="S919">
            <v>0</v>
          </cell>
          <cell r="T919">
            <v>182</v>
          </cell>
          <cell r="U919">
            <v>999</v>
          </cell>
          <cell r="V919">
            <v>910</v>
          </cell>
          <cell r="W919">
            <v>3168.7824456176299</v>
          </cell>
          <cell r="X919">
            <v>34015595.064182416</v>
          </cell>
        </row>
        <row r="920">
          <cell r="D920">
            <v>911</v>
          </cell>
          <cell r="E920">
            <v>183</v>
          </cell>
          <cell r="F920" t="str">
            <v xml:space="preserve">Middlefield                  </v>
          </cell>
          <cell r="G920">
            <v>183</v>
          </cell>
          <cell r="H920" t="str">
            <v>Middlefield</v>
          </cell>
          <cell r="I920">
            <v>26341.840000000004</v>
          </cell>
          <cell r="J920">
            <v>6.011540621483244E-2</v>
          </cell>
          <cell r="K920">
            <v>53667.33337435819</v>
          </cell>
          <cell r="L920">
            <v>0.12405871115637339</v>
          </cell>
          <cell r="N920">
            <v>44587</v>
          </cell>
          <cell r="O920">
            <v>21863</v>
          </cell>
          <cell r="P920">
            <v>22724</v>
          </cell>
          <cell r="Q920">
            <v>103.93816036225587</v>
          </cell>
          <cell r="R920">
            <v>2</v>
          </cell>
          <cell r="S920">
            <v>0</v>
          </cell>
          <cell r="T920">
            <v>183</v>
          </cell>
          <cell r="U920">
            <v>183</v>
          </cell>
          <cell r="V920">
            <v>911</v>
          </cell>
          <cell r="W920">
            <v>4</v>
          </cell>
          <cell r="X920">
            <v>53667.33337435819</v>
          </cell>
        </row>
        <row r="921">
          <cell r="D921">
            <v>912</v>
          </cell>
          <cell r="E921">
            <v>183</v>
          </cell>
          <cell r="F921" t="str">
            <v xml:space="preserve">Middlefield                  </v>
          </cell>
          <cell r="G921">
            <v>672</v>
          </cell>
          <cell r="H921" t="str">
            <v>Gateway</v>
          </cell>
          <cell r="I921">
            <v>411846</v>
          </cell>
          <cell r="J921">
            <v>0.93988459378516753</v>
          </cell>
          <cell r="K921">
            <v>378928.9178208654</v>
          </cell>
          <cell r="L921">
            <v>0.87594128884362665</v>
          </cell>
          <cell r="N921">
            <v>314813</v>
          </cell>
          <cell r="O921">
            <v>341820</v>
          </cell>
          <cell r="P921">
            <v>-27007</v>
          </cell>
          <cell r="Q921">
            <v>-7.900942016265871</v>
          </cell>
          <cell r="R921">
            <v>40</v>
          </cell>
          <cell r="S921">
            <v>0</v>
          </cell>
          <cell r="T921">
            <v>183</v>
          </cell>
          <cell r="U921">
            <v>672</v>
          </cell>
          <cell r="V921">
            <v>912</v>
          </cell>
          <cell r="W921">
            <v>36.298773693599998</v>
          </cell>
          <cell r="X921">
            <v>378928.9178208654</v>
          </cell>
        </row>
        <row r="922">
          <cell r="D922">
            <v>913</v>
          </cell>
          <cell r="E922">
            <v>183</v>
          </cell>
          <cell r="F922" t="str">
            <v/>
          </cell>
          <cell r="G922">
            <v>998</v>
          </cell>
          <cell r="H922" t="str">
            <v/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183</v>
          </cell>
          <cell r="U922">
            <v>998</v>
          </cell>
          <cell r="V922">
            <v>913</v>
          </cell>
          <cell r="W922">
            <v>0</v>
          </cell>
          <cell r="X922">
            <v>0</v>
          </cell>
        </row>
        <row r="923">
          <cell r="D923">
            <v>914</v>
          </cell>
          <cell r="E923">
            <v>183</v>
          </cell>
          <cell r="F923" t="str">
            <v/>
          </cell>
          <cell r="G923">
            <v>998</v>
          </cell>
          <cell r="H923" t="str">
            <v/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183</v>
          </cell>
          <cell r="U923">
            <v>998</v>
          </cell>
          <cell r="V923">
            <v>914</v>
          </cell>
          <cell r="W923">
            <v>0</v>
          </cell>
          <cell r="X923">
            <v>0</v>
          </cell>
        </row>
        <row r="924">
          <cell r="D924">
            <v>915</v>
          </cell>
          <cell r="E924">
            <v>183</v>
          </cell>
          <cell r="F924" t="str">
            <v xml:space="preserve">Middlefield                  </v>
          </cell>
          <cell r="G924">
            <v>999</v>
          </cell>
          <cell r="H924" t="str">
            <v>Total</v>
          </cell>
          <cell r="I924">
            <v>438187.84</v>
          </cell>
          <cell r="J924">
            <v>1</v>
          </cell>
          <cell r="K924">
            <v>432596.25119522359</v>
          </cell>
          <cell r="L924">
            <v>1</v>
          </cell>
          <cell r="M924">
            <v>359400</v>
          </cell>
          <cell r="N924">
            <v>359400</v>
          </cell>
          <cell r="O924">
            <v>363683</v>
          </cell>
          <cell r="P924">
            <v>-4283</v>
          </cell>
          <cell r="Q924">
            <v>-1.177673963314205</v>
          </cell>
          <cell r="R924">
            <v>42</v>
          </cell>
          <cell r="S924">
            <v>0</v>
          </cell>
          <cell r="T924">
            <v>183</v>
          </cell>
          <cell r="U924">
            <v>999</v>
          </cell>
          <cell r="V924">
            <v>915</v>
          </cell>
          <cell r="W924">
            <v>40.298773693599998</v>
          </cell>
          <cell r="X924">
            <v>432596.25119522359</v>
          </cell>
        </row>
        <row r="925">
          <cell r="D925">
            <v>916</v>
          </cell>
          <cell r="E925">
            <v>184</v>
          </cell>
          <cell r="F925" t="str">
            <v xml:space="preserve">Middleton                    </v>
          </cell>
          <cell r="G925">
            <v>184</v>
          </cell>
          <cell r="H925" t="str">
            <v>Middleton</v>
          </cell>
          <cell r="I925">
            <v>6306838.4600999998</v>
          </cell>
          <cell r="J925">
            <v>0.45527777353184468</v>
          </cell>
          <cell r="K925">
            <v>6172360.6719304342</v>
          </cell>
          <cell r="L925">
            <v>0.45653555243316307</v>
          </cell>
          <cell r="N925">
            <v>5171627</v>
          </cell>
          <cell r="O925">
            <v>5269521</v>
          </cell>
          <cell r="P925">
            <v>-97894</v>
          </cell>
          <cell r="Q925">
            <v>-1.8577400109042168</v>
          </cell>
          <cell r="R925">
            <v>686</v>
          </cell>
          <cell r="S925">
            <v>0</v>
          </cell>
          <cell r="T925">
            <v>184</v>
          </cell>
          <cell r="U925">
            <v>184</v>
          </cell>
          <cell r="V925">
            <v>916</v>
          </cell>
          <cell r="W925">
            <v>666</v>
          </cell>
          <cell r="X925">
            <v>6172360.6719304342</v>
          </cell>
        </row>
        <row r="926">
          <cell r="D926">
            <v>917</v>
          </cell>
          <cell r="E926">
            <v>184</v>
          </cell>
          <cell r="F926" t="str">
            <v xml:space="preserve">Middleton                    </v>
          </cell>
          <cell r="G926">
            <v>705</v>
          </cell>
          <cell r="H926" t="str">
            <v>Masconomet</v>
          </cell>
          <cell r="I926">
            <v>6978250</v>
          </cell>
          <cell r="J926">
            <v>0.50374559983548728</v>
          </cell>
          <cell r="K926">
            <v>6743162.413892379</v>
          </cell>
          <cell r="L926">
            <v>0.49875461616699168</v>
          </cell>
          <cell r="N926">
            <v>5649884</v>
          </cell>
          <cell r="O926">
            <v>5830502</v>
          </cell>
          <cell r="P926">
            <v>-180618</v>
          </cell>
          <cell r="Q926">
            <v>-3.0978121609425742</v>
          </cell>
          <cell r="R926">
            <v>710</v>
          </cell>
          <cell r="S926">
            <v>0</v>
          </cell>
          <cell r="T926">
            <v>184</v>
          </cell>
          <cell r="U926">
            <v>705</v>
          </cell>
          <cell r="V926">
            <v>917</v>
          </cell>
          <cell r="W926">
            <v>668.3551302553401</v>
          </cell>
          <cell r="X926">
            <v>6743162.413892379</v>
          </cell>
        </row>
        <row r="927">
          <cell r="D927">
            <v>918</v>
          </cell>
          <cell r="E927">
            <v>184</v>
          </cell>
          <cell r="F927" t="str">
            <v xml:space="preserve">Middleton                    </v>
          </cell>
          <cell r="G927">
            <v>817</v>
          </cell>
          <cell r="H927" t="str">
            <v>Essex North Shore</v>
          </cell>
          <cell r="I927">
            <v>567638</v>
          </cell>
          <cell r="J927">
            <v>4.0976626632668121E-2</v>
          </cell>
          <cell r="K927">
            <v>604476.92082304356</v>
          </cell>
          <cell r="L927">
            <v>4.4709831399845301E-2</v>
          </cell>
          <cell r="N927">
            <v>506472</v>
          </cell>
          <cell r="O927">
            <v>474276</v>
          </cell>
          <cell r="P927">
            <v>32196</v>
          </cell>
          <cell r="Q927">
            <v>6.7884522936011944</v>
          </cell>
          <cell r="R927">
            <v>36</v>
          </cell>
          <cell r="S927">
            <v>0</v>
          </cell>
          <cell r="T927">
            <v>184</v>
          </cell>
          <cell r="U927">
            <v>817</v>
          </cell>
          <cell r="V927">
            <v>918</v>
          </cell>
          <cell r="W927">
            <v>38.000000002379998</v>
          </cell>
          <cell r="X927">
            <v>604476.92082304356</v>
          </cell>
        </row>
        <row r="928">
          <cell r="D928">
            <v>919</v>
          </cell>
          <cell r="E928">
            <v>184</v>
          </cell>
          <cell r="F928" t="str">
            <v/>
          </cell>
          <cell r="G928">
            <v>998</v>
          </cell>
          <cell r="H928" t="str">
            <v/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184</v>
          </cell>
          <cell r="U928">
            <v>998</v>
          </cell>
          <cell r="V928">
            <v>919</v>
          </cell>
          <cell r="W928">
            <v>0</v>
          </cell>
          <cell r="X928">
            <v>0</v>
          </cell>
        </row>
        <row r="929">
          <cell r="D929">
            <v>920</v>
          </cell>
          <cell r="E929">
            <v>184</v>
          </cell>
          <cell r="F929" t="str">
            <v xml:space="preserve">Middleton                    </v>
          </cell>
          <cell r="G929">
            <v>999</v>
          </cell>
          <cell r="H929" t="str">
            <v>Total</v>
          </cell>
          <cell r="I929">
            <v>13852726.460099999</v>
          </cell>
          <cell r="J929">
            <v>1</v>
          </cell>
          <cell r="K929">
            <v>13520000.006645856</v>
          </cell>
          <cell r="L929">
            <v>1</v>
          </cell>
          <cell r="M929">
            <v>11327984</v>
          </cell>
          <cell r="N929">
            <v>11327983</v>
          </cell>
          <cell r="O929">
            <v>11574299</v>
          </cell>
          <cell r="P929">
            <v>-246316</v>
          </cell>
          <cell r="Q929">
            <v>-2.1281288827945435</v>
          </cell>
          <cell r="R929">
            <v>1432</v>
          </cell>
          <cell r="S929">
            <v>0</v>
          </cell>
          <cell r="T929">
            <v>184</v>
          </cell>
          <cell r="U929">
            <v>999</v>
          </cell>
          <cell r="V929">
            <v>920</v>
          </cell>
          <cell r="W929">
            <v>1372.35513025772</v>
          </cell>
          <cell r="X929">
            <v>13520000.006645856</v>
          </cell>
        </row>
        <row r="930">
          <cell r="D930">
            <v>921</v>
          </cell>
          <cell r="E930">
            <v>185</v>
          </cell>
          <cell r="F930" t="str">
            <v xml:space="preserve">Milford                      </v>
          </cell>
          <cell r="G930">
            <v>185</v>
          </cell>
          <cell r="H930" t="str">
            <v>Milford</v>
          </cell>
          <cell r="I930">
            <v>45013216.029600002</v>
          </cell>
          <cell r="J930">
            <v>0.94595959844497945</v>
          </cell>
          <cell r="K930">
            <v>46388900.526972406</v>
          </cell>
          <cell r="L930">
            <v>0.95020280007097224</v>
          </cell>
          <cell r="N930">
            <v>23243232</v>
          </cell>
          <cell r="O930">
            <v>22766643</v>
          </cell>
          <cell r="P930">
            <v>476589</v>
          </cell>
          <cell r="Q930">
            <v>2.0933652800722529</v>
          </cell>
          <cell r="R930">
            <v>4187</v>
          </cell>
          <cell r="S930">
            <v>0</v>
          </cell>
          <cell r="T930">
            <v>185</v>
          </cell>
          <cell r="U930">
            <v>185</v>
          </cell>
          <cell r="V930">
            <v>921</v>
          </cell>
          <cell r="W930">
            <v>4244</v>
          </cell>
          <cell r="X930">
            <v>46388900.526972406</v>
          </cell>
        </row>
        <row r="931">
          <cell r="D931">
            <v>922</v>
          </cell>
          <cell r="E931">
            <v>185</v>
          </cell>
          <cell r="F931" t="str">
            <v xml:space="preserve">Milford                      </v>
          </cell>
          <cell r="G931">
            <v>805</v>
          </cell>
          <cell r="H931" t="str">
            <v>Blackstone Valley</v>
          </cell>
          <cell r="I931">
            <v>2571497</v>
          </cell>
          <cell r="J931">
            <v>5.4040401555020497E-2</v>
          </cell>
          <cell r="K931">
            <v>2431099.2914953372</v>
          </cell>
          <cell r="L931">
            <v>4.9797199929027758E-2</v>
          </cell>
          <cell r="N931">
            <v>1218106</v>
          </cell>
          <cell r="O931">
            <v>1300604</v>
          </cell>
          <cell r="P931">
            <v>-82498</v>
          </cell>
          <cell r="Q931">
            <v>-6.3430529200279251</v>
          </cell>
          <cell r="R931">
            <v>173</v>
          </cell>
          <cell r="S931">
            <v>0</v>
          </cell>
          <cell r="T931">
            <v>185</v>
          </cell>
          <cell r="U931">
            <v>805</v>
          </cell>
          <cell r="V931">
            <v>922</v>
          </cell>
          <cell r="W931">
            <v>161.00000000211</v>
          </cell>
          <cell r="X931">
            <v>2431099.2914953372</v>
          </cell>
        </row>
        <row r="932">
          <cell r="D932">
            <v>923</v>
          </cell>
          <cell r="E932">
            <v>185</v>
          </cell>
          <cell r="F932" t="str">
            <v/>
          </cell>
          <cell r="G932">
            <v>998</v>
          </cell>
          <cell r="H932" t="str">
            <v/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185</v>
          </cell>
          <cell r="U932">
            <v>998</v>
          </cell>
          <cell r="V932">
            <v>923</v>
          </cell>
          <cell r="W932">
            <v>0</v>
          </cell>
          <cell r="X932">
            <v>0</v>
          </cell>
        </row>
        <row r="933">
          <cell r="D933">
            <v>924</v>
          </cell>
          <cell r="E933">
            <v>185</v>
          </cell>
          <cell r="F933" t="str">
            <v/>
          </cell>
          <cell r="G933">
            <v>998</v>
          </cell>
          <cell r="H933" t="str">
            <v/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185</v>
          </cell>
          <cell r="U933">
            <v>998</v>
          </cell>
          <cell r="V933">
            <v>924</v>
          </cell>
          <cell r="W933">
            <v>0</v>
          </cell>
          <cell r="X933">
            <v>0</v>
          </cell>
        </row>
        <row r="934">
          <cell r="D934">
            <v>925</v>
          </cell>
          <cell r="E934">
            <v>185</v>
          </cell>
          <cell r="F934" t="str">
            <v xml:space="preserve">Milford                      </v>
          </cell>
          <cell r="G934">
            <v>999</v>
          </cell>
          <cell r="H934" t="str">
            <v>Total</v>
          </cell>
          <cell r="I934">
            <v>47584713.029600002</v>
          </cell>
          <cell r="J934">
            <v>1</v>
          </cell>
          <cell r="K934">
            <v>48819999.818467744</v>
          </cell>
          <cell r="L934">
            <v>1</v>
          </cell>
          <cell r="M934">
            <v>24461338</v>
          </cell>
          <cell r="N934">
            <v>24461338</v>
          </cell>
          <cell r="O934">
            <v>24067247</v>
          </cell>
          <cell r="P934">
            <v>394091</v>
          </cell>
          <cell r="Q934">
            <v>1.6374577449593632</v>
          </cell>
          <cell r="R934">
            <v>4360</v>
          </cell>
          <cell r="S934">
            <v>0</v>
          </cell>
          <cell r="T934">
            <v>185</v>
          </cell>
          <cell r="U934">
            <v>999</v>
          </cell>
          <cell r="V934">
            <v>925</v>
          </cell>
          <cell r="W934">
            <v>4405.00000000211</v>
          </cell>
          <cell r="X934">
            <v>48819999.818467744</v>
          </cell>
        </row>
        <row r="935">
          <cell r="D935">
            <v>926</v>
          </cell>
          <cell r="E935">
            <v>186</v>
          </cell>
          <cell r="F935" t="str">
            <v xml:space="preserve">Millbury                     </v>
          </cell>
          <cell r="G935">
            <v>186</v>
          </cell>
          <cell r="H935" t="str">
            <v>Millbury</v>
          </cell>
          <cell r="I935">
            <v>17429845.489999998</v>
          </cell>
          <cell r="J935">
            <v>0.94747943906408605</v>
          </cell>
          <cell r="K935">
            <v>17780962.153000448</v>
          </cell>
          <cell r="L935">
            <v>0.94313392187063627</v>
          </cell>
          <cell r="N935">
            <v>10630390</v>
          </cell>
          <cell r="O935">
            <v>10473626</v>
          </cell>
          <cell r="P935">
            <v>156764</v>
          </cell>
          <cell r="Q935">
            <v>1.4967500271634675</v>
          </cell>
          <cell r="R935">
            <v>1753</v>
          </cell>
          <cell r="S935">
            <v>0</v>
          </cell>
          <cell r="T935">
            <v>186</v>
          </cell>
          <cell r="U935">
            <v>186</v>
          </cell>
          <cell r="V935">
            <v>926</v>
          </cell>
          <cell r="W935">
            <v>1748</v>
          </cell>
          <cell r="X935">
            <v>17780962.153000448</v>
          </cell>
        </row>
        <row r="936">
          <cell r="D936">
            <v>927</v>
          </cell>
          <cell r="E936">
            <v>186</v>
          </cell>
          <cell r="F936" t="str">
            <v xml:space="preserve">Millbury                     </v>
          </cell>
          <cell r="G936">
            <v>805</v>
          </cell>
          <cell r="H936" t="str">
            <v>Blackstone Valley</v>
          </cell>
          <cell r="I936">
            <v>966169</v>
          </cell>
          <cell r="J936">
            <v>5.2520560935913903E-2</v>
          </cell>
          <cell r="K936">
            <v>1072099.6876056297</v>
          </cell>
          <cell r="L936">
            <v>5.6866078129363645E-2</v>
          </cell>
          <cell r="N936">
            <v>640957</v>
          </cell>
          <cell r="O936">
            <v>580573</v>
          </cell>
          <cell r="P936">
            <v>60384</v>
          </cell>
          <cell r="Q936">
            <v>10.400759249913447</v>
          </cell>
          <cell r="R936">
            <v>65</v>
          </cell>
          <cell r="S936">
            <v>0</v>
          </cell>
          <cell r="T936">
            <v>186</v>
          </cell>
          <cell r="U936">
            <v>805</v>
          </cell>
          <cell r="V936">
            <v>927</v>
          </cell>
          <cell r="W936">
            <v>71.000000004360004</v>
          </cell>
          <cell r="X936">
            <v>1072099.6876056297</v>
          </cell>
        </row>
        <row r="937">
          <cell r="D937">
            <v>928</v>
          </cell>
          <cell r="E937">
            <v>186</v>
          </cell>
          <cell r="F937" t="str">
            <v/>
          </cell>
          <cell r="G937">
            <v>998</v>
          </cell>
          <cell r="H937" t="str">
            <v/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186</v>
          </cell>
          <cell r="U937">
            <v>998</v>
          </cell>
          <cell r="V937">
            <v>928</v>
          </cell>
          <cell r="W937">
            <v>0</v>
          </cell>
          <cell r="X937">
            <v>0</v>
          </cell>
        </row>
        <row r="938">
          <cell r="D938">
            <v>929</v>
          </cell>
          <cell r="E938">
            <v>186</v>
          </cell>
          <cell r="F938" t="str">
            <v/>
          </cell>
          <cell r="G938">
            <v>998</v>
          </cell>
          <cell r="H938" t="str">
            <v/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186</v>
          </cell>
          <cell r="U938">
            <v>998</v>
          </cell>
          <cell r="V938">
            <v>929</v>
          </cell>
          <cell r="W938">
            <v>0</v>
          </cell>
          <cell r="X938">
            <v>0</v>
          </cell>
        </row>
        <row r="939">
          <cell r="D939">
            <v>930</v>
          </cell>
          <cell r="E939">
            <v>186</v>
          </cell>
          <cell r="F939" t="str">
            <v xml:space="preserve">Millbury                     </v>
          </cell>
          <cell r="G939">
            <v>999</v>
          </cell>
          <cell r="H939" t="str">
            <v>Total</v>
          </cell>
          <cell r="I939">
            <v>18396014.489999998</v>
          </cell>
          <cell r="J939">
            <v>1</v>
          </cell>
          <cell r="K939">
            <v>18853061.840606079</v>
          </cell>
          <cell r="L939">
            <v>0.99999999999999989</v>
          </cell>
          <cell r="M939">
            <v>11271347</v>
          </cell>
          <cell r="N939">
            <v>11271347</v>
          </cell>
          <cell r="O939">
            <v>11054199</v>
          </cell>
          <cell r="P939">
            <v>217148</v>
          </cell>
          <cell r="Q939">
            <v>1.9643938018485103</v>
          </cell>
          <cell r="R939">
            <v>1818</v>
          </cell>
          <cell r="S939">
            <v>0</v>
          </cell>
          <cell r="T939">
            <v>186</v>
          </cell>
          <cell r="U939">
            <v>999</v>
          </cell>
          <cell r="V939">
            <v>930</v>
          </cell>
          <cell r="W939">
            <v>1819.0000000043601</v>
          </cell>
          <cell r="X939">
            <v>18853061.840606079</v>
          </cell>
        </row>
        <row r="940">
          <cell r="D940">
            <v>931</v>
          </cell>
          <cell r="E940">
            <v>187</v>
          </cell>
          <cell r="F940" t="str">
            <v xml:space="preserve">Millis                       </v>
          </cell>
          <cell r="G940">
            <v>187</v>
          </cell>
          <cell r="H940" t="str">
            <v>Millis</v>
          </cell>
          <cell r="I940">
            <v>11856222.087119998</v>
          </cell>
          <cell r="J940">
            <v>0.95504562955318095</v>
          </cell>
          <cell r="K940">
            <v>11737004.51467457</v>
          </cell>
          <cell r="L940">
            <v>0.95077843317045219</v>
          </cell>
          <cell r="N940">
            <v>8397650</v>
          </cell>
          <cell r="O940">
            <v>8128057</v>
          </cell>
          <cell r="P940">
            <v>269593</v>
          </cell>
          <cell r="Q940">
            <v>3.3168197516331395</v>
          </cell>
          <cell r="R940">
            <v>1241</v>
          </cell>
          <cell r="S940">
            <v>0</v>
          </cell>
          <cell r="T940">
            <v>187</v>
          </cell>
          <cell r="U940">
            <v>187</v>
          </cell>
          <cell r="V940">
            <v>931</v>
          </cell>
          <cell r="W940">
            <v>1199</v>
          </cell>
          <cell r="X940">
            <v>11737004.51467457</v>
          </cell>
        </row>
        <row r="941">
          <cell r="D941">
            <v>932</v>
          </cell>
          <cell r="E941">
            <v>187</v>
          </cell>
          <cell r="F941" t="str">
            <v xml:space="preserve">Millis                       </v>
          </cell>
          <cell r="G941">
            <v>878</v>
          </cell>
          <cell r="H941" t="str">
            <v>Tri County</v>
          </cell>
          <cell r="I941">
            <v>461253</v>
          </cell>
          <cell r="J941">
            <v>3.7154977237382349E-2</v>
          </cell>
          <cell r="K941">
            <v>574677.25698244653</v>
          </cell>
          <cell r="L941">
            <v>4.6552827110982284E-2</v>
          </cell>
          <cell r="N941">
            <v>411173</v>
          </cell>
          <cell r="O941">
            <v>316213</v>
          </cell>
          <cell r="P941">
            <v>94960</v>
          </cell>
          <cell r="Q941">
            <v>30.0303909073947</v>
          </cell>
          <cell r="R941">
            <v>29</v>
          </cell>
          <cell r="S941">
            <v>0</v>
          </cell>
          <cell r="T941">
            <v>187</v>
          </cell>
          <cell r="U941">
            <v>878</v>
          </cell>
          <cell r="V941">
            <v>932</v>
          </cell>
          <cell r="W941">
            <v>34.999999999110003</v>
          </cell>
          <cell r="X941">
            <v>574677.25698244653</v>
          </cell>
        </row>
        <row r="942">
          <cell r="D942">
            <v>933</v>
          </cell>
          <cell r="E942">
            <v>187</v>
          </cell>
          <cell r="F942" t="str">
            <v xml:space="preserve">Millis                       </v>
          </cell>
          <cell r="G942">
            <v>915</v>
          </cell>
          <cell r="H942" t="str">
            <v>Norfolk County</v>
          </cell>
          <cell r="I942">
            <v>96824</v>
          </cell>
          <cell r="J942">
            <v>7.7993932094367049E-3</v>
          </cell>
          <cell r="K942">
            <v>32944.594694734602</v>
          </cell>
          <cell r="L942">
            <v>2.6687397185655628E-3</v>
          </cell>
          <cell r="N942">
            <v>23571</v>
          </cell>
          <cell r="O942">
            <v>66378</v>
          </cell>
          <cell r="P942">
            <v>-42807</v>
          </cell>
          <cell r="Q942">
            <v>-64.489740576697102</v>
          </cell>
          <cell r="R942">
            <v>6</v>
          </cell>
          <cell r="S942">
            <v>0</v>
          </cell>
          <cell r="T942">
            <v>187</v>
          </cell>
          <cell r="U942">
            <v>915</v>
          </cell>
          <cell r="V942">
            <v>933</v>
          </cell>
          <cell r="W942">
            <v>1.9999999996200002</v>
          </cell>
          <cell r="X942">
            <v>32944.594694734602</v>
          </cell>
        </row>
        <row r="943">
          <cell r="D943">
            <v>934</v>
          </cell>
          <cell r="E943">
            <v>187</v>
          </cell>
          <cell r="F943" t="str">
            <v/>
          </cell>
          <cell r="G943">
            <v>998</v>
          </cell>
          <cell r="H943" t="str">
            <v/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187</v>
          </cell>
          <cell r="U943">
            <v>998</v>
          </cell>
          <cell r="V943">
            <v>934</v>
          </cell>
          <cell r="W943">
            <v>0</v>
          </cell>
          <cell r="X943">
            <v>0</v>
          </cell>
        </row>
        <row r="944">
          <cell r="D944">
            <v>935</v>
          </cell>
          <cell r="E944">
            <v>187</v>
          </cell>
          <cell r="F944" t="str">
            <v xml:space="preserve">Millis                       </v>
          </cell>
          <cell r="G944">
            <v>999</v>
          </cell>
          <cell r="H944" t="str">
            <v>Total</v>
          </cell>
          <cell r="I944">
            <v>12414299.087119998</v>
          </cell>
          <cell r="J944">
            <v>1</v>
          </cell>
          <cell r="K944">
            <v>12344626.366351752</v>
          </cell>
          <cell r="L944">
            <v>1</v>
          </cell>
          <cell r="M944">
            <v>8832394</v>
          </cell>
          <cell r="N944">
            <v>8832394</v>
          </cell>
          <cell r="O944">
            <v>8510648</v>
          </cell>
          <cell r="P944">
            <v>321746</v>
          </cell>
          <cell r="Q944">
            <v>3.780511190217243</v>
          </cell>
          <cell r="R944">
            <v>1276</v>
          </cell>
          <cell r="S944">
            <v>0</v>
          </cell>
          <cell r="T944">
            <v>187</v>
          </cell>
          <cell r="U944">
            <v>999</v>
          </cell>
          <cell r="V944">
            <v>935</v>
          </cell>
          <cell r="W944">
            <v>1235.9999999987301</v>
          </cell>
          <cell r="X944">
            <v>12344626.366351752</v>
          </cell>
        </row>
        <row r="945">
          <cell r="D945">
            <v>936</v>
          </cell>
          <cell r="E945">
            <v>188</v>
          </cell>
          <cell r="F945" t="str">
            <v xml:space="preserve">Millville                    </v>
          </cell>
          <cell r="G945">
            <v>188</v>
          </cell>
          <cell r="H945" t="str">
            <v>Millville</v>
          </cell>
          <cell r="I945">
            <v>118538.28</v>
          </cell>
          <cell r="J945">
            <v>2.133446444951366E-2</v>
          </cell>
          <cell r="K945">
            <v>93917.833405126818</v>
          </cell>
          <cell r="L945">
            <v>1.7072923414547844E-2</v>
          </cell>
          <cell r="N945">
            <v>39748</v>
          </cell>
          <cell r="O945">
            <v>48101</v>
          </cell>
          <cell r="P945">
            <v>-8353</v>
          </cell>
          <cell r="Q945">
            <v>-17.365543335897382</v>
          </cell>
          <cell r="R945">
            <v>9</v>
          </cell>
          <cell r="S945">
            <v>0</v>
          </cell>
          <cell r="T945">
            <v>188</v>
          </cell>
          <cell r="U945">
            <v>188</v>
          </cell>
          <cell r="V945">
            <v>936</v>
          </cell>
          <cell r="W945">
            <v>7</v>
          </cell>
          <cell r="X945">
            <v>93917.833405126818</v>
          </cell>
        </row>
        <row r="946">
          <cell r="D946">
            <v>937</v>
          </cell>
          <cell r="E946">
            <v>188</v>
          </cell>
          <cell r="F946" t="str">
            <v xml:space="preserve">Millville                    </v>
          </cell>
          <cell r="G946">
            <v>622</v>
          </cell>
          <cell r="H946" t="str">
            <v>Blackstone Millville</v>
          </cell>
          <cell r="I946">
            <v>4783627</v>
          </cell>
          <cell r="J946">
            <v>0.86095496046706321</v>
          </cell>
          <cell r="K946">
            <v>4787963.7034962215</v>
          </cell>
          <cell r="L946">
            <v>0.87038355398181011</v>
          </cell>
          <cell r="N946">
            <v>2026345</v>
          </cell>
          <cell r="O946">
            <v>1941114</v>
          </cell>
          <cell r="P946">
            <v>85231</v>
          </cell>
          <cell r="Q946">
            <v>4.3908291836543345</v>
          </cell>
          <cell r="R946">
            <v>496</v>
          </cell>
          <cell r="S946">
            <v>0</v>
          </cell>
          <cell r="T946">
            <v>188</v>
          </cell>
          <cell r="U946">
            <v>622</v>
          </cell>
          <cell r="V946">
            <v>937</v>
          </cell>
          <cell r="W946">
            <v>481.54730472909995</v>
          </cell>
          <cell r="X946">
            <v>4787963.7034962215</v>
          </cell>
        </row>
        <row r="947">
          <cell r="D947">
            <v>938</v>
          </cell>
          <cell r="E947">
            <v>188</v>
          </cell>
          <cell r="F947" t="str">
            <v xml:space="preserve">Millville                    </v>
          </cell>
          <cell r="G947">
            <v>805</v>
          </cell>
          <cell r="H947" t="str">
            <v>Blackstone Valley</v>
          </cell>
          <cell r="I947">
            <v>654022</v>
          </cell>
          <cell r="J947">
            <v>0.11771057508342303</v>
          </cell>
          <cell r="K947">
            <v>619099.81964239397</v>
          </cell>
          <cell r="L947">
            <v>0.11254352260364202</v>
          </cell>
          <cell r="N947">
            <v>262013</v>
          </cell>
          <cell r="O947">
            <v>265391</v>
          </cell>
          <cell r="P947">
            <v>-3378</v>
          </cell>
          <cell r="Q947">
            <v>-1.2728389432949874</v>
          </cell>
          <cell r="R947">
            <v>44</v>
          </cell>
          <cell r="S947">
            <v>0</v>
          </cell>
          <cell r="T947">
            <v>188</v>
          </cell>
          <cell r="U947">
            <v>805</v>
          </cell>
          <cell r="V947">
            <v>938</v>
          </cell>
          <cell r="W947">
            <v>41.000000005109996</v>
          </cell>
          <cell r="X947">
            <v>619099.81964239397</v>
          </cell>
        </row>
        <row r="948">
          <cell r="D948">
            <v>939</v>
          </cell>
          <cell r="E948">
            <v>188</v>
          </cell>
          <cell r="F948" t="str">
            <v/>
          </cell>
          <cell r="G948">
            <v>998</v>
          </cell>
          <cell r="H948" t="str">
            <v/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188</v>
          </cell>
          <cell r="U948">
            <v>998</v>
          </cell>
          <cell r="V948">
            <v>939</v>
          </cell>
          <cell r="W948">
            <v>0</v>
          </cell>
          <cell r="X948">
            <v>0</v>
          </cell>
        </row>
        <row r="949">
          <cell r="D949">
            <v>940</v>
          </cell>
          <cell r="E949">
            <v>188</v>
          </cell>
          <cell r="F949" t="str">
            <v xml:space="preserve">Millville                    </v>
          </cell>
          <cell r="G949">
            <v>999</v>
          </cell>
          <cell r="H949" t="str">
            <v>Total</v>
          </cell>
          <cell r="I949">
            <v>5556187.2800000003</v>
          </cell>
          <cell r="J949">
            <v>1</v>
          </cell>
          <cell r="K949">
            <v>5500981.3565437421</v>
          </cell>
          <cell r="L949">
            <v>0.99999999999999989</v>
          </cell>
          <cell r="M949">
            <v>2328106</v>
          </cell>
          <cell r="N949">
            <v>2328106</v>
          </cell>
          <cell r="O949">
            <v>2254606</v>
          </cell>
          <cell r="P949">
            <v>73500</v>
          </cell>
          <cell r="Q949">
            <v>3.2599930985724335</v>
          </cell>
          <cell r="R949">
            <v>549</v>
          </cell>
          <cell r="S949">
            <v>0</v>
          </cell>
          <cell r="T949">
            <v>188</v>
          </cell>
          <cell r="U949">
            <v>999</v>
          </cell>
          <cell r="V949">
            <v>940</v>
          </cell>
          <cell r="W949">
            <v>529.54730473421</v>
          </cell>
          <cell r="X949">
            <v>5500981.3565437421</v>
          </cell>
        </row>
        <row r="950">
          <cell r="D950">
            <v>941</v>
          </cell>
          <cell r="E950">
            <v>189</v>
          </cell>
          <cell r="F950" t="str">
            <v xml:space="preserve">Milton                       </v>
          </cell>
          <cell r="G950">
            <v>189</v>
          </cell>
          <cell r="H950" t="str">
            <v>Milton</v>
          </cell>
          <cell r="I950">
            <v>37238061.294160001</v>
          </cell>
          <cell r="J950">
            <v>0.97624497199107951</v>
          </cell>
          <cell r="K950">
            <v>39699383.469837926</v>
          </cell>
          <cell r="L950">
            <v>0.97927705334419246</v>
          </cell>
          <cell r="N950">
            <v>32142381</v>
          </cell>
          <cell r="O950">
            <v>30828228</v>
          </cell>
          <cell r="P950">
            <v>1314153</v>
          </cell>
          <cell r="Q950">
            <v>4.2628236692683084</v>
          </cell>
          <cell r="R950">
            <v>3917</v>
          </cell>
          <cell r="S950">
            <v>0</v>
          </cell>
          <cell r="T950">
            <v>189</v>
          </cell>
          <cell r="U950">
            <v>189</v>
          </cell>
          <cell r="V950">
            <v>941</v>
          </cell>
          <cell r="W950">
            <v>4093</v>
          </cell>
          <cell r="X950">
            <v>39699383.469837926</v>
          </cell>
        </row>
        <row r="951">
          <cell r="D951">
            <v>942</v>
          </cell>
          <cell r="E951">
            <v>189</v>
          </cell>
          <cell r="F951" t="str">
            <v xml:space="preserve">Milton                       </v>
          </cell>
          <cell r="G951">
            <v>806</v>
          </cell>
          <cell r="H951" t="str">
            <v>Blue Hills</v>
          </cell>
          <cell r="I951">
            <v>825429</v>
          </cell>
          <cell r="J951">
            <v>2.1639711708407353E-2</v>
          </cell>
          <cell r="K951">
            <v>741263.71754156472</v>
          </cell>
          <cell r="L951">
            <v>1.828498292968651E-2</v>
          </cell>
          <cell r="N951">
            <v>600160</v>
          </cell>
          <cell r="O951">
            <v>683347</v>
          </cell>
          <cell r="P951">
            <v>-83187</v>
          </cell>
          <cell r="Q951">
            <v>-12.173463847796215</v>
          </cell>
          <cell r="R951">
            <v>51</v>
          </cell>
          <cell r="S951">
            <v>0</v>
          </cell>
          <cell r="T951">
            <v>189</v>
          </cell>
          <cell r="U951">
            <v>806</v>
          </cell>
          <cell r="V951">
            <v>942</v>
          </cell>
          <cell r="W951">
            <v>44.999999999289997</v>
          </cell>
          <cell r="X951">
            <v>741263.71754156472</v>
          </cell>
        </row>
        <row r="952">
          <cell r="D952">
            <v>943</v>
          </cell>
          <cell r="E952">
            <v>189</v>
          </cell>
          <cell r="F952" t="str">
            <v xml:space="preserve">Milton                       </v>
          </cell>
          <cell r="G952">
            <v>915</v>
          </cell>
          <cell r="H952" t="str">
            <v>Norfolk County</v>
          </cell>
          <cell r="I952">
            <v>80687</v>
          </cell>
          <cell r="J952">
            <v>2.1153163005131438E-3</v>
          </cell>
          <cell r="K952">
            <v>98833.784084203813</v>
          </cell>
          <cell r="L952">
            <v>2.4379637261210691E-3</v>
          </cell>
          <cell r="N952">
            <v>80020</v>
          </cell>
          <cell r="O952">
            <v>66798</v>
          </cell>
          <cell r="P952">
            <v>13222</v>
          </cell>
          <cell r="Q952">
            <v>19.794005808557142</v>
          </cell>
          <cell r="R952">
            <v>5</v>
          </cell>
          <cell r="S952">
            <v>0</v>
          </cell>
          <cell r="T952">
            <v>189</v>
          </cell>
          <cell r="U952">
            <v>915</v>
          </cell>
          <cell r="V952">
            <v>943</v>
          </cell>
          <cell r="W952">
            <v>5.9999999988599999</v>
          </cell>
          <cell r="X952">
            <v>98833.784084203813</v>
          </cell>
        </row>
        <row r="953">
          <cell r="D953">
            <v>944</v>
          </cell>
          <cell r="E953">
            <v>189</v>
          </cell>
          <cell r="F953" t="str">
            <v/>
          </cell>
          <cell r="G953">
            <v>998</v>
          </cell>
          <cell r="H953" t="str">
            <v/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189</v>
          </cell>
          <cell r="U953">
            <v>998</v>
          </cell>
          <cell r="V953">
            <v>944</v>
          </cell>
          <cell r="W953">
            <v>0</v>
          </cell>
          <cell r="X953">
            <v>0</v>
          </cell>
        </row>
        <row r="954">
          <cell r="D954">
            <v>945</v>
          </cell>
          <cell r="E954">
            <v>189</v>
          </cell>
          <cell r="F954" t="str">
            <v xml:space="preserve">Milton                       </v>
          </cell>
          <cell r="G954">
            <v>999</v>
          </cell>
          <cell r="H954" t="str">
            <v>Total</v>
          </cell>
          <cell r="I954">
            <v>38144177.294160001</v>
          </cell>
          <cell r="J954">
            <v>1</v>
          </cell>
          <cell r="K954">
            <v>40539480.971463695</v>
          </cell>
          <cell r="L954">
            <v>1</v>
          </cell>
          <cell r="M954">
            <v>32822561</v>
          </cell>
          <cell r="N954">
            <v>32822561</v>
          </cell>
          <cell r="O954">
            <v>31578373</v>
          </cell>
          <cell r="P954">
            <v>1244188</v>
          </cell>
          <cell r="Q954">
            <v>3.9400003287059788</v>
          </cell>
          <cell r="R954">
            <v>3973</v>
          </cell>
          <cell r="S954">
            <v>0</v>
          </cell>
          <cell r="T954">
            <v>189</v>
          </cell>
          <cell r="U954">
            <v>999</v>
          </cell>
          <cell r="V954">
            <v>945</v>
          </cell>
          <cell r="W954">
            <v>4143.9999999981501</v>
          </cell>
          <cell r="X954">
            <v>40539480.971463695</v>
          </cell>
        </row>
        <row r="955">
          <cell r="D955">
            <v>946</v>
          </cell>
          <cell r="E955">
            <v>190</v>
          </cell>
          <cell r="F955" t="str">
            <v xml:space="preserve">Monroe                       </v>
          </cell>
          <cell r="G955">
            <v>190</v>
          </cell>
          <cell r="H955" t="str">
            <v>Monroe</v>
          </cell>
          <cell r="I955">
            <v>64197.68</v>
          </cell>
          <cell r="J955">
            <v>0.50333483137046564</v>
          </cell>
          <cell r="K955">
            <v>70057.67309236154</v>
          </cell>
          <cell r="L955">
            <v>0.42062527504518715</v>
          </cell>
          <cell r="N955">
            <v>39434</v>
          </cell>
          <cell r="O955">
            <v>43424</v>
          </cell>
          <cell r="P955">
            <v>-3990</v>
          </cell>
          <cell r="Q955">
            <v>-9.1884672070744298</v>
          </cell>
          <cell r="R955">
            <v>9</v>
          </cell>
          <cell r="S955">
            <v>0</v>
          </cell>
          <cell r="T955">
            <v>190</v>
          </cell>
          <cell r="U955">
            <v>190</v>
          </cell>
          <cell r="V955">
            <v>946</v>
          </cell>
          <cell r="W955">
            <v>10</v>
          </cell>
          <cell r="X955">
            <v>70057.67309236154</v>
          </cell>
        </row>
        <row r="956">
          <cell r="D956">
            <v>947</v>
          </cell>
          <cell r="E956">
            <v>190</v>
          </cell>
          <cell r="F956" t="str">
            <v xml:space="preserve">Monroe                       </v>
          </cell>
          <cell r="G956">
            <v>851</v>
          </cell>
          <cell r="H956" t="str">
            <v>Northern Berkshire</v>
          </cell>
          <cell r="I956">
            <v>63347</v>
          </cell>
          <cell r="J956">
            <v>0.49666516862953441</v>
          </cell>
          <cell r="K956">
            <v>96498.350163338793</v>
          </cell>
          <cell r="L956">
            <v>0.5793747249548129</v>
          </cell>
          <cell r="N956">
            <v>54318</v>
          </cell>
          <cell r="O956">
            <v>42848</v>
          </cell>
          <cell r="P956">
            <v>11470</v>
          </cell>
          <cell r="Q956">
            <v>26.769044062733382</v>
          </cell>
          <cell r="R956">
            <v>4</v>
          </cell>
          <cell r="S956">
            <v>0</v>
          </cell>
          <cell r="T956">
            <v>190</v>
          </cell>
          <cell r="U956">
            <v>851</v>
          </cell>
          <cell r="V956">
            <v>947</v>
          </cell>
          <cell r="W956">
            <v>6.0000000014400001</v>
          </cell>
          <cell r="X956">
            <v>96498.350163338793</v>
          </cell>
        </row>
        <row r="957">
          <cell r="D957">
            <v>948</v>
          </cell>
          <cell r="E957">
            <v>190</v>
          </cell>
          <cell r="F957" t="str">
            <v/>
          </cell>
          <cell r="G957">
            <v>998</v>
          </cell>
          <cell r="H957" t="str">
            <v/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190</v>
          </cell>
          <cell r="U957">
            <v>998</v>
          </cell>
          <cell r="V957">
            <v>948</v>
          </cell>
          <cell r="W957">
            <v>0</v>
          </cell>
          <cell r="X957">
            <v>0</v>
          </cell>
        </row>
        <row r="958">
          <cell r="D958">
            <v>949</v>
          </cell>
          <cell r="E958">
            <v>190</v>
          </cell>
          <cell r="F958" t="str">
            <v/>
          </cell>
          <cell r="G958">
            <v>998</v>
          </cell>
          <cell r="H958" t="str">
            <v/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190</v>
          </cell>
          <cell r="U958">
            <v>998</v>
          </cell>
          <cell r="V958">
            <v>949</v>
          </cell>
          <cell r="W958">
            <v>0</v>
          </cell>
          <cell r="X958">
            <v>0</v>
          </cell>
        </row>
        <row r="959">
          <cell r="D959">
            <v>950</v>
          </cell>
          <cell r="E959">
            <v>190</v>
          </cell>
          <cell r="F959" t="str">
            <v xml:space="preserve">Monroe                       </v>
          </cell>
          <cell r="G959">
            <v>999</v>
          </cell>
          <cell r="H959" t="str">
            <v>Total</v>
          </cell>
          <cell r="I959">
            <v>127544.68</v>
          </cell>
          <cell r="J959">
            <v>1</v>
          </cell>
          <cell r="K959">
            <v>166556.02325570033</v>
          </cell>
          <cell r="L959">
            <v>1</v>
          </cell>
          <cell r="M959">
            <v>93752</v>
          </cell>
          <cell r="N959">
            <v>93752</v>
          </cell>
          <cell r="O959">
            <v>86272</v>
          </cell>
          <cell r="P959">
            <v>7480</v>
          </cell>
          <cell r="Q959">
            <v>8.6702522255192882</v>
          </cell>
          <cell r="R959">
            <v>13</v>
          </cell>
          <cell r="S959">
            <v>0</v>
          </cell>
          <cell r="T959">
            <v>190</v>
          </cell>
          <cell r="U959">
            <v>999</v>
          </cell>
          <cell r="V959">
            <v>950</v>
          </cell>
          <cell r="W959">
            <v>16.00000000144</v>
          </cell>
          <cell r="X959">
            <v>166556.02325570033</v>
          </cell>
        </row>
        <row r="960">
          <cell r="D960">
            <v>951</v>
          </cell>
          <cell r="E960">
            <v>191</v>
          </cell>
          <cell r="F960" t="str">
            <v xml:space="preserve">Monson                       </v>
          </cell>
          <cell r="G960">
            <v>191</v>
          </cell>
          <cell r="H960" t="str">
            <v>Monson</v>
          </cell>
          <cell r="I960">
            <v>10115062.609999999</v>
          </cell>
          <cell r="J960">
            <v>0.86011591598630555</v>
          </cell>
          <cell r="K960">
            <v>9765311.1307165027</v>
          </cell>
          <cell r="L960">
            <v>0.85661632153883283</v>
          </cell>
          <cell r="N960">
            <v>5261486</v>
          </cell>
          <cell r="O960">
            <v>5426446</v>
          </cell>
          <cell r="P960">
            <v>-164960</v>
          </cell>
          <cell r="Q960">
            <v>-3.0399270535448064</v>
          </cell>
          <cell r="R960">
            <v>1028</v>
          </cell>
          <cell r="S960">
            <v>0</v>
          </cell>
          <cell r="T960">
            <v>191</v>
          </cell>
          <cell r="U960">
            <v>191</v>
          </cell>
          <cell r="V960">
            <v>951</v>
          </cell>
          <cell r="W960">
            <v>967</v>
          </cell>
          <cell r="X960">
            <v>9765311.1307165027</v>
          </cell>
        </row>
        <row r="961">
          <cell r="D961">
            <v>952</v>
          </cell>
          <cell r="E961">
            <v>191</v>
          </cell>
          <cell r="F961" t="str">
            <v xml:space="preserve">Monson                       </v>
          </cell>
          <cell r="G961">
            <v>860</v>
          </cell>
          <cell r="H961" t="str">
            <v>Pathfinder</v>
          </cell>
          <cell r="I961">
            <v>1645053</v>
          </cell>
          <cell r="J961">
            <v>0.13988408401369448</v>
          </cell>
          <cell r="K961">
            <v>1634554.6962315703</v>
          </cell>
          <cell r="L961">
            <v>0.1433836784611672</v>
          </cell>
          <cell r="N961">
            <v>880687</v>
          </cell>
          <cell r="O961">
            <v>882524</v>
          </cell>
          <cell r="P961">
            <v>-1837</v>
          </cell>
          <cell r="Q961">
            <v>-0.20815297940905855</v>
          </cell>
          <cell r="R961">
            <v>102</v>
          </cell>
          <cell r="S961">
            <v>0</v>
          </cell>
          <cell r="T961">
            <v>191</v>
          </cell>
          <cell r="U961">
            <v>860</v>
          </cell>
          <cell r="V961">
            <v>952</v>
          </cell>
          <cell r="W961">
            <v>98.999999999850004</v>
          </cell>
          <cell r="X961">
            <v>1634554.6962315703</v>
          </cell>
        </row>
        <row r="962">
          <cell r="D962">
            <v>953</v>
          </cell>
          <cell r="E962">
            <v>191</v>
          </cell>
          <cell r="F962" t="str">
            <v/>
          </cell>
          <cell r="G962">
            <v>998</v>
          </cell>
          <cell r="H962" t="str">
            <v/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191</v>
          </cell>
          <cell r="U962">
            <v>998</v>
          </cell>
          <cell r="V962">
            <v>953</v>
          </cell>
          <cell r="W962">
            <v>0</v>
          </cell>
          <cell r="X962">
            <v>0</v>
          </cell>
        </row>
        <row r="963">
          <cell r="D963">
            <v>954</v>
          </cell>
          <cell r="E963">
            <v>191</v>
          </cell>
          <cell r="F963" t="str">
            <v/>
          </cell>
          <cell r="G963">
            <v>998</v>
          </cell>
          <cell r="H963" t="str">
            <v/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191</v>
          </cell>
          <cell r="U963">
            <v>998</v>
          </cell>
          <cell r="V963">
            <v>954</v>
          </cell>
          <cell r="W963">
            <v>0</v>
          </cell>
          <cell r="X963">
            <v>0</v>
          </cell>
        </row>
        <row r="964">
          <cell r="D964">
            <v>955</v>
          </cell>
          <cell r="E964">
            <v>191</v>
          </cell>
          <cell r="F964" t="str">
            <v xml:space="preserve">Monson                       </v>
          </cell>
          <cell r="G964">
            <v>999</v>
          </cell>
          <cell r="H964" t="str">
            <v>Total</v>
          </cell>
          <cell r="I964">
            <v>11760115.609999999</v>
          </cell>
          <cell r="J964">
            <v>1</v>
          </cell>
          <cell r="K964">
            <v>11399865.826948073</v>
          </cell>
          <cell r="L964">
            <v>1</v>
          </cell>
          <cell r="M964">
            <v>6142173</v>
          </cell>
          <cell r="N964">
            <v>6142173</v>
          </cell>
          <cell r="O964">
            <v>6308970</v>
          </cell>
          <cell r="P964">
            <v>-166797</v>
          </cell>
          <cell r="Q964">
            <v>-2.6438071507710452</v>
          </cell>
          <cell r="R964">
            <v>1130</v>
          </cell>
          <cell r="S964">
            <v>0</v>
          </cell>
          <cell r="T964">
            <v>191</v>
          </cell>
          <cell r="U964">
            <v>999</v>
          </cell>
          <cell r="V964">
            <v>955</v>
          </cell>
          <cell r="W964">
            <v>1065.9999999998499</v>
          </cell>
          <cell r="X964">
            <v>11399865.826948073</v>
          </cell>
        </row>
        <row r="965">
          <cell r="D965">
            <v>956</v>
          </cell>
          <cell r="E965">
            <v>192</v>
          </cell>
          <cell r="F965" t="str">
            <v xml:space="preserve">Montague                     </v>
          </cell>
          <cell r="G965">
            <v>192</v>
          </cell>
          <cell r="H965" t="str">
            <v>Montague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192</v>
          </cell>
          <cell r="U965">
            <v>192</v>
          </cell>
          <cell r="V965">
            <v>956</v>
          </cell>
          <cell r="W965">
            <v>0</v>
          </cell>
          <cell r="X965">
            <v>0</v>
          </cell>
        </row>
        <row r="966">
          <cell r="D966">
            <v>957</v>
          </cell>
          <cell r="E966">
            <v>192</v>
          </cell>
          <cell r="F966" t="str">
            <v xml:space="preserve">Montague                     </v>
          </cell>
          <cell r="G966">
            <v>674</v>
          </cell>
          <cell r="H966" t="str">
            <v>Gill Montague</v>
          </cell>
          <cell r="I966">
            <v>9695520</v>
          </cell>
          <cell r="J966">
            <v>0.91433822343662208</v>
          </cell>
          <cell r="K966">
            <v>9962441.3282840066</v>
          </cell>
          <cell r="L966">
            <v>0.91062822209965022</v>
          </cell>
          <cell r="N966">
            <v>5043982</v>
          </cell>
          <cell r="O966">
            <v>5078697</v>
          </cell>
          <cell r="P966">
            <v>-34715</v>
          </cell>
          <cell r="Q966">
            <v>-0.68354146742757049</v>
          </cell>
          <cell r="R966">
            <v>929</v>
          </cell>
          <cell r="S966">
            <v>0</v>
          </cell>
          <cell r="T966">
            <v>192</v>
          </cell>
          <cell r="U966">
            <v>674</v>
          </cell>
          <cell r="V966">
            <v>957</v>
          </cell>
          <cell r="W966">
            <v>925.40639268923996</v>
          </cell>
          <cell r="X966">
            <v>9962441.3282840066</v>
          </cell>
        </row>
        <row r="967">
          <cell r="D967">
            <v>958</v>
          </cell>
          <cell r="E967">
            <v>192</v>
          </cell>
          <cell r="F967" t="str">
            <v xml:space="preserve">Montague                     </v>
          </cell>
          <cell r="G967">
            <v>818</v>
          </cell>
          <cell r="H967" t="str">
            <v>Franklin County</v>
          </cell>
          <cell r="I967">
            <v>908346</v>
          </cell>
          <cell r="J967">
            <v>8.5661776563377923E-2</v>
          </cell>
          <cell r="K967">
            <v>977743.79502948292</v>
          </cell>
          <cell r="L967">
            <v>8.9371777900349683E-2</v>
          </cell>
          <cell r="N967">
            <v>495032</v>
          </cell>
          <cell r="O967">
            <v>475809</v>
          </cell>
          <cell r="P967">
            <v>19223</v>
          </cell>
          <cell r="Q967">
            <v>4.0400664972709635</v>
          </cell>
          <cell r="R967">
            <v>56</v>
          </cell>
          <cell r="S967">
            <v>0</v>
          </cell>
          <cell r="T967">
            <v>192</v>
          </cell>
          <cell r="U967">
            <v>818</v>
          </cell>
          <cell r="V967">
            <v>958</v>
          </cell>
          <cell r="W967">
            <v>59.000000001050005</v>
          </cell>
          <cell r="X967">
            <v>977743.79502948292</v>
          </cell>
        </row>
        <row r="968">
          <cell r="D968">
            <v>959</v>
          </cell>
          <cell r="E968">
            <v>192</v>
          </cell>
          <cell r="F968" t="str">
            <v/>
          </cell>
          <cell r="G968">
            <v>998</v>
          </cell>
          <cell r="H968" t="str">
            <v/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192</v>
          </cell>
          <cell r="U968">
            <v>998</v>
          </cell>
          <cell r="V968">
            <v>959</v>
          </cell>
          <cell r="W968">
            <v>0</v>
          </cell>
          <cell r="X968">
            <v>0</v>
          </cell>
        </row>
        <row r="969">
          <cell r="D969">
            <v>960</v>
          </cell>
          <cell r="E969">
            <v>192</v>
          </cell>
          <cell r="F969" t="str">
            <v xml:space="preserve">Montague                     </v>
          </cell>
          <cell r="G969">
            <v>999</v>
          </cell>
          <cell r="H969" t="str">
            <v>Total</v>
          </cell>
          <cell r="I969">
            <v>10603866</v>
          </cell>
          <cell r="J969">
            <v>1</v>
          </cell>
          <cell r="K969">
            <v>10940185.12331349</v>
          </cell>
          <cell r="L969">
            <v>0.99999999999999989</v>
          </cell>
          <cell r="M969">
            <v>5539014</v>
          </cell>
          <cell r="N969">
            <v>5539014</v>
          </cell>
          <cell r="O969">
            <v>5554506</v>
          </cell>
          <cell r="P969">
            <v>-15492</v>
          </cell>
          <cell r="Q969">
            <v>-0.27890869142998498</v>
          </cell>
          <cell r="R969">
            <v>985</v>
          </cell>
          <cell r="S969">
            <v>0</v>
          </cell>
          <cell r="T969">
            <v>192</v>
          </cell>
          <cell r="U969">
            <v>999</v>
          </cell>
          <cell r="V969">
            <v>960</v>
          </cell>
          <cell r="W969">
            <v>984.40639269028998</v>
          </cell>
          <cell r="X969">
            <v>10940185.12331349</v>
          </cell>
        </row>
        <row r="970">
          <cell r="D970">
            <v>961</v>
          </cell>
          <cell r="E970">
            <v>193</v>
          </cell>
          <cell r="F970" t="str">
            <v xml:space="preserve">Monterey                     </v>
          </cell>
          <cell r="G970">
            <v>193</v>
          </cell>
          <cell r="H970" t="str">
            <v>Monterey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193</v>
          </cell>
          <cell r="U970">
            <v>193</v>
          </cell>
          <cell r="V970">
            <v>961</v>
          </cell>
          <cell r="W970">
            <v>0</v>
          </cell>
          <cell r="X970">
            <v>0</v>
          </cell>
        </row>
        <row r="971">
          <cell r="D971">
            <v>962</v>
          </cell>
          <cell r="E971">
            <v>193</v>
          </cell>
          <cell r="F971" t="str">
            <v xml:space="preserve">Monterey                     </v>
          </cell>
          <cell r="G971">
            <v>765</v>
          </cell>
          <cell r="H971" t="str">
            <v>Southern Berkshire</v>
          </cell>
          <cell r="I971">
            <v>896576</v>
          </cell>
          <cell r="J971">
            <v>1</v>
          </cell>
          <cell r="K971">
            <v>856769.42753290886</v>
          </cell>
          <cell r="L971">
            <v>1</v>
          </cell>
          <cell r="N971">
            <v>712010</v>
          </cell>
          <cell r="O971">
            <v>718629</v>
          </cell>
          <cell r="P971">
            <v>-6619</v>
          </cell>
          <cell r="Q971">
            <v>-0.92105940617481341</v>
          </cell>
          <cell r="R971">
            <v>86</v>
          </cell>
          <cell r="S971">
            <v>0</v>
          </cell>
          <cell r="T971">
            <v>193</v>
          </cell>
          <cell r="U971">
            <v>765</v>
          </cell>
          <cell r="V971">
            <v>962</v>
          </cell>
          <cell r="W971">
            <v>80.565982407740009</v>
          </cell>
          <cell r="X971">
            <v>856769.42753290886</v>
          </cell>
        </row>
        <row r="972">
          <cell r="D972">
            <v>963</v>
          </cell>
          <cell r="E972">
            <v>193</v>
          </cell>
          <cell r="F972" t="str">
            <v/>
          </cell>
          <cell r="G972">
            <v>998</v>
          </cell>
          <cell r="H972" t="str">
            <v/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193</v>
          </cell>
          <cell r="U972">
            <v>998</v>
          </cell>
          <cell r="V972">
            <v>963</v>
          </cell>
          <cell r="W972">
            <v>0</v>
          </cell>
          <cell r="X972">
            <v>0</v>
          </cell>
        </row>
        <row r="973">
          <cell r="D973">
            <v>964</v>
          </cell>
          <cell r="E973">
            <v>193</v>
          </cell>
          <cell r="F973" t="str">
            <v/>
          </cell>
          <cell r="G973">
            <v>998</v>
          </cell>
          <cell r="H973" t="str">
            <v/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193</v>
          </cell>
          <cell r="U973">
            <v>998</v>
          </cell>
          <cell r="V973">
            <v>964</v>
          </cell>
          <cell r="W973">
            <v>0</v>
          </cell>
          <cell r="X973">
            <v>0</v>
          </cell>
        </row>
        <row r="974">
          <cell r="D974">
            <v>965</v>
          </cell>
          <cell r="E974">
            <v>193</v>
          </cell>
          <cell r="F974" t="str">
            <v xml:space="preserve">Monterey                     </v>
          </cell>
          <cell r="G974">
            <v>999</v>
          </cell>
          <cell r="H974" t="str">
            <v>Total</v>
          </cell>
          <cell r="I974">
            <v>896576</v>
          </cell>
          <cell r="J974">
            <v>1</v>
          </cell>
          <cell r="K974">
            <v>856769.42753290886</v>
          </cell>
          <cell r="L974">
            <v>1</v>
          </cell>
          <cell r="M974">
            <v>712010</v>
          </cell>
          <cell r="N974">
            <v>712010</v>
          </cell>
          <cell r="O974">
            <v>718629</v>
          </cell>
          <cell r="P974">
            <v>-6619</v>
          </cell>
          <cell r="Q974">
            <v>-0.92105940617481341</v>
          </cell>
          <cell r="R974">
            <v>86</v>
          </cell>
          <cell r="S974">
            <v>0</v>
          </cell>
          <cell r="T974">
            <v>193</v>
          </cell>
          <cell r="U974">
            <v>999</v>
          </cell>
          <cell r="V974">
            <v>965</v>
          </cell>
          <cell r="W974">
            <v>80.565982407740009</v>
          </cell>
          <cell r="X974">
            <v>856769.42753290886</v>
          </cell>
        </row>
        <row r="975">
          <cell r="D975">
            <v>966</v>
          </cell>
          <cell r="E975">
            <v>194</v>
          </cell>
          <cell r="F975" t="str">
            <v xml:space="preserve">Montgomery                   </v>
          </cell>
          <cell r="G975">
            <v>194</v>
          </cell>
          <cell r="H975" t="str">
            <v>Montgomery</v>
          </cell>
          <cell r="I975">
            <v>65854.600000000006</v>
          </cell>
          <cell r="J975">
            <v>7.9412104477565151E-2</v>
          </cell>
          <cell r="K975">
            <v>80501.000061537285</v>
          </cell>
          <cell r="L975">
            <v>0.10226865591636028</v>
          </cell>
          <cell r="N975">
            <v>67534</v>
          </cell>
          <cell r="O975">
            <v>55442</v>
          </cell>
          <cell r="P975">
            <v>12092</v>
          </cell>
          <cell r="Q975">
            <v>21.810180007936221</v>
          </cell>
          <cell r="R975">
            <v>5</v>
          </cell>
          <cell r="S975">
            <v>0</v>
          </cell>
          <cell r="T975">
            <v>194</v>
          </cell>
          <cell r="U975">
            <v>194</v>
          </cell>
          <cell r="V975">
            <v>966</v>
          </cell>
          <cell r="W975">
            <v>6</v>
          </cell>
          <cell r="X975">
            <v>80501.000061537285</v>
          </cell>
        </row>
        <row r="976">
          <cell r="D976">
            <v>967</v>
          </cell>
          <cell r="E976">
            <v>194</v>
          </cell>
          <cell r="F976" t="str">
            <v xml:space="preserve">Montgomery                   </v>
          </cell>
          <cell r="G976">
            <v>672</v>
          </cell>
          <cell r="H976" t="str">
            <v>Gateway</v>
          </cell>
          <cell r="I976">
            <v>763422</v>
          </cell>
          <cell r="J976">
            <v>0.92058789552243492</v>
          </cell>
          <cell r="K976">
            <v>706651.22502856737</v>
          </cell>
          <cell r="L976">
            <v>0.89773134408363975</v>
          </cell>
          <cell r="N976">
            <v>592824</v>
          </cell>
          <cell r="O976">
            <v>642712</v>
          </cell>
          <cell r="P976">
            <v>-49888</v>
          </cell>
          <cell r="Q976">
            <v>-7.7621080670658085</v>
          </cell>
          <cell r="R976">
            <v>74</v>
          </cell>
          <cell r="S976">
            <v>0</v>
          </cell>
          <cell r="T976">
            <v>194</v>
          </cell>
          <cell r="U976">
            <v>672</v>
          </cell>
          <cell r="V976">
            <v>967</v>
          </cell>
          <cell r="W976">
            <v>67.6923076896</v>
          </cell>
          <cell r="X976">
            <v>706651.22502856737</v>
          </cell>
        </row>
        <row r="977">
          <cell r="D977">
            <v>968</v>
          </cell>
          <cell r="E977">
            <v>194</v>
          </cell>
          <cell r="F977" t="str">
            <v/>
          </cell>
          <cell r="G977">
            <v>998</v>
          </cell>
          <cell r="H977" t="str">
            <v/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194</v>
          </cell>
          <cell r="U977">
            <v>998</v>
          </cell>
          <cell r="V977">
            <v>968</v>
          </cell>
          <cell r="W977">
            <v>0</v>
          </cell>
          <cell r="X977">
            <v>0</v>
          </cell>
        </row>
        <row r="978">
          <cell r="D978">
            <v>969</v>
          </cell>
          <cell r="E978">
            <v>194</v>
          </cell>
          <cell r="F978" t="str">
            <v/>
          </cell>
          <cell r="G978">
            <v>998</v>
          </cell>
          <cell r="H978" t="str">
            <v/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194</v>
          </cell>
          <cell r="U978">
            <v>998</v>
          </cell>
          <cell r="V978">
            <v>969</v>
          </cell>
          <cell r="W978">
            <v>0</v>
          </cell>
          <cell r="X978">
            <v>0</v>
          </cell>
        </row>
        <row r="979">
          <cell r="D979">
            <v>970</v>
          </cell>
          <cell r="E979">
            <v>194</v>
          </cell>
          <cell r="F979" t="str">
            <v xml:space="preserve">Montgomery                   </v>
          </cell>
          <cell r="G979">
            <v>999</v>
          </cell>
          <cell r="H979" t="str">
            <v>Total</v>
          </cell>
          <cell r="I979">
            <v>829276.6</v>
          </cell>
          <cell r="J979">
            <v>1</v>
          </cell>
          <cell r="K979">
            <v>787152.22509010462</v>
          </cell>
          <cell r="L979">
            <v>1</v>
          </cell>
          <cell r="M979">
            <v>660358</v>
          </cell>
          <cell r="N979">
            <v>660358</v>
          </cell>
          <cell r="O979">
            <v>698154</v>
          </cell>
          <cell r="P979">
            <v>-37796</v>
          </cell>
          <cell r="Q979">
            <v>-5.4137052856533083</v>
          </cell>
          <cell r="R979">
            <v>79</v>
          </cell>
          <cell r="S979">
            <v>0</v>
          </cell>
          <cell r="T979">
            <v>194</v>
          </cell>
          <cell r="U979">
            <v>999</v>
          </cell>
          <cell r="V979">
            <v>970</v>
          </cell>
          <cell r="W979">
            <v>73.6923076896</v>
          </cell>
          <cell r="X979">
            <v>787152.22509010462</v>
          </cell>
        </row>
        <row r="980">
          <cell r="D980">
            <v>971</v>
          </cell>
          <cell r="E980">
            <v>195</v>
          </cell>
          <cell r="F980" t="str">
            <v xml:space="preserve">Mount Washington             </v>
          </cell>
          <cell r="G980">
            <v>195</v>
          </cell>
          <cell r="H980" t="str">
            <v>Mount Washington</v>
          </cell>
          <cell r="I980">
            <v>57421.64</v>
          </cell>
          <cell r="J980">
            <v>1</v>
          </cell>
          <cell r="K980">
            <v>32643.359126604621</v>
          </cell>
          <cell r="L980">
            <v>1</v>
          </cell>
          <cell r="N980">
            <v>29379</v>
          </cell>
          <cell r="O980">
            <v>51679</v>
          </cell>
          <cell r="P980">
            <v>-22300</v>
          </cell>
          <cell r="Q980">
            <v>-43.150989763733818</v>
          </cell>
          <cell r="R980">
            <v>7</v>
          </cell>
          <cell r="S980">
            <v>0</v>
          </cell>
          <cell r="T980">
            <v>195</v>
          </cell>
          <cell r="U980">
            <v>195</v>
          </cell>
          <cell r="V980">
            <v>971</v>
          </cell>
          <cell r="W980">
            <v>4</v>
          </cell>
          <cell r="X980">
            <v>32643.359126604621</v>
          </cell>
        </row>
        <row r="981">
          <cell r="D981">
            <v>972</v>
          </cell>
          <cell r="E981">
            <v>195</v>
          </cell>
          <cell r="F981" t="str">
            <v/>
          </cell>
          <cell r="G981">
            <v>998</v>
          </cell>
          <cell r="H981" t="str">
            <v/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195</v>
          </cell>
          <cell r="U981">
            <v>998</v>
          </cell>
          <cell r="V981">
            <v>972</v>
          </cell>
          <cell r="W981">
            <v>0</v>
          </cell>
          <cell r="X981">
            <v>0</v>
          </cell>
        </row>
        <row r="982">
          <cell r="D982">
            <v>973</v>
          </cell>
          <cell r="E982">
            <v>195</v>
          </cell>
          <cell r="F982" t="str">
            <v/>
          </cell>
          <cell r="G982">
            <v>998</v>
          </cell>
          <cell r="H982" t="str">
            <v/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195</v>
          </cell>
          <cell r="U982">
            <v>998</v>
          </cell>
          <cell r="V982">
            <v>973</v>
          </cell>
          <cell r="W982">
            <v>0</v>
          </cell>
          <cell r="X982">
            <v>0</v>
          </cell>
        </row>
        <row r="983">
          <cell r="D983">
            <v>974</v>
          </cell>
          <cell r="E983">
            <v>195</v>
          </cell>
          <cell r="F983" t="str">
            <v/>
          </cell>
          <cell r="G983">
            <v>998</v>
          </cell>
          <cell r="H983" t="str">
            <v/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195</v>
          </cell>
          <cell r="U983">
            <v>998</v>
          </cell>
          <cell r="V983">
            <v>974</v>
          </cell>
          <cell r="W983">
            <v>0</v>
          </cell>
          <cell r="X983">
            <v>0</v>
          </cell>
        </row>
        <row r="984">
          <cell r="D984">
            <v>975</v>
          </cell>
          <cell r="E984">
            <v>195</v>
          </cell>
          <cell r="F984" t="str">
            <v xml:space="preserve">Mount Washington             </v>
          </cell>
          <cell r="G984">
            <v>999</v>
          </cell>
          <cell r="H984" t="str">
            <v>Total</v>
          </cell>
          <cell r="I984">
            <v>57421.64</v>
          </cell>
          <cell r="J984">
            <v>1</v>
          </cell>
          <cell r="K984">
            <v>32643.359126604621</v>
          </cell>
          <cell r="L984">
            <v>1</v>
          </cell>
          <cell r="M984">
            <v>29379.023213944158</v>
          </cell>
          <cell r="N984">
            <v>29379</v>
          </cell>
          <cell r="O984">
            <v>51679</v>
          </cell>
          <cell r="P984">
            <v>-22300</v>
          </cell>
          <cell r="Q984">
            <v>-43.150989763733818</v>
          </cell>
          <cell r="R984">
            <v>7</v>
          </cell>
          <cell r="S984">
            <v>0</v>
          </cell>
          <cell r="T984">
            <v>195</v>
          </cell>
          <cell r="U984">
            <v>999</v>
          </cell>
          <cell r="V984">
            <v>975</v>
          </cell>
          <cell r="W984">
            <v>4</v>
          </cell>
          <cell r="X984">
            <v>32643.359126604621</v>
          </cell>
        </row>
        <row r="985">
          <cell r="D985">
            <v>976</v>
          </cell>
          <cell r="E985">
            <v>196</v>
          </cell>
          <cell r="F985" t="str">
            <v xml:space="preserve">Nahant                       </v>
          </cell>
          <cell r="G985">
            <v>196</v>
          </cell>
          <cell r="H985" t="str">
            <v>Nahant</v>
          </cell>
          <cell r="I985">
            <v>2541982.4700000002</v>
          </cell>
          <cell r="J985">
            <v>0.97578898063846653</v>
          </cell>
          <cell r="K985">
            <v>2576635.3961993451</v>
          </cell>
          <cell r="L985">
            <v>0.9642811009788157</v>
          </cell>
          <cell r="N985">
            <v>2132494</v>
          </cell>
          <cell r="O985">
            <v>2138805</v>
          </cell>
          <cell r="P985">
            <v>-6311</v>
          </cell>
          <cell r="Q985">
            <v>-0.29507131318656915</v>
          </cell>
          <cell r="R985">
            <v>272</v>
          </cell>
          <cell r="S985">
            <v>0</v>
          </cell>
          <cell r="T985">
            <v>196</v>
          </cell>
          <cell r="U985">
            <v>196</v>
          </cell>
          <cell r="V985">
            <v>976</v>
          </cell>
          <cell r="W985">
            <v>270</v>
          </cell>
          <cell r="X985">
            <v>2576635.3961993451</v>
          </cell>
        </row>
        <row r="986">
          <cell r="D986">
            <v>977</v>
          </cell>
          <cell r="E986">
            <v>196</v>
          </cell>
          <cell r="F986" t="str">
            <v xml:space="preserve">Nahant                       </v>
          </cell>
          <cell r="G986">
            <v>817</v>
          </cell>
          <cell r="H986" t="str">
            <v>Essex North Shore</v>
          </cell>
          <cell r="I986">
            <v>63071</v>
          </cell>
          <cell r="J986">
            <v>2.4211019361533487E-2</v>
          </cell>
          <cell r="K986">
            <v>95443.724281054296</v>
          </cell>
          <cell r="L986">
            <v>3.5718899021184282E-2</v>
          </cell>
          <cell r="N986">
            <v>78992</v>
          </cell>
          <cell r="O986">
            <v>53067</v>
          </cell>
          <cell r="P986">
            <v>25925</v>
          </cell>
          <cell r="Q986">
            <v>48.853336348389774</v>
          </cell>
          <cell r="R986">
            <v>4</v>
          </cell>
          <cell r="S986">
            <v>0</v>
          </cell>
          <cell r="T986">
            <v>196</v>
          </cell>
          <cell r="U986">
            <v>817</v>
          </cell>
          <cell r="V986">
            <v>977</v>
          </cell>
          <cell r="W986">
            <v>5.9999999966400006</v>
          </cell>
          <cell r="X986">
            <v>95443.724281054296</v>
          </cell>
        </row>
        <row r="987">
          <cell r="D987">
            <v>978</v>
          </cell>
          <cell r="E987">
            <v>196</v>
          </cell>
          <cell r="F987" t="str">
            <v/>
          </cell>
          <cell r="G987">
            <v>998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196</v>
          </cell>
          <cell r="U987">
            <v>998</v>
          </cell>
          <cell r="V987">
            <v>978</v>
          </cell>
          <cell r="W987">
            <v>0</v>
          </cell>
          <cell r="X987">
            <v>0</v>
          </cell>
        </row>
        <row r="988">
          <cell r="D988">
            <v>979</v>
          </cell>
          <cell r="E988">
            <v>196</v>
          </cell>
          <cell r="F988" t="str">
            <v/>
          </cell>
          <cell r="G988">
            <v>998</v>
          </cell>
          <cell r="H988" t="str">
            <v/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196</v>
          </cell>
          <cell r="U988">
            <v>998</v>
          </cell>
          <cell r="V988">
            <v>979</v>
          </cell>
          <cell r="W988">
            <v>0</v>
          </cell>
          <cell r="X988">
            <v>0</v>
          </cell>
        </row>
        <row r="989">
          <cell r="D989">
            <v>980</v>
          </cell>
          <cell r="E989">
            <v>196</v>
          </cell>
          <cell r="F989" t="str">
            <v xml:space="preserve">Nahant                       </v>
          </cell>
          <cell r="G989">
            <v>999</v>
          </cell>
          <cell r="H989" t="str">
            <v>Total</v>
          </cell>
          <cell r="I989">
            <v>2605053.4700000002</v>
          </cell>
          <cell r="J989">
            <v>1</v>
          </cell>
          <cell r="K989">
            <v>2672079.1204803996</v>
          </cell>
          <cell r="L989">
            <v>1</v>
          </cell>
          <cell r="M989">
            <v>2211486</v>
          </cell>
          <cell r="N989">
            <v>2211486</v>
          </cell>
          <cell r="O989">
            <v>2191872</v>
          </cell>
          <cell r="P989">
            <v>19614</v>
          </cell>
          <cell r="Q989">
            <v>0.8948515241765943</v>
          </cell>
          <cell r="R989">
            <v>276</v>
          </cell>
          <cell r="S989">
            <v>0</v>
          </cell>
          <cell r="T989">
            <v>196</v>
          </cell>
          <cell r="U989">
            <v>999</v>
          </cell>
          <cell r="V989">
            <v>980</v>
          </cell>
          <cell r="W989">
            <v>275.99999999663999</v>
          </cell>
          <cell r="X989">
            <v>2672079.1204803996</v>
          </cell>
        </row>
        <row r="990">
          <cell r="D990">
            <v>981</v>
          </cell>
          <cell r="E990">
            <v>197</v>
          </cell>
          <cell r="F990" t="str">
            <v xml:space="preserve">Nantucket                    </v>
          </cell>
          <cell r="G990">
            <v>197</v>
          </cell>
          <cell r="H990" t="str">
            <v>Nantucket</v>
          </cell>
          <cell r="I990">
            <v>15743715.589999998</v>
          </cell>
          <cell r="J990">
            <v>1</v>
          </cell>
          <cell r="K990">
            <v>16351990.158213655</v>
          </cell>
          <cell r="L990">
            <v>1</v>
          </cell>
          <cell r="N990">
            <v>13342499</v>
          </cell>
          <cell r="O990">
            <v>12702303</v>
          </cell>
          <cell r="P990">
            <v>640196</v>
          </cell>
          <cell r="Q990">
            <v>5.0399994394717238</v>
          </cell>
          <cell r="R990">
            <v>1566</v>
          </cell>
          <cell r="S990">
            <v>0</v>
          </cell>
          <cell r="T990">
            <v>197</v>
          </cell>
          <cell r="U990">
            <v>197</v>
          </cell>
          <cell r="V990">
            <v>981</v>
          </cell>
          <cell r="W990">
            <v>1583</v>
          </cell>
          <cell r="X990">
            <v>16351990.158213655</v>
          </cell>
        </row>
        <row r="991">
          <cell r="D991">
            <v>982</v>
          </cell>
          <cell r="E991">
            <v>197</v>
          </cell>
          <cell r="F991" t="str">
            <v/>
          </cell>
          <cell r="G991">
            <v>998</v>
          </cell>
          <cell r="H991" t="str">
            <v/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197</v>
          </cell>
          <cell r="U991">
            <v>998</v>
          </cell>
          <cell r="V991">
            <v>982</v>
          </cell>
          <cell r="W991">
            <v>0</v>
          </cell>
          <cell r="X991">
            <v>0</v>
          </cell>
        </row>
        <row r="992">
          <cell r="D992">
            <v>983</v>
          </cell>
          <cell r="E992">
            <v>197</v>
          </cell>
          <cell r="F992" t="str">
            <v/>
          </cell>
          <cell r="G992">
            <v>998</v>
          </cell>
          <cell r="H992" t="str">
            <v/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197</v>
          </cell>
          <cell r="U992">
            <v>998</v>
          </cell>
          <cell r="V992">
            <v>983</v>
          </cell>
          <cell r="W992">
            <v>0</v>
          </cell>
          <cell r="X992">
            <v>0</v>
          </cell>
        </row>
        <row r="993">
          <cell r="D993">
            <v>984</v>
          </cell>
          <cell r="E993">
            <v>197</v>
          </cell>
          <cell r="F993" t="str">
            <v/>
          </cell>
          <cell r="G993">
            <v>998</v>
          </cell>
          <cell r="H993" t="str">
            <v/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197</v>
          </cell>
          <cell r="U993">
            <v>998</v>
          </cell>
          <cell r="V993">
            <v>984</v>
          </cell>
          <cell r="W993">
            <v>0</v>
          </cell>
          <cell r="X993">
            <v>0</v>
          </cell>
        </row>
        <row r="994">
          <cell r="D994">
            <v>985</v>
          </cell>
          <cell r="E994">
            <v>197</v>
          </cell>
          <cell r="F994" t="str">
            <v xml:space="preserve">Nantucket                    </v>
          </cell>
          <cell r="G994">
            <v>999</v>
          </cell>
          <cell r="H994" t="str">
            <v>Total</v>
          </cell>
          <cell r="I994">
            <v>15743715.589999998</v>
          </cell>
          <cell r="J994">
            <v>1</v>
          </cell>
          <cell r="K994">
            <v>16351990.158213655</v>
          </cell>
          <cell r="L994">
            <v>1</v>
          </cell>
          <cell r="M994">
            <v>13342499</v>
          </cell>
          <cell r="N994">
            <v>13342499</v>
          </cell>
          <cell r="O994">
            <v>12702303</v>
          </cell>
          <cell r="P994">
            <v>640196</v>
          </cell>
          <cell r="Q994">
            <v>5.0399994394717238</v>
          </cell>
          <cell r="R994">
            <v>1566</v>
          </cell>
          <cell r="S994">
            <v>0</v>
          </cell>
          <cell r="T994">
            <v>197</v>
          </cell>
          <cell r="U994">
            <v>999</v>
          </cell>
          <cell r="V994">
            <v>985</v>
          </cell>
          <cell r="W994">
            <v>1583</v>
          </cell>
          <cell r="X994">
            <v>16351990.158213655</v>
          </cell>
        </row>
        <row r="995">
          <cell r="D995">
            <v>986</v>
          </cell>
          <cell r="E995">
            <v>198</v>
          </cell>
          <cell r="F995" t="str">
            <v xml:space="preserve">Natick                       </v>
          </cell>
          <cell r="G995">
            <v>198</v>
          </cell>
          <cell r="H995" t="str">
            <v>Natick</v>
          </cell>
          <cell r="I995">
            <v>52558195.004939988</v>
          </cell>
          <cell r="J995">
            <v>0.97799735548525091</v>
          </cell>
          <cell r="K995">
            <v>53048542.559902228</v>
          </cell>
          <cell r="L995">
            <v>0.97959744194701071</v>
          </cell>
          <cell r="N995">
            <v>43988233</v>
          </cell>
          <cell r="O995">
            <v>43516697</v>
          </cell>
          <cell r="P995">
            <v>471536</v>
          </cell>
          <cell r="Q995">
            <v>1.0835748862097692</v>
          </cell>
          <cell r="R995">
            <v>5476</v>
          </cell>
          <cell r="S995">
            <v>0</v>
          </cell>
          <cell r="T995">
            <v>198</v>
          </cell>
          <cell r="U995">
            <v>198</v>
          </cell>
          <cell r="V995">
            <v>986</v>
          </cell>
          <cell r="W995">
            <v>5466</v>
          </cell>
          <cell r="X995">
            <v>53048542.559902228</v>
          </cell>
        </row>
        <row r="996">
          <cell r="D996">
            <v>987</v>
          </cell>
          <cell r="E996">
            <v>198</v>
          </cell>
          <cell r="F996" t="str">
            <v xml:space="preserve">Natick                       </v>
          </cell>
          <cell r="G996">
            <v>829</v>
          </cell>
          <cell r="H996" t="str">
            <v>South Middlesex</v>
          </cell>
          <cell r="I996">
            <v>1182436</v>
          </cell>
          <cell r="J996">
            <v>2.2002644514749134E-2</v>
          </cell>
          <cell r="K996">
            <v>1104868.1048550806</v>
          </cell>
          <cell r="L996">
            <v>2.0402558052989295E-2</v>
          </cell>
          <cell r="N996">
            <v>916165</v>
          </cell>
          <cell r="O996">
            <v>979024</v>
          </cell>
          <cell r="P996">
            <v>-62859</v>
          </cell>
          <cell r="Q996">
            <v>-6.4205780450734613</v>
          </cell>
          <cell r="R996">
            <v>70</v>
          </cell>
          <cell r="S996">
            <v>0</v>
          </cell>
          <cell r="T996">
            <v>198</v>
          </cell>
          <cell r="U996">
            <v>829</v>
          </cell>
          <cell r="V996">
            <v>987</v>
          </cell>
          <cell r="W996">
            <v>65.000000003560004</v>
          </cell>
          <cell r="X996">
            <v>1104868.1048550806</v>
          </cell>
        </row>
        <row r="997">
          <cell r="D997">
            <v>988</v>
          </cell>
          <cell r="E997">
            <v>198</v>
          </cell>
          <cell r="F997" t="str">
            <v/>
          </cell>
          <cell r="G997">
            <v>998</v>
          </cell>
          <cell r="H997" t="str">
            <v/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198</v>
          </cell>
          <cell r="U997">
            <v>998</v>
          </cell>
          <cell r="V997">
            <v>988</v>
          </cell>
          <cell r="W997">
            <v>0</v>
          </cell>
          <cell r="X997">
            <v>0</v>
          </cell>
        </row>
        <row r="998">
          <cell r="D998">
            <v>989</v>
          </cell>
          <cell r="E998">
            <v>198</v>
          </cell>
          <cell r="F998" t="str">
            <v/>
          </cell>
          <cell r="G998">
            <v>998</v>
          </cell>
          <cell r="H998" t="str">
            <v/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198</v>
          </cell>
          <cell r="U998">
            <v>998</v>
          </cell>
          <cell r="V998">
            <v>989</v>
          </cell>
          <cell r="W998">
            <v>0</v>
          </cell>
          <cell r="X998">
            <v>0</v>
          </cell>
        </row>
        <row r="999">
          <cell r="D999">
            <v>990</v>
          </cell>
          <cell r="E999">
            <v>198</v>
          </cell>
          <cell r="F999" t="str">
            <v xml:space="preserve">Natick                       </v>
          </cell>
          <cell r="G999">
            <v>999</v>
          </cell>
          <cell r="H999" t="str">
            <v>Total</v>
          </cell>
          <cell r="I999">
            <v>53740631.004939988</v>
          </cell>
          <cell r="J999">
            <v>1</v>
          </cell>
          <cell r="K999">
            <v>54153410.664757311</v>
          </cell>
          <cell r="L999">
            <v>1</v>
          </cell>
          <cell r="M999">
            <v>44904398</v>
          </cell>
          <cell r="N999">
            <v>44904398</v>
          </cell>
          <cell r="O999">
            <v>44495721</v>
          </cell>
          <cell r="P999">
            <v>408677</v>
          </cell>
          <cell r="Q999">
            <v>0.91846359788169296</v>
          </cell>
          <cell r="R999">
            <v>5546</v>
          </cell>
          <cell r="S999">
            <v>0</v>
          </cell>
          <cell r="T999">
            <v>198</v>
          </cell>
          <cell r="U999">
            <v>999</v>
          </cell>
          <cell r="V999">
            <v>990</v>
          </cell>
          <cell r="W999">
            <v>5531.0000000035598</v>
          </cell>
          <cell r="X999">
            <v>54153410.664757311</v>
          </cell>
        </row>
        <row r="1000">
          <cell r="D1000">
            <v>991</v>
          </cell>
          <cell r="E1000">
            <v>199</v>
          </cell>
          <cell r="F1000" t="str">
            <v xml:space="preserve">Needham                      </v>
          </cell>
          <cell r="G1000">
            <v>199</v>
          </cell>
          <cell r="H1000" t="str">
            <v>Needham</v>
          </cell>
          <cell r="I1000">
            <v>52228570.584080003</v>
          </cell>
          <cell r="J1000">
            <v>0.9895826476011943</v>
          </cell>
          <cell r="K1000">
            <v>54000176.557778552</v>
          </cell>
          <cell r="L1000">
            <v>0.99141171839970943</v>
          </cell>
          <cell r="N1000">
            <v>44833817</v>
          </cell>
          <cell r="O1000">
            <v>43661684</v>
          </cell>
          <cell r="P1000">
            <v>1172133</v>
          </cell>
          <cell r="Q1000">
            <v>2.6845803748659809</v>
          </cell>
          <cell r="R1000">
            <v>5411</v>
          </cell>
          <cell r="S1000">
            <v>0</v>
          </cell>
          <cell r="T1000">
            <v>199</v>
          </cell>
          <cell r="U1000">
            <v>199</v>
          </cell>
          <cell r="V1000">
            <v>991</v>
          </cell>
          <cell r="W1000">
            <v>5447</v>
          </cell>
          <cell r="X1000">
            <v>54000176.557778552</v>
          </cell>
        </row>
        <row r="1001">
          <cell r="D1001">
            <v>992</v>
          </cell>
          <cell r="E1001">
            <v>199</v>
          </cell>
          <cell r="F1001" t="str">
            <v xml:space="preserve">Needham                      </v>
          </cell>
          <cell r="G1001">
            <v>830</v>
          </cell>
          <cell r="H1001" t="str">
            <v>Minuteman</v>
          </cell>
          <cell r="I1001">
            <v>436850</v>
          </cell>
          <cell r="J1001">
            <v>8.2770632006603784E-3</v>
          </cell>
          <cell r="K1001">
            <v>385424.71564153221</v>
          </cell>
          <cell r="L1001">
            <v>7.0761727832322876E-3</v>
          </cell>
          <cell r="N1001">
            <v>320000</v>
          </cell>
          <cell r="O1001">
            <v>365195</v>
          </cell>
          <cell r="P1001">
            <v>-45195</v>
          </cell>
          <cell r="Q1001">
            <v>-12.375580169498487</v>
          </cell>
          <cell r="R1001">
            <v>25</v>
          </cell>
          <cell r="S1001">
            <v>0</v>
          </cell>
          <cell r="T1001">
            <v>199</v>
          </cell>
          <cell r="U1001">
            <v>830</v>
          </cell>
          <cell r="V1001">
            <v>992</v>
          </cell>
          <cell r="W1001">
            <v>21.060869566120001</v>
          </cell>
          <cell r="X1001">
            <v>385424.71564153221</v>
          </cell>
        </row>
        <row r="1002">
          <cell r="D1002">
            <v>993</v>
          </cell>
          <cell r="E1002">
            <v>199</v>
          </cell>
          <cell r="F1002" t="str">
            <v xml:space="preserve">Needham                      </v>
          </cell>
          <cell r="G1002">
            <v>915</v>
          </cell>
          <cell r="H1002" t="str">
            <v>Norfolk County</v>
          </cell>
          <cell r="I1002">
            <v>112961</v>
          </cell>
          <cell r="J1002">
            <v>2.1402891981453518E-3</v>
          </cell>
          <cell r="K1002">
            <v>82361.486736836508</v>
          </cell>
          <cell r="L1002">
            <v>1.5121088170583015E-3</v>
          </cell>
          <cell r="N1002">
            <v>68381</v>
          </cell>
          <cell r="O1002">
            <v>94432</v>
          </cell>
          <cell r="P1002">
            <v>-26051</v>
          </cell>
          <cell r="Q1002">
            <v>-27.587046763808878</v>
          </cell>
          <cell r="R1002">
            <v>7</v>
          </cell>
          <cell r="S1002">
            <v>0</v>
          </cell>
          <cell r="T1002">
            <v>199</v>
          </cell>
          <cell r="U1002">
            <v>915</v>
          </cell>
          <cell r="V1002">
            <v>993</v>
          </cell>
          <cell r="W1002">
            <v>4.9999999990499999</v>
          </cell>
          <cell r="X1002">
            <v>82361.486736836508</v>
          </cell>
        </row>
        <row r="1003">
          <cell r="D1003">
            <v>994</v>
          </cell>
          <cell r="E1003">
            <v>199</v>
          </cell>
          <cell r="F1003" t="str">
            <v/>
          </cell>
          <cell r="G1003">
            <v>998</v>
          </cell>
          <cell r="H1003" t="str">
            <v/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199</v>
          </cell>
          <cell r="U1003">
            <v>998</v>
          </cell>
          <cell r="V1003">
            <v>994</v>
          </cell>
          <cell r="W1003">
            <v>0</v>
          </cell>
          <cell r="X1003">
            <v>0</v>
          </cell>
        </row>
        <row r="1004">
          <cell r="D1004">
            <v>995</v>
          </cell>
          <cell r="E1004">
            <v>199</v>
          </cell>
          <cell r="F1004" t="str">
            <v xml:space="preserve">Needham                      </v>
          </cell>
          <cell r="G1004">
            <v>999</v>
          </cell>
          <cell r="H1004" t="str">
            <v>Total</v>
          </cell>
          <cell r="I1004">
            <v>52778381.584080003</v>
          </cell>
          <cell r="J1004">
            <v>1</v>
          </cell>
          <cell r="K1004">
            <v>54467962.760156922</v>
          </cell>
          <cell r="L1004">
            <v>1</v>
          </cell>
          <cell r="M1004">
            <v>45222198</v>
          </cell>
          <cell r="N1004">
            <v>45222198</v>
          </cell>
          <cell r="O1004">
            <v>44121311</v>
          </cell>
          <cell r="P1004">
            <v>1100887</v>
          </cell>
          <cell r="Q1004">
            <v>2.4951366472315386</v>
          </cell>
          <cell r="R1004">
            <v>5443</v>
          </cell>
          <cell r="S1004">
            <v>0</v>
          </cell>
          <cell r="T1004">
            <v>199</v>
          </cell>
          <cell r="U1004">
            <v>999</v>
          </cell>
          <cell r="V1004">
            <v>995</v>
          </cell>
          <cell r="W1004">
            <v>5473.0608695651699</v>
          </cell>
          <cell r="X1004">
            <v>54467962.760156922</v>
          </cell>
        </row>
        <row r="1005">
          <cell r="D1005">
            <v>996</v>
          </cell>
          <cell r="E1005">
            <v>200</v>
          </cell>
          <cell r="F1005" t="str">
            <v xml:space="preserve">New Ashford                  </v>
          </cell>
          <cell r="G1005">
            <v>200</v>
          </cell>
          <cell r="H1005" t="str">
            <v>New Ashford</v>
          </cell>
          <cell r="I1005">
            <v>232405.55000000002</v>
          </cell>
          <cell r="J1005">
            <v>1</v>
          </cell>
          <cell r="K1005">
            <v>288557.29529165302</v>
          </cell>
          <cell r="L1005">
            <v>1</v>
          </cell>
          <cell r="N1005">
            <v>204578</v>
          </cell>
          <cell r="O1005">
            <v>193546</v>
          </cell>
          <cell r="P1005">
            <v>11032</v>
          </cell>
          <cell r="Q1005">
            <v>5.699936965889246</v>
          </cell>
          <cell r="R1005">
            <v>27</v>
          </cell>
          <cell r="S1005">
            <v>0</v>
          </cell>
          <cell r="T1005">
            <v>200</v>
          </cell>
          <cell r="U1005">
            <v>200</v>
          </cell>
          <cell r="V1005">
            <v>996</v>
          </cell>
          <cell r="W1005">
            <v>33</v>
          </cell>
          <cell r="X1005">
            <v>288557.29529165302</v>
          </cell>
        </row>
        <row r="1006">
          <cell r="D1006">
            <v>997</v>
          </cell>
          <cell r="E1006">
            <v>200</v>
          </cell>
          <cell r="F1006" t="str">
            <v/>
          </cell>
          <cell r="G1006">
            <v>998</v>
          </cell>
          <cell r="H1006" t="str">
            <v/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200</v>
          </cell>
          <cell r="U1006">
            <v>998</v>
          </cell>
          <cell r="V1006">
            <v>997</v>
          </cell>
          <cell r="W1006">
            <v>0</v>
          </cell>
          <cell r="X1006">
            <v>0</v>
          </cell>
        </row>
        <row r="1007">
          <cell r="D1007">
            <v>998</v>
          </cell>
          <cell r="E1007">
            <v>200</v>
          </cell>
          <cell r="F1007" t="str">
            <v/>
          </cell>
          <cell r="G1007">
            <v>998</v>
          </cell>
          <cell r="H1007" t="str">
            <v/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200</v>
          </cell>
          <cell r="U1007">
            <v>998</v>
          </cell>
          <cell r="V1007">
            <v>998</v>
          </cell>
          <cell r="W1007">
            <v>0</v>
          </cell>
          <cell r="X1007">
            <v>0</v>
          </cell>
        </row>
        <row r="1008">
          <cell r="D1008">
            <v>999</v>
          </cell>
          <cell r="E1008">
            <v>200</v>
          </cell>
          <cell r="F1008" t="str">
            <v/>
          </cell>
          <cell r="G1008">
            <v>998</v>
          </cell>
          <cell r="H1008" t="str">
            <v/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200</v>
          </cell>
          <cell r="U1008">
            <v>998</v>
          </cell>
          <cell r="V1008">
            <v>999</v>
          </cell>
          <cell r="W1008">
            <v>0</v>
          </cell>
          <cell r="X1008">
            <v>0</v>
          </cell>
        </row>
        <row r="1009">
          <cell r="D1009">
            <v>1000</v>
          </cell>
          <cell r="E1009">
            <v>200</v>
          </cell>
          <cell r="F1009" t="str">
            <v xml:space="preserve">New Ashford                  </v>
          </cell>
          <cell r="G1009">
            <v>999</v>
          </cell>
          <cell r="H1009" t="str">
            <v>Total</v>
          </cell>
          <cell r="I1009">
            <v>232405.55000000002</v>
          </cell>
          <cell r="J1009">
            <v>1</v>
          </cell>
          <cell r="K1009">
            <v>288557.29529165302</v>
          </cell>
          <cell r="L1009">
            <v>1</v>
          </cell>
          <cell r="M1009">
            <v>204578</v>
          </cell>
          <cell r="N1009">
            <v>204578</v>
          </cell>
          <cell r="O1009">
            <v>193546</v>
          </cell>
          <cell r="P1009">
            <v>11032</v>
          </cell>
          <cell r="Q1009">
            <v>5.699936965889246</v>
          </cell>
          <cell r="R1009">
            <v>27</v>
          </cell>
          <cell r="S1009">
            <v>0</v>
          </cell>
          <cell r="T1009">
            <v>200</v>
          </cell>
          <cell r="U1009">
            <v>999</v>
          </cell>
          <cell r="V1009">
            <v>1000</v>
          </cell>
          <cell r="W1009">
            <v>33</v>
          </cell>
          <cell r="X1009">
            <v>288557.29529165302</v>
          </cell>
        </row>
        <row r="1010">
          <cell r="D1010">
            <v>1001</v>
          </cell>
          <cell r="E1010">
            <v>201</v>
          </cell>
          <cell r="F1010" t="str">
            <v xml:space="preserve">New Bedford                  </v>
          </cell>
          <cell r="G1010">
            <v>201</v>
          </cell>
          <cell r="H1010" t="str">
            <v>New Bedford</v>
          </cell>
          <cell r="I1010">
            <v>157744521.90000004</v>
          </cell>
          <cell r="J1010">
            <v>0.85148077019300816</v>
          </cell>
          <cell r="K1010">
            <v>165003222.23219585</v>
          </cell>
          <cell r="L1010">
            <v>0.856613741237788</v>
          </cell>
          <cell r="N1010">
            <v>27078190</v>
          </cell>
          <cell r="O1010">
            <v>25358897</v>
          </cell>
          <cell r="P1010">
            <v>1719293</v>
          </cell>
          <cell r="Q1010">
            <v>6.779841410294777</v>
          </cell>
          <cell r="R1010">
            <v>13469</v>
          </cell>
          <cell r="S1010">
            <v>0</v>
          </cell>
          <cell r="T1010">
            <v>201</v>
          </cell>
          <cell r="U1010">
            <v>201</v>
          </cell>
          <cell r="V1010">
            <v>1001</v>
          </cell>
          <cell r="W1010">
            <v>13624</v>
          </cell>
          <cell r="X1010">
            <v>165003222.23219585</v>
          </cell>
        </row>
        <row r="1011">
          <cell r="D1011">
            <v>1002</v>
          </cell>
          <cell r="E1011">
            <v>201</v>
          </cell>
          <cell r="F1011" t="str">
            <v xml:space="preserve">New Bedford                  </v>
          </cell>
          <cell r="G1011">
            <v>825</v>
          </cell>
          <cell r="H1011" t="str">
            <v>Greater New Bedford</v>
          </cell>
          <cell r="I1011">
            <v>27238745</v>
          </cell>
          <cell r="J1011">
            <v>0.14703057381855708</v>
          </cell>
          <cell r="K1011">
            <v>27291483.6059178</v>
          </cell>
          <cell r="L1011">
            <v>0.14168365659366727</v>
          </cell>
          <cell r="N1011">
            <v>4478725</v>
          </cell>
          <cell r="O1011">
            <v>4378881</v>
          </cell>
          <cell r="P1011">
            <v>99844</v>
          </cell>
          <cell r="Q1011">
            <v>2.2801259043120834</v>
          </cell>
          <cell r="R1011">
            <v>1697</v>
          </cell>
          <cell r="S1011">
            <v>0</v>
          </cell>
          <cell r="T1011">
            <v>201</v>
          </cell>
          <cell r="U1011">
            <v>825</v>
          </cell>
          <cell r="V1011">
            <v>1002</v>
          </cell>
          <cell r="W1011">
            <v>1665.99999999642</v>
          </cell>
          <cell r="X1011">
            <v>27291483.6059178</v>
          </cell>
        </row>
        <row r="1012">
          <cell r="D1012">
            <v>1003</v>
          </cell>
          <cell r="E1012">
            <v>201</v>
          </cell>
          <cell r="F1012" t="str">
            <v xml:space="preserve">New Bedford                  </v>
          </cell>
          <cell r="G1012">
            <v>910</v>
          </cell>
          <cell r="H1012" t="str">
            <v>Bristol County</v>
          </cell>
          <cell r="I1012">
            <v>275787</v>
          </cell>
          <cell r="J1012">
            <v>1.4886559884347975E-3</v>
          </cell>
          <cell r="K1012">
            <v>327959.76817210484</v>
          </cell>
          <cell r="L1012">
            <v>1.702602168544607E-3</v>
          </cell>
          <cell r="N1012">
            <v>53821</v>
          </cell>
          <cell r="O1012">
            <v>44335</v>
          </cell>
          <cell r="P1012">
            <v>9486</v>
          </cell>
          <cell r="Q1012">
            <v>21.396188113228828</v>
          </cell>
          <cell r="R1012">
            <v>18</v>
          </cell>
          <cell r="S1012">
            <v>0</v>
          </cell>
          <cell r="T1012">
            <v>201</v>
          </cell>
          <cell r="U1012">
            <v>910</v>
          </cell>
          <cell r="V1012">
            <v>1003</v>
          </cell>
          <cell r="W1012">
            <v>21.00000000148</v>
          </cell>
          <cell r="X1012">
            <v>327959.76817210484</v>
          </cell>
        </row>
        <row r="1013">
          <cell r="D1013">
            <v>1004</v>
          </cell>
          <cell r="E1013">
            <v>201</v>
          </cell>
          <cell r="F1013" t="str">
            <v/>
          </cell>
          <cell r="G1013">
            <v>998</v>
          </cell>
          <cell r="H1013" t="str">
            <v/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201</v>
          </cell>
          <cell r="U1013">
            <v>998</v>
          </cell>
          <cell r="V1013">
            <v>1004</v>
          </cell>
          <cell r="W1013">
            <v>0</v>
          </cell>
          <cell r="X1013">
            <v>0</v>
          </cell>
        </row>
        <row r="1014">
          <cell r="D1014">
            <v>1005</v>
          </cell>
          <cell r="E1014">
            <v>201</v>
          </cell>
          <cell r="F1014" t="str">
            <v xml:space="preserve">New Bedford                  </v>
          </cell>
          <cell r="G1014">
            <v>999</v>
          </cell>
          <cell r="H1014" t="str">
            <v>Total</v>
          </cell>
          <cell r="I1014">
            <v>185259053.90000004</v>
          </cell>
          <cell r="J1014">
            <v>1</v>
          </cell>
          <cell r="K1014">
            <v>192622665.60628578</v>
          </cell>
          <cell r="L1014">
            <v>0.99999999999999989</v>
          </cell>
          <cell r="M1014">
            <v>31610735</v>
          </cell>
          <cell r="N1014">
            <v>31610736</v>
          </cell>
          <cell r="O1014">
            <v>29782113</v>
          </cell>
          <cell r="P1014">
            <v>1828623</v>
          </cell>
          <cell r="Q1014">
            <v>6.1400042367712455</v>
          </cell>
          <cell r="R1014">
            <v>15184</v>
          </cell>
          <cell r="S1014">
            <v>0</v>
          </cell>
          <cell r="T1014">
            <v>201</v>
          </cell>
          <cell r="U1014">
            <v>999</v>
          </cell>
          <cell r="V1014">
            <v>1005</v>
          </cell>
          <cell r="W1014">
            <v>15310.999999997901</v>
          </cell>
          <cell r="X1014">
            <v>192622665.60628578</v>
          </cell>
        </row>
        <row r="1015">
          <cell r="D1015">
            <v>1006</v>
          </cell>
          <cell r="E1015">
            <v>202</v>
          </cell>
          <cell r="F1015" t="str">
            <v xml:space="preserve">New Braintree                </v>
          </cell>
          <cell r="G1015">
            <v>202</v>
          </cell>
          <cell r="H1015" t="str">
            <v>New Braintree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202</v>
          </cell>
          <cell r="U1015">
            <v>202</v>
          </cell>
          <cell r="V1015">
            <v>1006</v>
          </cell>
          <cell r="W1015">
            <v>0</v>
          </cell>
          <cell r="X1015">
            <v>0</v>
          </cell>
        </row>
        <row r="1016">
          <cell r="D1016">
            <v>1007</v>
          </cell>
          <cell r="E1016">
            <v>202</v>
          </cell>
          <cell r="F1016" t="str">
            <v xml:space="preserve">New Braintree                </v>
          </cell>
          <cell r="G1016">
            <v>753</v>
          </cell>
          <cell r="H1016" t="str">
            <v>Quabbin</v>
          </cell>
          <cell r="I1016">
            <v>1516084</v>
          </cell>
          <cell r="J1016">
            <v>0.8952413120345416</v>
          </cell>
          <cell r="K1016">
            <v>1490860.9292153155</v>
          </cell>
          <cell r="L1016">
            <v>0.90936273494353193</v>
          </cell>
          <cell r="N1016">
            <v>842706</v>
          </cell>
          <cell r="O1016">
            <v>867349</v>
          </cell>
          <cell r="P1016">
            <v>-24643</v>
          </cell>
          <cell r="Q1016">
            <v>-2.8411861891810561</v>
          </cell>
          <cell r="R1016">
            <v>152</v>
          </cell>
          <cell r="S1016">
            <v>0</v>
          </cell>
          <cell r="T1016">
            <v>202</v>
          </cell>
          <cell r="U1016">
            <v>753</v>
          </cell>
          <cell r="V1016">
            <v>1007</v>
          </cell>
          <cell r="W1016">
            <v>145.82042755640001</v>
          </cell>
          <cell r="X1016">
            <v>1490860.9292153155</v>
          </cell>
        </row>
        <row r="1017">
          <cell r="D1017">
            <v>1008</v>
          </cell>
          <cell r="E1017">
            <v>202</v>
          </cell>
          <cell r="F1017" t="str">
            <v xml:space="preserve">New Braintree                </v>
          </cell>
          <cell r="G1017">
            <v>860</v>
          </cell>
          <cell r="H1017" t="str">
            <v>Pathfinder</v>
          </cell>
          <cell r="I1017">
            <v>177408</v>
          </cell>
          <cell r="J1017">
            <v>0.10475868796545836</v>
          </cell>
          <cell r="K1017">
            <v>148595.88150157908</v>
          </cell>
          <cell r="L1017">
            <v>9.0637265056468144E-2</v>
          </cell>
          <cell r="N1017">
            <v>83993</v>
          </cell>
          <cell r="O1017">
            <v>101495</v>
          </cell>
          <cell r="P1017">
            <v>-17502</v>
          </cell>
          <cell r="Q1017">
            <v>-17.244199221636535</v>
          </cell>
          <cell r="R1017">
            <v>11</v>
          </cell>
          <cell r="S1017">
            <v>0</v>
          </cell>
          <cell r="T1017">
            <v>202</v>
          </cell>
          <cell r="U1017">
            <v>860</v>
          </cell>
          <cell r="V1017">
            <v>1008</v>
          </cell>
          <cell r="W1017">
            <v>9.0000000015600001</v>
          </cell>
          <cell r="X1017">
            <v>148595.88150157908</v>
          </cell>
        </row>
        <row r="1018">
          <cell r="D1018">
            <v>1009</v>
          </cell>
          <cell r="E1018">
            <v>202</v>
          </cell>
          <cell r="F1018" t="str">
            <v/>
          </cell>
          <cell r="G1018">
            <v>998</v>
          </cell>
          <cell r="H1018" t="str">
            <v/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202</v>
          </cell>
          <cell r="U1018">
            <v>998</v>
          </cell>
          <cell r="V1018">
            <v>1009</v>
          </cell>
          <cell r="W1018">
            <v>0</v>
          </cell>
          <cell r="X1018">
            <v>0</v>
          </cell>
        </row>
        <row r="1019">
          <cell r="D1019">
            <v>1010</v>
          </cell>
          <cell r="E1019">
            <v>202</v>
          </cell>
          <cell r="F1019" t="str">
            <v xml:space="preserve">New Braintree                </v>
          </cell>
          <cell r="G1019">
            <v>999</v>
          </cell>
          <cell r="H1019" t="str">
            <v>Total</v>
          </cell>
          <cell r="I1019">
            <v>1693492</v>
          </cell>
          <cell r="J1019">
            <v>1</v>
          </cell>
          <cell r="K1019">
            <v>1639456.8107168945</v>
          </cell>
          <cell r="L1019">
            <v>1</v>
          </cell>
          <cell r="M1019">
            <v>926699</v>
          </cell>
          <cell r="N1019">
            <v>926699</v>
          </cell>
          <cell r="O1019">
            <v>968844</v>
          </cell>
          <cell r="P1019">
            <v>-42145</v>
          </cell>
          <cell r="Q1019">
            <v>-4.3500295197162808</v>
          </cell>
          <cell r="R1019">
            <v>163</v>
          </cell>
          <cell r="S1019">
            <v>0</v>
          </cell>
          <cell r="T1019">
            <v>202</v>
          </cell>
          <cell r="U1019">
            <v>999</v>
          </cell>
          <cell r="V1019">
            <v>1010</v>
          </cell>
          <cell r="W1019">
            <v>154.82042755796002</v>
          </cell>
          <cell r="X1019">
            <v>1639456.8107168945</v>
          </cell>
        </row>
        <row r="1020">
          <cell r="D1020">
            <v>1011</v>
          </cell>
          <cell r="E1020">
            <v>203</v>
          </cell>
          <cell r="F1020" t="str">
            <v xml:space="preserve">Newbury                      </v>
          </cell>
          <cell r="G1020">
            <v>203</v>
          </cell>
          <cell r="H1020" t="str">
            <v>Newbury</v>
          </cell>
          <cell r="I1020">
            <v>53983.259600000005</v>
          </cell>
          <cell r="J1020">
            <v>6.7936813561021176E-3</v>
          </cell>
          <cell r="K1020">
            <v>82603.405821537279</v>
          </cell>
          <cell r="L1020">
            <v>1.076853019765558E-2</v>
          </cell>
          <cell r="N1020">
            <v>69230</v>
          </cell>
          <cell r="O1020">
            <v>45708</v>
          </cell>
          <cell r="P1020">
            <v>23522</v>
          </cell>
          <cell r="Q1020">
            <v>51.461450949505554</v>
          </cell>
          <cell r="R1020">
            <v>4</v>
          </cell>
          <cell r="S1020">
            <v>0</v>
          </cell>
          <cell r="T1020">
            <v>203</v>
          </cell>
          <cell r="U1020">
            <v>203</v>
          </cell>
          <cell r="V1020">
            <v>1011</v>
          </cell>
          <cell r="W1020">
            <v>6</v>
          </cell>
          <cell r="X1020">
            <v>82603.405821537279</v>
          </cell>
        </row>
        <row r="1021">
          <cell r="D1021">
            <v>1012</v>
          </cell>
          <cell r="E1021">
            <v>203</v>
          </cell>
          <cell r="F1021" t="str">
            <v xml:space="preserve">Newbury                      </v>
          </cell>
          <cell r="G1021">
            <v>773</v>
          </cell>
          <cell r="H1021" t="str">
            <v>Triton</v>
          </cell>
          <cell r="I1021">
            <v>7465877</v>
          </cell>
          <cell r="J1021">
            <v>0.93956514959781356</v>
          </cell>
          <cell r="K1021">
            <v>7154049.8089885702</v>
          </cell>
          <cell r="L1021">
            <v>0.93263226422002077</v>
          </cell>
          <cell r="N1021">
            <v>5995819</v>
          </cell>
          <cell r="O1021">
            <v>6321345</v>
          </cell>
          <cell r="P1021">
            <v>-325526</v>
          </cell>
          <cell r="Q1021">
            <v>-5.1496319216875523</v>
          </cell>
          <cell r="R1021">
            <v>747</v>
          </cell>
          <cell r="S1021">
            <v>0</v>
          </cell>
          <cell r="T1021">
            <v>203</v>
          </cell>
          <cell r="U1021">
            <v>773</v>
          </cell>
          <cell r="V1021">
            <v>1012</v>
          </cell>
          <cell r="W1021">
            <v>701.41304347929997</v>
          </cell>
          <cell r="X1021">
            <v>7154049.8089885702</v>
          </cell>
        </row>
        <row r="1022">
          <cell r="D1022">
            <v>1013</v>
          </cell>
          <cell r="E1022">
            <v>203</v>
          </cell>
          <cell r="F1022" t="str">
            <v xml:space="preserve">Newbury                      </v>
          </cell>
          <cell r="G1022">
            <v>885</v>
          </cell>
          <cell r="H1022" t="str">
            <v>Whittier</v>
          </cell>
          <cell r="I1022">
            <v>426238</v>
          </cell>
          <cell r="J1022">
            <v>5.3641169046084319E-2</v>
          </cell>
          <cell r="K1022">
            <v>434162.05016643327</v>
          </cell>
          <cell r="L1022">
            <v>5.6599205582323592E-2</v>
          </cell>
          <cell r="N1022">
            <v>363872</v>
          </cell>
          <cell r="O1022">
            <v>360895</v>
          </cell>
          <cell r="P1022">
            <v>2977</v>
          </cell>
          <cell r="Q1022">
            <v>0.82489366713309964</v>
          </cell>
          <cell r="R1022">
            <v>27</v>
          </cell>
          <cell r="S1022">
            <v>0</v>
          </cell>
          <cell r="T1022">
            <v>203</v>
          </cell>
          <cell r="U1022">
            <v>885</v>
          </cell>
          <cell r="V1022">
            <v>1013</v>
          </cell>
          <cell r="W1022">
            <v>26.978030915399998</v>
          </cell>
          <cell r="X1022">
            <v>434162.05016643327</v>
          </cell>
        </row>
        <row r="1023">
          <cell r="D1023">
            <v>1014</v>
          </cell>
          <cell r="E1023">
            <v>203</v>
          </cell>
          <cell r="F1023" t="str">
            <v/>
          </cell>
          <cell r="G1023">
            <v>998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203</v>
          </cell>
          <cell r="U1023">
            <v>998</v>
          </cell>
          <cell r="V1023">
            <v>1014</v>
          </cell>
          <cell r="W1023">
            <v>0</v>
          </cell>
          <cell r="X1023">
            <v>0</v>
          </cell>
        </row>
        <row r="1024">
          <cell r="D1024">
            <v>1015</v>
          </cell>
          <cell r="E1024">
            <v>203</v>
          </cell>
          <cell r="F1024" t="str">
            <v xml:space="preserve">Newbury                      </v>
          </cell>
          <cell r="G1024">
            <v>999</v>
          </cell>
          <cell r="H1024" t="str">
            <v>Total</v>
          </cell>
          <cell r="I1024">
            <v>7946098.2596000005</v>
          </cell>
          <cell r="J1024">
            <v>1</v>
          </cell>
          <cell r="K1024">
            <v>7670815.2649765415</v>
          </cell>
          <cell r="L1024">
            <v>0.99999999999999989</v>
          </cell>
          <cell r="M1024">
            <v>6428921</v>
          </cell>
          <cell r="N1024">
            <v>6428921</v>
          </cell>
          <cell r="O1024">
            <v>6727948</v>
          </cell>
          <cell r="P1024">
            <v>-299027</v>
          </cell>
          <cell r="Q1024">
            <v>-4.4445498092434725</v>
          </cell>
          <cell r="R1024">
            <v>778</v>
          </cell>
          <cell r="S1024">
            <v>0</v>
          </cell>
          <cell r="T1024">
            <v>203</v>
          </cell>
          <cell r="U1024">
            <v>999</v>
          </cell>
          <cell r="V1024">
            <v>1015</v>
          </cell>
          <cell r="W1024">
            <v>734.39107439470001</v>
          </cell>
          <cell r="X1024">
            <v>7670815.2649765415</v>
          </cell>
        </row>
        <row r="1025">
          <cell r="D1025">
            <v>1016</v>
          </cell>
          <cell r="E1025">
            <v>204</v>
          </cell>
          <cell r="F1025" t="str">
            <v xml:space="preserve">Newburyport                  </v>
          </cell>
          <cell r="G1025">
            <v>204</v>
          </cell>
          <cell r="H1025" t="str">
            <v>Newburyport</v>
          </cell>
          <cell r="I1025">
            <v>22075387.820000004</v>
          </cell>
          <cell r="J1025">
            <v>0.9831266805587322</v>
          </cell>
          <cell r="K1025">
            <v>22572192.428649735</v>
          </cell>
          <cell r="L1025">
            <v>0.97771179046248868</v>
          </cell>
          <cell r="N1025">
            <v>18688498</v>
          </cell>
          <cell r="O1025">
            <v>18475881</v>
          </cell>
          <cell r="P1025">
            <v>212617</v>
          </cell>
          <cell r="Q1025">
            <v>1.1507813889903273</v>
          </cell>
          <cell r="R1025">
            <v>2385</v>
          </cell>
          <cell r="S1025">
            <v>0</v>
          </cell>
          <cell r="T1025">
            <v>204</v>
          </cell>
          <cell r="U1025">
            <v>204</v>
          </cell>
          <cell r="V1025">
            <v>1016</v>
          </cell>
          <cell r="W1025">
            <v>2395</v>
          </cell>
          <cell r="X1025">
            <v>22572192.428649735</v>
          </cell>
        </row>
        <row r="1026">
          <cell r="D1026">
            <v>1017</v>
          </cell>
          <cell r="E1026">
            <v>204</v>
          </cell>
          <cell r="F1026" t="str">
            <v xml:space="preserve">Newburyport                  </v>
          </cell>
          <cell r="G1026">
            <v>885</v>
          </cell>
          <cell r="H1026" t="str">
            <v>Whittier</v>
          </cell>
          <cell r="I1026">
            <v>378878</v>
          </cell>
          <cell r="J1026">
            <v>1.6873319441267749E-2</v>
          </cell>
          <cell r="K1026">
            <v>514562.42982688395</v>
          </cell>
          <cell r="L1026">
            <v>2.2288209537511299E-2</v>
          </cell>
          <cell r="N1026">
            <v>426029</v>
          </cell>
          <cell r="O1026">
            <v>317100</v>
          </cell>
          <cell r="P1026">
            <v>108929</v>
          </cell>
          <cell r="Q1026">
            <v>34.351624093345947</v>
          </cell>
          <cell r="R1026">
            <v>24</v>
          </cell>
          <cell r="S1026">
            <v>0</v>
          </cell>
          <cell r="T1026">
            <v>204</v>
          </cell>
          <cell r="U1026">
            <v>885</v>
          </cell>
          <cell r="V1026">
            <v>1017</v>
          </cell>
          <cell r="W1026">
            <v>31.973962566400001</v>
          </cell>
          <cell r="X1026">
            <v>514562.42982688395</v>
          </cell>
        </row>
        <row r="1027">
          <cell r="D1027">
            <v>1018</v>
          </cell>
          <cell r="E1027">
            <v>204</v>
          </cell>
          <cell r="F1027" t="str">
            <v/>
          </cell>
          <cell r="G1027">
            <v>998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204</v>
          </cell>
          <cell r="U1027">
            <v>998</v>
          </cell>
          <cell r="V1027">
            <v>1018</v>
          </cell>
          <cell r="W1027">
            <v>0</v>
          </cell>
          <cell r="X1027">
            <v>0</v>
          </cell>
        </row>
        <row r="1028">
          <cell r="D1028">
            <v>1019</v>
          </cell>
          <cell r="E1028">
            <v>204</v>
          </cell>
          <cell r="F1028" t="str">
            <v/>
          </cell>
          <cell r="G1028">
            <v>998</v>
          </cell>
          <cell r="H1028" t="str">
            <v/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204</v>
          </cell>
          <cell r="U1028">
            <v>998</v>
          </cell>
          <cell r="V1028">
            <v>1019</v>
          </cell>
          <cell r="W1028">
            <v>0</v>
          </cell>
          <cell r="X1028">
            <v>0</v>
          </cell>
        </row>
        <row r="1029">
          <cell r="D1029">
            <v>1020</v>
          </cell>
          <cell r="E1029">
            <v>204</v>
          </cell>
          <cell r="F1029" t="str">
            <v xml:space="preserve">Newburyport                  </v>
          </cell>
          <cell r="G1029">
            <v>999</v>
          </cell>
          <cell r="H1029" t="str">
            <v>Total</v>
          </cell>
          <cell r="I1029">
            <v>22454265.820000004</v>
          </cell>
          <cell r="J1029">
            <v>1</v>
          </cell>
          <cell r="K1029">
            <v>23086754.85847662</v>
          </cell>
          <cell r="L1029">
            <v>1</v>
          </cell>
          <cell r="M1029">
            <v>19114527</v>
          </cell>
          <cell r="N1029">
            <v>19114527</v>
          </cell>
          <cell r="O1029">
            <v>18792981</v>
          </cell>
          <cell r="P1029">
            <v>321546</v>
          </cell>
          <cell r="Q1029">
            <v>1.7109898637156074</v>
          </cell>
          <cell r="R1029">
            <v>2409</v>
          </cell>
          <cell r="S1029">
            <v>0</v>
          </cell>
          <cell r="T1029">
            <v>204</v>
          </cell>
          <cell r="U1029">
            <v>999</v>
          </cell>
          <cell r="V1029">
            <v>1020</v>
          </cell>
          <cell r="W1029">
            <v>2426.9739625664001</v>
          </cell>
          <cell r="X1029">
            <v>23086754.85847662</v>
          </cell>
        </row>
        <row r="1030">
          <cell r="D1030">
            <v>1021</v>
          </cell>
          <cell r="E1030">
            <v>205</v>
          </cell>
          <cell r="F1030" t="str">
            <v xml:space="preserve">New Marlborough              </v>
          </cell>
          <cell r="G1030">
            <v>205</v>
          </cell>
          <cell r="H1030" t="str">
            <v>New Marlborough</v>
          </cell>
          <cell r="I1030">
            <v>13170.920000000002</v>
          </cell>
          <cell r="J1030">
            <v>7.9972510322412326E-3</v>
          </cell>
          <cell r="K1030">
            <v>0</v>
          </cell>
          <cell r="L1030">
            <v>0</v>
          </cell>
          <cell r="N1030">
            <v>0</v>
          </cell>
          <cell r="O1030">
            <v>10884</v>
          </cell>
          <cell r="P1030">
            <v>-10884</v>
          </cell>
          <cell r="Q1030">
            <v>-100</v>
          </cell>
          <cell r="R1030">
            <v>1</v>
          </cell>
          <cell r="S1030">
            <v>0</v>
          </cell>
          <cell r="T1030">
            <v>205</v>
          </cell>
          <cell r="U1030">
            <v>205</v>
          </cell>
          <cell r="V1030">
            <v>1021</v>
          </cell>
          <cell r="W1030">
            <v>0</v>
          </cell>
          <cell r="X1030">
            <v>0</v>
          </cell>
        </row>
        <row r="1031">
          <cell r="D1031">
            <v>1022</v>
          </cell>
          <cell r="E1031">
            <v>205</v>
          </cell>
          <cell r="F1031" t="str">
            <v xml:space="preserve">New Marlborough              </v>
          </cell>
          <cell r="G1031">
            <v>765</v>
          </cell>
          <cell r="H1031" t="str">
            <v>Southern Berkshire</v>
          </cell>
          <cell r="I1031">
            <v>1633760</v>
          </cell>
          <cell r="J1031">
            <v>0.99200274896775886</v>
          </cell>
          <cell r="K1031">
            <v>1620636.1459781919</v>
          </cell>
          <cell r="L1031">
            <v>1</v>
          </cell>
          <cell r="N1031">
            <v>1347251</v>
          </cell>
          <cell r="O1031">
            <v>1350082</v>
          </cell>
          <cell r="P1031">
            <v>-2831</v>
          </cell>
          <cell r="Q1031">
            <v>-0.2096909669190464</v>
          </cell>
          <cell r="R1031">
            <v>158</v>
          </cell>
          <cell r="S1031">
            <v>0</v>
          </cell>
          <cell r="T1031">
            <v>205</v>
          </cell>
          <cell r="U1031">
            <v>765</v>
          </cell>
          <cell r="V1031">
            <v>1022</v>
          </cell>
          <cell r="W1031">
            <v>152.39589442658001</v>
          </cell>
          <cell r="X1031">
            <v>1620636.1459781919</v>
          </cell>
        </row>
        <row r="1032">
          <cell r="D1032">
            <v>1023</v>
          </cell>
          <cell r="E1032">
            <v>205</v>
          </cell>
          <cell r="F1032" t="str">
            <v/>
          </cell>
          <cell r="G1032">
            <v>998</v>
          </cell>
          <cell r="H1032" t="str">
            <v/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205</v>
          </cell>
          <cell r="U1032">
            <v>998</v>
          </cell>
          <cell r="V1032">
            <v>1023</v>
          </cell>
          <cell r="W1032">
            <v>0</v>
          </cell>
          <cell r="X1032">
            <v>0</v>
          </cell>
        </row>
        <row r="1033">
          <cell r="D1033">
            <v>1024</v>
          </cell>
          <cell r="E1033">
            <v>205</v>
          </cell>
          <cell r="F1033" t="str">
            <v/>
          </cell>
          <cell r="G1033">
            <v>998</v>
          </cell>
          <cell r="H1033" t="str">
            <v/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205</v>
          </cell>
          <cell r="U1033">
            <v>998</v>
          </cell>
          <cell r="V1033">
            <v>1024</v>
          </cell>
          <cell r="W1033">
            <v>0</v>
          </cell>
          <cell r="X1033">
            <v>0</v>
          </cell>
        </row>
        <row r="1034">
          <cell r="D1034">
            <v>1025</v>
          </cell>
          <cell r="E1034">
            <v>205</v>
          </cell>
          <cell r="F1034" t="str">
            <v xml:space="preserve">New Marlborough              </v>
          </cell>
          <cell r="G1034">
            <v>999</v>
          </cell>
          <cell r="H1034" t="str">
            <v>Total</v>
          </cell>
          <cell r="I1034">
            <v>1646930.92</v>
          </cell>
          <cell r="J1034">
            <v>1</v>
          </cell>
          <cell r="K1034">
            <v>1620636.1459781919</v>
          </cell>
          <cell r="L1034">
            <v>1</v>
          </cell>
          <cell r="M1034">
            <v>1347251</v>
          </cell>
          <cell r="N1034">
            <v>1347251</v>
          </cell>
          <cell r="O1034">
            <v>1360966</v>
          </cell>
          <cell r="P1034">
            <v>-13715</v>
          </cell>
          <cell r="Q1034">
            <v>-1.0077400904945457</v>
          </cell>
          <cell r="R1034">
            <v>159</v>
          </cell>
          <cell r="S1034">
            <v>0</v>
          </cell>
          <cell r="T1034">
            <v>205</v>
          </cell>
          <cell r="U1034">
            <v>999</v>
          </cell>
          <cell r="V1034">
            <v>1025</v>
          </cell>
          <cell r="W1034">
            <v>152.39589442658001</v>
          </cell>
          <cell r="X1034">
            <v>1620636.1459781919</v>
          </cell>
        </row>
        <row r="1035">
          <cell r="D1035">
            <v>1026</v>
          </cell>
          <cell r="E1035">
            <v>206</v>
          </cell>
          <cell r="F1035" t="str">
            <v xml:space="preserve">New Salem                    </v>
          </cell>
          <cell r="G1035">
            <v>206</v>
          </cell>
          <cell r="H1035" t="str">
            <v>New Salem</v>
          </cell>
          <cell r="I1035">
            <v>0</v>
          </cell>
          <cell r="J1035">
            <v>0</v>
          </cell>
          <cell r="K1035">
            <v>13416.833343589547</v>
          </cell>
          <cell r="L1035">
            <v>9.8252281353792322E-3</v>
          </cell>
          <cell r="N1035">
            <v>7366</v>
          </cell>
          <cell r="O1035">
            <v>0</v>
          </cell>
          <cell r="P1035">
            <v>7366</v>
          </cell>
          <cell r="Q1035">
            <v>100</v>
          </cell>
          <cell r="R1035">
            <v>0</v>
          </cell>
          <cell r="S1035">
            <v>0</v>
          </cell>
          <cell r="T1035">
            <v>206</v>
          </cell>
          <cell r="U1035">
            <v>206</v>
          </cell>
          <cell r="V1035">
            <v>1026</v>
          </cell>
          <cell r="W1035">
            <v>1</v>
          </cell>
          <cell r="X1035">
            <v>13416.833343589547</v>
          </cell>
        </row>
        <row r="1036">
          <cell r="D1036">
            <v>1027</v>
          </cell>
          <cell r="E1036">
            <v>206</v>
          </cell>
          <cell r="F1036" t="str">
            <v xml:space="preserve">New Salem                    </v>
          </cell>
          <cell r="G1036">
            <v>728</v>
          </cell>
          <cell r="H1036" t="str">
            <v>New Salem Wendell</v>
          </cell>
          <cell r="I1036">
            <v>698813</v>
          </cell>
          <cell r="J1036">
            <v>0.47470387601954483</v>
          </cell>
          <cell r="K1036">
            <v>670000.75679361832</v>
          </cell>
          <cell r="L1036">
            <v>0.49064560301177901</v>
          </cell>
          <cell r="N1036">
            <v>367822</v>
          </cell>
          <cell r="O1036">
            <v>369105</v>
          </cell>
          <cell r="P1036">
            <v>-1283</v>
          </cell>
          <cell r="Q1036">
            <v>-0.34759756708795603</v>
          </cell>
          <cell r="R1036">
            <v>67</v>
          </cell>
          <cell r="S1036">
            <v>0</v>
          </cell>
          <cell r="T1036">
            <v>206</v>
          </cell>
          <cell r="U1036">
            <v>728</v>
          </cell>
          <cell r="V1036">
            <v>1027</v>
          </cell>
          <cell r="W1036">
            <v>64.417218543499999</v>
          </cell>
          <cell r="X1036">
            <v>670000.75679361832</v>
          </cell>
        </row>
        <row r="1037">
          <cell r="D1037">
            <v>1028</v>
          </cell>
          <cell r="E1037">
            <v>206</v>
          </cell>
          <cell r="F1037" t="str">
            <v xml:space="preserve">New Salem                    </v>
          </cell>
          <cell r="G1037">
            <v>755</v>
          </cell>
          <cell r="H1037" t="str">
            <v>Ralph C Mahar</v>
          </cell>
          <cell r="I1037">
            <v>724629</v>
          </cell>
          <cell r="J1037">
            <v>0.49224069239720319</v>
          </cell>
          <cell r="K1037">
            <v>632415.91765703703</v>
          </cell>
          <cell r="L1037">
            <v>0.46312199818703248</v>
          </cell>
          <cell r="N1037">
            <v>347189</v>
          </cell>
          <cell r="O1037">
            <v>382740</v>
          </cell>
          <cell r="P1037">
            <v>-35551</v>
          </cell>
          <cell r="Q1037">
            <v>-9.2885509745519155</v>
          </cell>
          <cell r="R1037">
            <v>64</v>
          </cell>
          <cell r="S1037">
            <v>0</v>
          </cell>
          <cell r="T1037">
            <v>206</v>
          </cell>
          <cell r="U1037">
            <v>755</v>
          </cell>
          <cell r="V1037">
            <v>1028</v>
          </cell>
          <cell r="W1037">
            <v>55.086477986539997</v>
          </cell>
          <cell r="X1037">
            <v>632415.91765703703</v>
          </cell>
        </row>
        <row r="1038">
          <cell r="D1038">
            <v>1029</v>
          </cell>
          <cell r="E1038">
            <v>206</v>
          </cell>
          <cell r="F1038" t="str">
            <v xml:space="preserve">New Salem                    </v>
          </cell>
          <cell r="G1038">
            <v>818</v>
          </cell>
          <cell r="H1038" t="str">
            <v>Franklin County</v>
          </cell>
          <cell r="I1038">
            <v>48661</v>
          </cell>
          <cell r="J1038">
            <v>3.3055431583251985E-2</v>
          </cell>
          <cell r="K1038">
            <v>49715.786198986825</v>
          </cell>
          <cell r="L1038">
            <v>3.6407170665809181E-2</v>
          </cell>
          <cell r="N1038">
            <v>27293</v>
          </cell>
          <cell r="O1038">
            <v>25702</v>
          </cell>
          <cell r="P1038">
            <v>1591</v>
          </cell>
          <cell r="Q1038">
            <v>6.1901797525484401</v>
          </cell>
          <cell r="R1038">
            <v>3</v>
          </cell>
          <cell r="S1038">
            <v>0</v>
          </cell>
          <cell r="T1038">
            <v>206</v>
          </cell>
          <cell r="U1038">
            <v>818</v>
          </cell>
          <cell r="V1038">
            <v>1029</v>
          </cell>
          <cell r="W1038">
            <v>3.0000000007200001</v>
          </cell>
          <cell r="X1038">
            <v>49715.786198986825</v>
          </cell>
        </row>
        <row r="1039">
          <cell r="D1039">
            <v>1030</v>
          </cell>
          <cell r="E1039">
            <v>206</v>
          </cell>
          <cell r="F1039" t="str">
            <v xml:space="preserve">New Salem                    </v>
          </cell>
          <cell r="G1039">
            <v>999</v>
          </cell>
          <cell r="H1039" t="str">
            <v>Total</v>
          </cell>
          <cell r="I1039">
            <v>1472103</v>
          </cell>
          <cell r="J1039">
            <v>1</v>
          </cell>
          <cell r="K1039">
            <v>1365549.2939932318</v>
          </cell>
          <cell r="L1039">
            <v>1</v>
          </cell>
          <cell r="M1039">
            <v>749670</v>
          </cell>
          <cell r="N1039">
            <v>749670</v>
          </cell>
          <cell r="O1039">
            <v>777547</v>
          </cell>
          <cell r="P1039">
            <v>-27877</v>
          </cell>
          <cell r="Q1039">
            <v>-3.5852495090328946</v>
          </cell>
          <cell r="R1039">
            <v>134</v>
          </cell>
          <cell r="S1039">
            <v>0</v>
          </cell>
          <cell r="T1039">
            <v>206</v>
          </cell>
          <cell r="U1039">
            <v>999</v>
          </cell>
          <cell r="V1039">
            <v>1030</v>
          </cell>
          <cell r="W1039">
            <v>123.50369653076001</v>
          </cell>
          <cell r="X1039">
            <v>1365549.2939932318</v>
          </cell>
        </row>
        <row r="1040">
          <cell r="D1040">
            <v>1031</v>
          </cell>
          <cell r="E1040">
            <v>207</v>
          </cell>
          <cell r="F1040" t="str">
            <v xml:space="preserve">Newton                       </v>
          </cell>
          <cell r="G1040">
            <v>207</v>
          </cell>
          <cell r="H1040" t="str">
            <v>Newton</v>
          </cell>
          <cell r="I1040">
            <v>126430397.79993999</v>
          </cell>
          <cell r="J1040">
            <v>1</v>
          </cell>
          <cell r="K1040">
            <v>131452274.44548996</v>
          </cell>
          <cell r="L1040">
            <v>1</v>
          </cell>
          <cell r="N1040">
            <v>108662422</v>
          </cell>
          <cell r="O1040">
            <v>105306467</v>
          </cell>
          <cell r="P1040">
            <v>3355955</v>
          </cell>
          <cell r="Q1040">
            <v>3.1868460652088917</v>
          </cell>
          <cell r="R1040">
            <v>12730</v>
          </cell>
          <cell r="S1040">
            <v>0</v>
          </cell>
          <cell r="T1040">
            <v>207</v>
          </cell>
          <cell r="U1040">
            <v>207</v>
          </cell>
          <cell r="V1040">
            <v>1031</v>
          </cell>
          <cell r="W1040">
            <v>12857</v>
          </cell>
          <cell r="X1040">
            <v>131452274.44548996</v>
          </cell>
        </row>
        <row r="1041">
          <cell r="D1041">
            <v>1032</v>
          </cell>
          <cell r="E1041">
            <v>207</v>
          </cell>
          <cell r="F1041" t="str">
            <v/>
          </cell>
          <cell r="G1041">
            <v>998</v>
          </cell>
          <cell r="H1041" t="str">
            <v/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207</v>
          </cell>
          <cell r="U1041">
            <v>998</v>
          </cell>
          <cell r="V1041">
            <v>1032</v>
          </cell>
          <cell r="W1041">
            <v>0</v>
          </cell>
          <cell r="X1041">
            <v>0</v>
          </cell>
        </row>
        <row r="1042">
          <cell r="D1042">
            <v>1033</v>
          </cell>
          <cell r="E1042">
            <v>207</v>
          </cell>
          <cell r="F1042" t="str">
            <v/>
          </cell>
          <cell r="G1042">
            <v>998</v>
          </cell>
          <cell r="H1042" t="str">
            <v/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207</v>
          </cell>
          <cell r="U1042">
            <v>998</v>
          </cell>
          <cell r="V1042">
            <v>1033</v>
          </cell>
          <cell r="W1042">
            <v>0</v>
          </cell>
          <cell r="X1042">
            <v>0</v>
          </cell>
        </row>
        <row r="1043">
          <cell r="D1043">
            <v>1034</v>
          </cell>
          <cell r="E1043">
            <v>207</v>
          </cell>
          <cell r="F1043" t="str">
            <v/>
          </cell>
          <cell r="G1043">
            <v>998</v>
          </cell>
          <cell r="H1043" t="str">
            <v/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207</v>
          </cell>
          <cell r="U1043">
            <v>998</v>
          </cell>
          <cell r="V1043">
            <v>1034</v>
          </cell>
          <cell r="W1043">
            <v>0</v>
          </cell>
          <cell r="X1043">
            <v>0</v>
          </cell>
        </row>
        <row r="1044">
          <cell r="D1044">
            <v>1035</v>
          </cell>
          <cell r="E1044">
            <v>207</v>
          </cell>
          <cell r="F1044" t="str">
            <v xml:space="preserve">Newton                       </v>
          </cell>
          <cell r="G1044">
            <v>999</v>
          </cell>
          <cell r="H1044" t="str">
            <v>Total</v>
          </cell>
          <cell r="I1044">
            <v>126430397.79993999</v>
          </cell>
          <cell r="J1044">
            <v>1</v>
          </cell>
          <cell r="K1044">
            <v>131452274.44548996</v>
          </cell>
          <cell r="L1044">
            <v>1</v>
          </cell>
          <cell r="M1044">
            <v>108662422</v>
          </cell>
          <cell r="N1044">
            <v>108662422</v>
          </cell>
          <cell r="O1044">
            <v>105306467</v>
          </cell>
          <cell r="P1044">
            <v>3355955</v>
          </cell>
          <cell r="Q1044">
            <v>3.1868460652088917</v>
          </cell>
          <cell r="R1044">
            <v>12730</v>
          </cell>
          <cell r="S1044">
            <v>0</v>
          </cell>
          <cell r="T1044">
            <v>207</v>
          </cell>
          <cell r="U1044">
            <v>999</v>
          </cell>
          <cell r="V1044">
            <v>1035</v>
          </cell>
          <cell r="W1044">
            <v>12857</v>
          </cell>
          <cell r="X1044">
            <v>131452274.44548996</v>
          </cell>
        </row>
        <row r="1045">
          <cell r="D1045">
            <v>1036</v>
          </cell>
          <cell r="E1045">
            <v>208</v>
          </cell>
          <cell r="F1045" t="str">
            <v xml:space="preserve">Norfolk                      </v>
          </cell>
          <cell r="G1045">
            <v>208</v>
          </cell>
          <cell r="H1045" t="str">
            <v>Norfolk</v>
          </cell>
          <cell r="I1045">
            <v>7797859.3176300004</v>
          </cell>
          <cell r="J1045">
            <v>0.48684797844197697</v>
          </cell>
          <cell r="K1045">
            <v>8254868.1418577991</v>
          </cell>
          <cell r="L1045">
            <v>0.50446854750046199</v>
          </cell>
          <cell r="N1045">
            <v>6844844</v>
          </cell>
          <cell r="O1045">
            <v>6475611</v>
          </cell>
          <cell r="P1045">
            <v>369233</v>
          </cell>
          <cell r="Q1045">
            <v>5.7019021062259609</v>
          </cell>
          <cell r="R1045">
            <v>865</v>
          </cell>
          <cell r="S1045">
            <v>0</v>
          </cell>
          <cell r="T1045">
            <v>208</v>
          </cell>
          <cell r="U1045">
            <v>208</v>
          </cell>
          <cell r="V1045">
            <v>1036</v>
          </cell>
          <cell r="W1045">
            <v>892</v>
          </cell>
          <cell r="X1045">
            <v>8254868.1418577991</v>
          </cell>
        </row>
        <row r="1046">
          <cell r="D1046">
            <v>1037</v>
          </cell>
          <cell r="E1046">
            <v>208</v>
          </cell>
          <cell r="F1046" t="str">
            <v xml:space="preserve">Norfolk                      </v>
          </cell>
          <cell r="G1046">
            <v>690</v>
          </cell>
          <cell r="H1046" t="str">
            <v>King Philip</v>
          </cell>
          <cell r="I1046">
            <v>7453167</v>
          </cell>
          <cell r="J1046">
            <v>0.46532761609801399</v>
          </cell>
          <cell r="K1046">
            <v>7434956.1572936168</v>
          </cell>
          <cell r="L1046">
            <v>0.45436237974304139</v>
          </cell>
          <cell r="N1046">
            <v>6164982</v>
          </cell>
          <cell r="O1046">
            <v>6189367</v>
          </cell>
          <cell r="P1046">
            <v>-24385</v>
          </cell>
          <cell r="Q1046">
            <v>-0.3939821309675125</v>
          </cell>
          <cell r="R1046">
            <v>766</v>
          </cell>
          <cell r="S1046">
            <v>0</v>
          </cell>
          <cell r="T1046">
            <v>208</v>
          </cell>
          <cell r="U1046">
            <v>690</v>
          </cell>
          <cell r="V1046">
            <v>1037</v>
          </cell>
          <cell r="W1046">
            <v>745.9999999936</v>
          </cell>
          <cell r="X1046">
            <v>7434956.1572936168</v>
          </cell>
        </row>
        <row r="1047">
          <cell r="D1047">
            <v>1038</v>
          </cell>
          <cell r="E1047">
            <v>208</v>
          </cell>
          <cell r="F1047" t="str">
            <v xml:space="preserve">Norfolk                      </v>
          </cell>
          <cell r="G1047">
            <v>878</v>
          </cell>
          <cell r="H1047" t="str">
            <v>Tri County</v>
          </cell>
          <cell r="I1047">
            <v>588495</v>
          </cell>
          <cell r="J1047">
            <v>3.6741827391711571E-2</v>
          </cell>
          <cell r="K1047">
            <v>525419.20634329214</v>
          </cell>
          <cell r="L1047">
            <v>3.2109230492589506E-2</v>
          </cell>
          <cell r="N1047">
            <v>435672</v>
          </cell>
          <cell r="O1047">
            <v>488707</v>
          </cell>
          <cell r="P1047">
            <v>-53035</v>
          </cell>
          <cell r="Q1047">
            <v>-10.852105658400637</v>
          </cell>
          <cell r="R1047">
            <v>37</v>
          </cell>
          <cell r="S1047">
            <v>0</v>
          </cell>
          <cell r="T1047">
            <v>208</v>
          </cell>
          <cell r="U1047">
            <v>878</v>
          </cell>
          <cell r="V1047">
            <v>1038</v>
          </cell>
          <cell r="W1047">
            <v>31.999999996709999</v>
          </cell>
          <cell r="X1047">
            <v>525419.20634329214</v>
          </cell>
        </row>
        <row r="1048">
          <cell r="D1048">
            <v>1039</v>
          </cell>
          <cell r="E1048">
            <v>208</v>
          </cell>
          <cell r="F1048" t="str">
            <v xml:space="preserve">Norfolk                      </v>
          </cell>
          <cell r="G1048">
            <v>915</v>
          </cell>
          <cell r="H1048" t="str">
            <v>Norfolk County</v>
          </cell>
          <cell r="I1048">
            <v>177510</v>
          </cell>
          <cell r="J1048">
            <v>1.1082578068297471E-2</v>
          </cell>
          <cell r="K1048">
            <v>148250.67617226343</v>
          </cell>
          <cell r="L1048">
            <v>9.0598422639070423E-3</v>
          </cell>
          <cell r="N1048">
            <v>122928</v>
          </cell>
          <cell r="O1048">
            <v>147410</v>
          </cell>
          <cell r="P1048">
            <v>-24482</v>
          </cell>
          <cell r="Q1048">
            <v>-16.608099857540193</v>
          </cell>
          <cell r="R1048">
            <v>11</v>
          </cell>
          <cell r="S1048">
            <v>0</v>
          </cell>
          <cell r="T1048">
            <v>208</v>
          </cell>
          <cell r="U1048">
            <v>915</v>
          </cell>
          <cell r="V1048">
            <v>1039</v>
          </cell>
          <cell r="W1048">
            <v>9.0000000010800001</v>
          </cell>
          <cell r="X1048">
            <v>148250.67617226343</v>
          </cell>
        </row>
        <row r="1049">
          <cell r="D1049">
            <v>1040</v>
          </cell>
          <cell r="E1049">
            <v>208</v>
          </cell>
          <cell r="F1049" t="str">
            <v xml:space="preserve">Norfolk                      </v>
          </cell>
          <cell r="G1049">
            <v>999</v>
          </cell>
          <cell r="H1049" t="str">
            <v>Total</v>
          </cell>
          <cell r="I1049">
            <v>16017031.31763</v>
          </cell>
          <cell r="J1049">
            <v>1</v>
          </cell>
          <cell r="K1049">
            <v>16363494.181666972</v>
          </cell>
          <cell r="L1049">
            <v>0.99999999999999989</v>
          </cell>
          <cell r="M1049">
            <v>13568426</v>
          </cell>
          <cell r="N1049">
            <v>13568426</v>
          </cell>
          <cell r="O1049">
            <v>13301095</v>
          </cell>
          <cell r="P1049">
            <v>267331</v>
          </cell>
          <cell r="Q1049">
            <v>2.009842046839001</v>
          </cell>
          <cell r="R1049">
            <v>1679</v>
          </cell>
          <cell r="S1049">
            <v>0</v>
          </cell>
          <cell r="T1049">
            <v>208</v>
          </cell>
          <cell r="U1049">
            <v>999</v>
          </cell>
          <cell r="V1049">
            <v>1040</v>
          </cell>
          <cell r="W1049">
            <v>1678.9999999913898</v>
          </cell>
          <cell r="X1049">
            <v>16363494.181666972</v>
          </cell>
        </row>
        <row r="1050">
          <cell r="D1050">
            <v>1041</v>
          </cell>
          <cell r="E1050">
            <v>209</v>
          </cell>
          <cell r="F1050" t="str">
            <v xml:space="preserve">North Adams                  </v>
          </cell>
          <cell r="G1050">
            <v>209</v>
          </cell>
          <cell r="H1050" t="str">
            <v>North Adams</v>
          </cell>
          <cell r="I1050">
            <v>16484834.819999997</v>
          </cell>
          <cell r="J1050">
            <v>0.86676917146019705</v>
          </cell>
          <cell r="K1050">
            <v>17145309.629568465</v>
          </cell>
          <cell r="L1050">
            <v>0.8846518824161268</v>
          </cell>
          <cell r="N1050">
            <v>5100302</v>
          </cell>
          <cell r="O1050">
            <v>5063315</v>
          </cell>
          <cell r="P1050">
            <v>36987</v>
          </cell>
          <cell r="Q1050">
            <v>0.73048980756678183</v>
          </cell>
          <cell r="R1050">
            <v>1477</v>
          </cell>
          <cell r="S1050">
            <v>0</v>
          </cell>
          <cell r="T1050">
            <v>209</v>
          </cell>
          <cell r="U1050">
            <v>209</v>
          </cell>
          <cell r="V1050">
            <v>1041</v>
          </cell>
          <cell r="W1050">
            <v>1506</v>
          </cell>
          <cell r="X1050">
            <v>17145309.629568465</v>
          </cell>
        </row>
        <row r="1051">
          <cell r="D1051">
            <v>1042</v>
          </cell>
          <cell r="E1051">
            <v>209</v>
          </cell>
          <cell r="F1051" t="str">
            <v xml:space="preserve">North Adams                  </v>
          </cell>
          <cell r="G1051">
            <v>851</v>
          </cell>
          <cell r="H1051" t="str">
            <v>Northern Berkshire</v>
          </cell>
          <cell r="I1051">
            <v>2533879</v>
          </cell>
          <cell r="J1051">
            <v>0.13323082853980292</v>
          </cell>
          <cell r="K1051">
            <v>2235545.1115550851</v>
          </cell>
          <cell r="L1051">
            <v>0.11534811758387317</v>
          </cell>
          <cell r="N1051">
            <v>665019</v>
          </cell>
          <cell r="O1051">
            <v>778281</v>
          </cell>
          <cell r="P1051">
            <v>-113262</v>
          </cell>
          <cell r="Q1051">
            <v>-14.552841454436123</v>
          </cell>
          <cell r="R1051">
            <v>160</v>
          </cell>
          <cell r="S1051">
            <v>0</v>
          </cell>
          <cell r="T1051">
            <v>209</v>
          </cell>
          <cell r="U1051">
            <v>851</v>
          </cell>
          <cell r="V1051">
            <v>1042</v>
          </cell>
          <cell r="W1051">
            <v>138.9999999984</v>
          </cell>
          <cell r="X1051">
            <v>2235545.1115550851</v>
          </cell>
        </row>
        <row r="1052">
          <cell r="D1052">
            <v>1043</v>
          </cell>
          <cell r="E1052">
            <v>209</v>
          </cell>
          <cell r="F1052" t="str">
            <v/>
          </cell>
          <cell r="G1052">
            <v>998</v>
          </cell>
          <cell r="H1052" t="str">
            <v/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209</v>
          </cell>
          <cell r="U1052">
            <v>998</v>
          </cell>
          <cell r="V1052">
            <v>1043</v>
          </cell>
          <cell r="W1052">
            <v>0</v>
          </cell>
          <cell r="X1052">
            <v>0</v>
          </cell>
        </row>
        <row r="1053">
          <cell r="D1053">
            <v>1044</v>
          </cell>
          <cell r="E1053">
            <v>209</v>
          </cell>
          <cell r="F1053" t="str">
            <v/>
          </cell>
          <cell r="G1053">
            <v>998</v>
          </cell>
          <cell r="H1053" t="str">
            <v/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209</v>
          </cell>
          <cell r="U1053">
            <v>998</v>
          </cell>
          <cell r="V1053">
            <v>1044</v>
          </cell>
          <cell r="W1053">
            <v>0</v>
          </cell>
          <cell r="X1053">
            <v>0</v>
          </cell>
        </row>
        <row r="1054">
          <cell r="D1054">
            <v>1045</v>
          </cell>
          <cell r="E1054">
            <v>209</v>
          </cell>
          <cell r="F1054" t="str">
            <v xml:space="preserve">North Adams                  </v>
          </cell>
          <cell r="G1054">
            <v>999</v>
          </cell>
          <cell r="H1054" t="str">
            <v>Total</v>
          </cell>
          <cell r="I1054">
            <v>19018713.819999997</v>
          </cell>
          <cell r="J1054">
            <v>1</v>
          </cell>
          <cell r="K1054">
            <v>19380854.74112355</v>
          </cell>
          <cell r="L1054">
            <v>1</v>
          </cell>
          <cell r="M1054">
            <v>5765321</v>
          </cell>
          <cell r="N1054">
            <v>5765321</v>
          </cell>
          <cell r="O1054">
            <v>5841596</v>
          </cell>
          <cell r="P1054">
            <v>-76275</v>
          </cell>
          <cell r="Q1054">
            <v>-1.3057219294179194</v>
          </cell>
          <cell r="R1054">
            <v>1637</v>
          </cell>
          <cell r="S1054">
            <v>0</v>
          </cell>
          <cell r="T1054">
            <v>209</v>
          </cell>
          <cell r="U1054">
            <v>999</v>
          </cell>
          <cell r="V1054">
            <v>1045</v>
          </cell>
          <cell r="W1054">
            <v>1644.9999999984</v>
          </cell>
          <cell r="X1054">
            <v>19380854.74112355</v>
          </cell>
        </row>
        <row r="1055">
          <cell r="D1055">
            <v>1046</v>
          </cell>
          <cell r="E1055">
            <v>210</v>
          </cell>
          <cell r="F1055" t="str">
            <v xml:space="preserve">Northampton                  </v>
          </cell>
          <cell r="G1055">
            <v>210</v>
          </cell>
          <cell r="H1055" t="str">
            <v>Northampton</v>
          </cell>
          <cell r="I1055">
            <v>27410585.139999997</v>
          </cell>
          <cell r="J1055">
            <v>0.92640092709440702</v>
          </cell>
          <cell r="K1055">
            <v>27919380.14575414</v>
          </cell>
          <cell r="L1055">
            <v>0.92546540797832422</v>
          </cell>
          <cell r="N1055">
            <v>23143930</v>
          </cell>
          <cell r="O1055">
            <v>22747409</v>
          </cell>
          <cell r="P1055">
            <v>396521</v>
          </cell>
          <cell r="Q1055">
            <v>1.7431479778642043</v>
          </cell>
          <cell r="R1055">
            <v>2742</v>
          </cell>
          <cell r="S1055">
            <v>0</v>
          </cell>
          <cell r="T1055">
            <v>210</v>
          </cell>
          <cell r="U1055">
            <v>210</v>
          </cell>
          <cell r="V1055">
            <v>1046</v>
          </cell>
          <cell r="W1055">
            <v>2746</v>
          </cell>
          <cell r="X1055">
            <v>27919380.14575414</v>
          </cell>
        </row>
        <row r="1056">
          <cell r="D1056">
            <v>1047</v>
          </cell>
          <cell r="E1056">
            <v>210</v>
          </cell>
          <cell r="F1056" t="str">
            <v xml:space="preserve">Northampton                  </v>
          </cell>
          <cell r="G1056">
            <v>406</v>
          </cell>
          <cell r="H1056" t="str">
            <v>Northampton Smith</v>
          </cell>
          <cell r="I1056">
            <v>2177668</v>
          </cell>
          <cell r="J1056">
            <v>7.3599072905592977E-2</v>
          </cell>
          <cell r="K1056">
            <v>2248554.7171424888</v>
          </cell>
          <cell r="L1056">
            <v>7.4534592021675755E-2</v>
          </cell>
          <cell r="N1056">
            <v>1863952</v>
          </cell>
          <cell r="O1056">
            <v>1807196</v>
          </cell>
          <cell r="P1056">
            <v>56756</v>
          </cell>
          <cell r="Q1056">
            <v>3.1405558666575182</v>
          </cell>
          <cell r="R1056">
            <v>103</v>
          </cell>
          <cell r="S1056">
            <v>0</v>
          </cell>
          <cell r="T1056">
            <v>210</v>
          </cell>
          <cell r="U1056">
            <v>406</v>
          </cell>
          <cell r="V1056">
            <v>1047</v>
          </cell>
          <cell r="W1056">
            <v>106</v>
          </cell>
          <cell r="X1056">
            <v>2248554.7171424888</v>
          </cell>
        </row>
        <row r="1057">
          <cell r="D1057">
            <v>1048</v>
          </cell>
          <cell r="E1057">
            <v>210</v>
          </cell>
          <cell r="F1057" t="str">
            <v/>
          </cell>
          <cell r="G1057">
            <v>998</v>
          </cell>
          <cell r="H1057" t="str">
            <v/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210</v>
          </cell>
          <cell r="U1057">
            <v>998</v>
          </cell>
          <cell r="V1057">
            <v>1048</v>
          </cell>
          <cell r="W1057">
            <v>0</v>
          </cell>
          <cell r="X1057">
            <v>0</v>
          </cell>
        </row>
        <row r="1058">
          <cell r="D1058">
            <v>1049</v>
          </cell>
          <cell r="E1058">
            <v>210</v>
          </cell>
          <cell r="F1058" t="str">
            <v/>
          </cell>
          <cell r="G1058">
            <v>998</v>
          </cell>
          <cell r="H1058" t="str">
            <v/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210</v>
          </cell>
          <cell r="U1058">
            <v>998</v>
          </cell>
          <cell r="V1058">
            <v>1049</v>
          </cell>
          <cell r="W1058">
            <v>0</v>
          </cell>
          <cell r="X1058">
            <v>0</v>
          </cell>
        </row>
        <row r="1059">
          <cell r="D1059">
            <v>1050</v>
          </cell>
          <cell r="E1059">
            <v>210</v>
          </cell>
          <cell r="F1059" t="str">
            <v xml:space="preserve">Northampton                  </v>
          </cell>
          <cell r="G1059">
            <v>999</v>
          </cell>
          <cell r="H1059" t="str">
            <v>Total</v>
          </cell>
          <cell r="I1059">
            <v>29588253.139999997</v>
          </cell>
          <cell r="J1059">
            <v>1</v>
          </cell>
          <cell r="K1059">
            <v>30167934.862896629</v>
          </cell>
          <cell r="L1059">
            <v>1</v>
          </cell>
          <cell r="M1059">
            <v>25007882</v>
          </cell>
          <cell r="N1059">
            <v>25007882</v>
          </cell>
          <cell r="O1059">
            <v>24554605</v>
          </cell>
          <cell r="P1059">
            <v>453277</v>
          </cell>
          <cell r="Q1059">
            <v>1.8459958936419463</v>
          </cell>
          <cell r="R1059">
            <v>2845</v>
          </cell>
          <cell r="S1059">
            <v>0</v>
          </cell>
          <cell r="T1059">
            <v>210</v>
          </cell>
          <cell r="U1059">
            <v>999</v>
          </cell>
          <cell r="V1059">
            <v>1050</v>
          </cell>
          <cell r="W1059">
            <v>2852</v>
          </cell>
          <cell r="X1059">
            <v>30167934.862896629</v>
          </cell>
        </row>
        <row r="1060">
          <cell r="D1060">
            <v>1051</v>
          </cell>
          <cell r="E1060">
            <v>211</v>
          </cell>
          <cell r="F1060" t="str">
            <v xml:space="preserve">North Andover                </v>
          </cell>
          <cell r="G1060">
            <v>211</v>
          </cell>
          <cell r="H1060" t="str">
            <v>North Andover</v>
          </cell>
          <cell r="I1060">
            <v>44605186.620000005</v>
          </cell>
          <cell r="J1060">
            <v>0.98968954378092677</v>
          </cell>
          <cell r="K1060">
            <v>46314260.801910989</v>
          </cell>
          <cell r="L1060">
            <v>0.99030633587887607</v>
          </cell>
          <cell r="N1060">
            <v>38259940</v>
          </cell>
          <cell r="O1060">
            <v>37087784</v>
          </cell>
          <cell r="P1060">
            <v>1172156</v>
          </cell>
          <cell r="Q1060">
            <v>3.1604907966461409</v>
          </cell>
          <cell r="R1060">
            <v>4736</v>
          </cell>
          <cell r="S1060">
            <v>0</v>
          </cell>
          <cell r="T1060">
            <v>211</v>
          </cell>
          <cell r="U1060">
            <v>211</v>
          </cell>
          <cell r="V1060">
            <v>1051</v>
          </cell>
          <cell r="W1060">
            <v>4811</v>
          </cell>
          <cell r="X1060">
            <v>46314260.801910989</v>
          </cell>
        </row>
        <row r="1061">
          <cell r="D1061">
            <v>1052</v>
          </cell>
          <cell r="E1061">
            <v>211</v>
          </cell>
          <cell r="F1061" t="str">
            <v xml:space="preserve">North Andover                </v>
          </cell>
          <cell r="G1061">
            <v>823</v>
          </cell>
          <cell r="H1061" t="str">
            <v>Greater Lawrence</v>
          </cell>
          <cell r="I1061">
            <v>464691</v>
          </cell>
          <cell r="J1061">
            <v>1.0310456219073266E-2</v>
          </cell>
          <cell r="K1061">
            <v>453349.50607321359</v>
          </cell>
          <cell r="L1061">
            <v>9.693664121123961E-3</v>
          </cell>
          <cell r="N1061">
            <v>374509</v>
          </cell>
          <cell r="O1061">
            <v>386376</v>
          </cell>
          <cell r="P1061">
            <v>-11867</v>
          </cell>
          <cell r="Q1061">
            <v>-3.0713605399921322</v>
          </cell>
          <cell r="R1061">
            <v>26</v>
          </cell>
          <cell r="S1061">
            <v>0</v>
          </cell>
          <cell r="T1061">
            <v>211</v>
          </cell>
          <cell r="U1061">
            <v>823</v>
          </cell>
          <cell r="V1061">
            <v>1052</v>
          </cell>
          <cell r="W1061">
            <v>25.000000003099998</v>
          </cell>
          <cell r="X1061">
            <v>453349.50607321359</v>
          </cell>
        </row>
        <row r="1062">
          <cell r="D1062">
            <v>1053</v>
          </cell>
          <cell r="E1062">
            <v>211</v>
          </cell>
          <cell r="F1062" t="str">
            <v/>
          </cell>
          <cell r="G1062">
            <v>998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211</v>
          </cell>
          <cell r="U1062">
            <v>998</v>
          </cell>
          <cell r="V1062">
            <v>1053</v>
          </cell>
          <cell r="W1062">
            <v>0</v>
          </cell>
          <cell r="X1062">
            <v>0</v>
          </cell>
        </row>
        <row r="1063">
          <cell r="D1063">
            <v>1054</v>
          </cell>
          <cell r="E1063">
            <v>211</v>
          </cell>
          <cell r="F1063" t="str">
            <v/>
          </cell>
          <cell r="G1063">
            <v>998</v>
          </cell>
          <cell r="H1063" t="str">
            <v/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211</v>
          </cell>
          <cell r="U1063">
            <v>998</v>
          </cell>
          <cell r="V1063">
            <v>1054</v>
          </cell>
          <cell r="W1063">
            <v>0</v>
          </cell>
          <cell r="X1063">
            <v>0</v>
          </cell>
        </row>
        <row r="1064">
          <cell r="D1064">
            <v>1055</v>
          </cell>
          <cell r="E1064">
            <v>211</v>
          </cell>
          <cell r="F1064" t="str">
            <v xml:space="preserve">North Andover                </v>
          </cell>
          <cell r="G1064">
            <v>999</v>
          </cell>
          <cell r="H1064" t="str">
            <v>Total</v>
          </cell>
          <cell r="I1064">
            <v>45069877.620000005</v>
          </cell>
          <cell r="J1064">
            <v>1</v>
          </cell>
          <cell r="K1064">
            <v>46767610.307984203</v>
          </cell>
          <cell r="L1064">
            <v>1</v>
          </cell>
          <cell r="M1064">
            <v>38634449</v>
          </cell>
          <cell r="N1064">
            <v>38634449</v>
          </cell>
          <cell r="O1064">
            <v>37474160</v>
          </cell>
          <cell r="P1064">
            <v>1160289</v>
          </cell>
          <cell r="Q1064">
            <v>3.0962375140630236</v>
          </cell>
          <cell r="R1064">
            <v>4762</v>
          </cell>
          <cell r="S1064">
            <v>0</v>
          </cell>
          <cell r="T1064">
            <v>211</v>
          </cell>
          <cell r="U1064">
            <v>999</v>
          </cell>
          <cell r="V1064">
            <v>1055</v>
          </cell>
          <cell r="W1064">
            <v>4836.0000000030996</v>
          </cell>
          <cell r="X1064">
            <v>46767610.307984203</v>
          </cell>
        </row>
        <row r="1065">
          <cell r="D1065">
            <v>1056</v>
          </cell>
          <cell r="E1065">
            <v>212</v>
          </cell>
          <cell r="F1065" t="str">
            <v xml:space="preserve">North Attleborough           </v>
          </cell>
          <cell r="G1065">
            <v>212</v>
          </cell>
          <cell r="H1065" t="str">
            <v>North Attleborough</v>
          </cell>
          <cell r="I1065">
            <v>41721975.079999998</v>
          </cell>
          <cell r="J1065">
            <v>0.88380989889064676</v>
          </cell>
          <cell r="K1065">
            <v>42205783.552439779</v>
          </cell>
          <cell r="L1065">
            <v>0.87759945879759793</v>
          </cell>
          <cell r="N1065">
            <v>25945113</v>
          </cell>
          <cell r="O1065">
            <v>25316072</v>
          </cell>
          <cell r="P1065">
            <v>629041</v>
          </cell>
          <cell r="Q1065">
            <v>2.484749608865072</v>
          </cell>
          <cell r="R1065">
            <v>4395</v>
          </cell>
          <cell r="S1065">
            <v>0</v>
          </cell>
          <cell r="T1065">
            <v>212</v>
          </cell>
          <cell r="U1065">
            <v>212</v>
          </cell>
          <cell r="V1065">
            <v>1056</v>
          </cell>
          <cell r="W1065">
            <v>4346</v>
          </cell>
          <cell r="X1065">
            <v>42205783.552439779</v>
          </cell>
        </row>
        <row r="1066">
          <cell r="D1066">
            <v>1057</v>
          </cell>
          <cell r="E1066">
            <v>212</v>
          </cell>
          <cell r="F1066" t="str">
            <v xml:space="preserve">North Attleborough           </v>
          </cell>
          <cell r="G1066">
            <v>878</v>
          </cell>
          <cell r="H1066" t="str">
            <v>Tri County</v>
          </cell>
          <cell r="I1066">
            <v>5423695</v>
          </cell>
          <cell r="J1066">
            <v>0.11489186023366242</v>
          </cell>
          <cell r="K1066">
            <v>5730353.2197695319</v>
          </cell>
          <cell r="L1066">
            <v>0.11915321695521766</v>
          </cell>
          <cell r="N1066">
            <v>3522614</v>
          </cell>
          <cell r="O1066">
            <v>3290991</v>
          </cell>
          <cell r="P1066">
            <v>231623</v>
          </cell>
          <cell r="Q1066">
            <v>7.038092781171386</v>
          </cell>
          <cell r="R1066">
            <v>341</v>
          </cell>
          <cell r="S1066">
            <v>0</v>
          </cell>
          <cell r="T1066">
            <v>212</v>
          </cell>
          <cell r="U1066">
            <v>878</v>
          </cell>
          <cell r="V1066">
            <v>1057</v>
          </cell>
          <cell r="W1066">
            <v>348.99999999992997</v>
          </cell>
          <cell r="X1066">
            <v>5730353.2197695319</v>
          </cell>
        </row>
        <row r="1067">
          <cell r="D1067">
            <v>1058</v>
          </cell>
          <cell r="E1067">
            <v>212</v>
          </cell>
          <cell r="F1067" t="str">
            <v xml:space="preserve">North Attleborough           </v>
          </cell>
          <cell r="G1067">
            <v>910</v>
          </cell>
          <cell r="H1067" t="str">
            <v>Bristol County</v>
          </cell>
          <cell r="I1067">
            <v>61286</v>
          </cell>
          <cell r="J1067">
            <v>1.2982408756908777E-3</v>
          </cell>
          <cell r="K1067">
            <v>156171.31816493705</v>
          </cell>
          <cell r="L1067">
            <v>3.2473242471844472E-3</v>
          </cell>
          <cell r="N1067">
            <v>96003</v>
          </cell>
          <cell r="O1067">
            <v>37187</v>
          </cell>
          <cell r="P1067">
            <v>58816</v>
          </cell>
          <cell r="Q1067">
            <v>158.16279882754725</v>
          </cell>
          <cell r="R1067">
            <v>4</v>
          </cell>
          <cell r="S1067">
            <v>0</v>
          </cell>
          <cell r="T1067">
            <v>212</v>
          </cell>
          <cell r="U1067">
            <v>910</v>
          </cell>
          <cell r="V1067">
            <v>1058</v>
          </cell>
          <cell r="W1067">
            <v>9.99999999992</v>
          </cell>
          <cell r="X1067">
            <v>156171.31816493705</v>
          </cell>
        </row>
        <row r="1068">
          <cell r="D1068">
            <v>1059</v>
          </cell>
          <cell r="E1068">
            <v>212</v>
          </cell>
          <cell r="F1068" t="str">
            <v/>
          </cell>
          <cell r="G1068">
            <v>998</v>
          </cell>
          <cell r="H1068" t="str">
            <v/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212</v>
          </cell>
          <cell r="U1068">
            <v>998</v>
          </cell>
          <cell r="V1068">
            <v>1059</v>
          </cell>
          <cell r="W1068">
            <v>0</v>
          </cell>
          <cell r="X1068">
            <v>0</v>
          </cell>
        </row>
        <row r="1069">
          <cell r="D1069">
            <v>1060</v>
          </cell>
          <cell r="E1069">
            <v>212</v>
          </cell>
          <cell r="F1069" t="str">
            <v xml:space="preserve">North Attleborough           </v>
          </cell>
          <cell r="G1069">
            <v>999</v>
          </cell>
          <cell r="H1069" t="str">
            <v>Total</v>
          </cell>
          <cell r="I1069">
            <v>47206956.079999998</v>
          </cell>
          <cell r="J1069">
            <v>1</v>
          </cell>
          <cell r="K1069">
            <v>48092308.090374246</v>
          </cell>
          <cell r="L1069">
            <v>1</v>
          </cell>
          <cell r="M1069">
            <v>29563730</v>
          </cell>
          <cell r="N1069">
            <v>29563730</v>
          </cell>
          <cell r="O1069">
            <v>28644250</v>
          </cell>
          <cell r="P1069">
            <v>919480</v>
          </cell>
          <cell r="Q1069">
            <v>3.2099985162816274</v>
          </cell>
          <cell r="R1069">
            <v>4740</v>
          </cell>
          <cell r="S1069">
            <v>0</v>
          </cell>
          <cell r="T1069">
            <v>212</v>
          </cell>
          <cell r="U1069">
            <v>999</v>
          </cell>
          <cell r="V1069">
            <v>1060</v>
          </cell>
          <cell r="W1069">
            <v>4704.9999999998499</v>
          </cell>
          <cell r="X1069">
            <v>48092308.090374246</v>
          </cell>
        </row>
        <row r="1070">
          <cell r="D1070">
            <v>1061</v>
          </cell>
          <cell r="E1070">
            <v>213</v>
          </cell>
          <cell r="F1070" t="str">
            <v xml:space="preserve">Northborough                 </v>
          </cell>
          <cell r="G1070">
            <v>213</v>
          </cell>
          <cell r="H1070" t="str">
            <v>Northborough</v>
          </cell>
          <cell r="I1070">
            <v>15196910.26</v>
          </cell>
          <cell r="J1070">
            <v>0.61051531988994578</v>
          </cell>
          <cell r="K1070">
            <v>15015400.577264598</v>
          </cell>
          <cell r="L1070">
            <v>0.60633654748545784</v>
          </cell>
          <cell r="N1070">
            <v>12501814</v>
          </cell>
          <cell r="O1070">
            <v>12701763</v>
          </cell>
          <cell r="P1070">
            <v>-199949</v>
          </cell>
          <cell r="Q1070">
            <v>-1.574183048447684</v>
          </cell>
          <cell r="R1070">
            <v>1697</v>
          </cell>
          <cell r="S1070">
            <v>0</v>
          </cell>
          <cell r="T1070">
            <v>213</v>
          </cell>
          <cell r="U1070">
            <v>213</v>
          </cell>
          <cell r="V1070">
            <v>1061</v>
          </cell>
          <cell r="W1070">
            <v>1642</v>
          </cell>
          <cell r="X1070">
            <v>15015400.577264598</v>
          </cell>
        </row>
        <row r="1071">
          <cell r="D1071">
            <v>1062</v>
          </cell>
          <cell r="E1071">
            <v>213</v>
          </cell>
          <cell r="F1071" t="str">
            <v xml:space="preserve">Northborough                 </v>
          </cell>
          <cell r="G1071">
            <v>730</v>
          </cell>
          <cell r="H1071" t="str">
            <v>Northboro Southboro</v>
          </cell>
          <cell r="I1071">
            <v>8935984</v>
          </cell>
          <cell r="J1071">
            <v>0.35899107364284966</v>
          </cell>
          <cell r="K1071">
            <v>8904964.3975884542</v>
          </cell>
          <cell r="L1071">
            <v>0.3595911637875418</v>
          </cell>
          <cell r="N1071">
            <v>7414269</v>
          </cell>
          <cell r="O1071">
            <v>7468804</v>
          </cell>
          <cell r="P1071">
            <v>-54535</v>
          </cell>
          <cell r="Q1071">
            <v>-0.73017045299354488</v>
          </cell>
          <cell r="R1071">
            <v>879</v>
          </cell>
          <cell r="S1071">
            <v>0</v>
          </cell>
          <cell r="T1071">
            <v>213</v>
          </cell>
          <cell r="U1071">
            <v>730</v>
          </cell>
          <cell r="V1071">
            <v>1062</v>
          </cell>
          <cell r="W1071">
            <v>860.08731240968996</v>
          </cell>
          <cell r="X1071">
            <v>8904964.3975884542</v>
          </cell>
        </row>
        <row r="1072">
          <cell r="D1072">
            <v>1063</v>
          </cell>
          <cell r="E1072">
            <v>213</v>
          </cell>
          <cell r="F1072" t="str">
            <v xml:space="preserve">Northborough                 </v>
          </cell>
          <cell r="G1072">
            <v>801</v>
          </cell>
          <cell r="H1072" t="str">
            <v>Assabet Valley</v>
          </cell>
          <cell r="I1072">
            <v>759045</v>
          </cell>
          <cell r="J1072">
            <v>3.0493606467204597E-2</v>
          </cell>
          <cell r="K1072">
            <v>843770.78363793599</v>
          </cell>
          <cell r="L1072">
            <v>3.4072288727000237E-2</v>
          </cell>
          <cell r="N1072">
            <v>702523</v>
          </cell>
          <cell r="O1072">
            <v>634419</v>
          </cell>
          <cell r="P1072">
            <v>68104</v>
          </cell>
          <cell r="Q1072">
            <v>10.734861345577608</v>
          </cell>
          <cell r="R1072">
            <v>45</v>
          </cell>
          <cell r="S1072">
            <v>0</v>
          </cell>
          <cell r="T1072">
            <v>213</v>
          </cell>
          <cell r="U1072">
            <v>801</v>
          </cell>
          <cell r="V1072">
            <v>1063</v>
          </cell>
          <cell r="W1072">
            <v>50.000000001220002</v>
          </cell>
          <cell r="X1072">
            <v>843770.78363793599</v>
          </cell>
        </row>
        <row r="1073">
          <cell r="D1073">
            <v>1064</v>
          </cell>
          <cell r="E1073">
            <v>213</v>
          </cell>
          <cell r="F1073" t="str">
            <v/>
          </cell>
          <cell r="G1073">
            <v>998</v>
          </cell>
          <cell r="H1073" t="str">
            <v/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213</v>
          </cell>
          <cell r="U1073">
            <v>998</v>
          </cell>
          <cell r="V1073">
            <v>1064</v>
          </cell>
          <cell r="W1073">
            <v>0</v>
          </cell>
          <cell r="X1073">
            <v>0</v>
          </cell>
        </row>
        <row r="1074">
          <cell r="D1074">
            <v>1065</v>
          </cell>
          <cell r="E1074">
            <v>213</v>
          </cell>
          <cell r="F1074" t="str">
            <v xml:space="preserve">Northborough                 </v>
          </cell>
          <cell r="G1074">
            <v>999</v>
          </cell>
          <cell r="H1074" t="str">
            <v>Total</v>
          </cell>
          <cell r="I1074">
            <v>24891939.259999998</v>
          </cell>
          <cell r="J1074">
            <v>1</v>
          </cell>
          <cell r="K1074">
            <v>24764135.758490991</v>
          </cell>
          <cell r="L1074">
            <v>0.99999999999999978</v>
          </cell>
          <cell r="M1074">
            <v>20618606</v>
          </cell>
          <cell r="N1074">
            <v>20618606</v>
          </cell>
          <cell r="O1074">
            <v>20804986</v>
          </cell>
          <cell r="P1074">
            <v>-186380</v>
          </cell>
          <cell r="Q1074">
            <v>-0.89584294841630752</v>
          </cell>
          <cell r="R1074">
            <v>2621</v>
          </cell>
          <cell r="S1074">
            <v>0</v>
          </cell>
          <cell r="T1074">
            <v>213</v>
          </cell>
          <cell r="U1074">
            <v>999</v>
          </cell>
          <cell r="V1074">
            <v>1065</v>
          </cell>
          <cell r="W1074">
            <v>2552.0873124109098</v>
          </cell>
          <cell r="X1074">
            <v>24764135.758490991</v>
          </cell>
        </row>
        <row r="1075">
          <cell r="D1075">
            <v>1066</v>
          </cell>
          <cell r="E1075">
            <v>214</v>
          </cell>
          <cell r="F1075" t="str">
            <v xml:space="preserve">Northbridge                  </v>
          </cell>
          <cell r="G1075">
            <v>214</v>
          </cell>
          <cell r="H1075" t="str">
            <v>Northbridge</v>
          </cell>
          <cell r="I1075">
            <v>23427188.930000003</v>
          </cell>
          <cell r="J1075">
            <v>0.91204147798358137</v>
          </cell>
          <cell r="K1075">
            <v>23615219.37740108</v>
          </cell>
          <cell r="L1075">
            <v>0.91408142691423255</v>
          </cell>
          <cell r="N1075">
            <v>11369969</v>
          </cell>
          <cell r="O1075">
            <v>10848805</v>
          </cell>
          <cell r="P1075">
            <v>521164</v>
          </cell>
          <cell r="Q1075">
            <v>4.803883930073404</v>
          </cell>
          <cell r="R1075">
            <v>2342</v>
          </cell>
          <cell r="S1075">
            <v>0</v>
          </cell>
          <cell r="T1075">
            <v>214</v>
          </cell>
          <cell r="U1075">
            <v>214</v>
          </cell>
          <cell r="V1075">
            <v>1066</v>
          </cell>
          <cell r="W1075">
            <v>2305</v>
          </cell>
          <cell r="X1075">
            <v>23615219.37740108</v>
          </cell>
        </row>
        <row r="1076">
          <cell r="D1076">
            <v>1067</v>
          </cell>
          <cell r="E1076">
            <v>214</v>
          </cell>
          <cell r="F1076" t="str">
            <v xml:space="preserve">Northbridge                  </v>
          </cell>
          <cell r="G1076">
            <v>805</v>
          </cell>
          <cell r="H1076" t="str">
            <v>Blackstone Valley</v>
          </cell>
          <cell r="I1076">
            <v>2259350</v>
          </cell>
          <cell r="J1076">
            <v>8.7958522016418642E-2</v>
          </cell>
          <cell r="K1076">
            <v>2219699.3531124936</v>
          </cell>
          <cell r="L1076">
            <v>8.5918573085767488E-2</v>
          </cell>
          <cell r="N1076">
            <v>1068714</v>
          </cell>
          <cell r="O1076">
            <v>1046273</v>
          </cell>
          <cell r="P1076">
            <v>22441</v>
          </cell>
          <cell r="Q1076">
            <v>2.1448512959810682</v>
          </cell>
          <cell r="R1076">
            <v>152</v>
          </cell>
          <cell r="S1076">
            <v>0</v>
          </cell>
          <cell r="T1076">
            <v>214</v>
          </cell>
          <cell r="U1076">
            <v>805</v>
          </cell>
          <cell r="V1076">
            <v>1067</v>
          </cell>
          <cell r="W1076">
            <v>147.00000000246001</v>
          </cell>
          <cell r="X1076">
            <v>2219699.3531124936</v>
          </cell>
        </row>
        <row r="1077">
          <cell r="D1077">
            <v>1068</v>
          </cell>
          <cell r="E1077">
            <v>214</v>
          </cell>
          <cell r="F1077" t="str">
            <v/>
          </cell>
          <cell r="G1077">
            <v>998</v>
          </cell>
          <cell r="H1077" t="str">
            <v/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214</v>
          </cell>
          <cell r="U1077">
            <v>998</v>
          </cell>
          <cell r="V1077">
            <v>1068</v>
          </cell>
          <cell r="W1077">
            <v>0</v>
          </cell>
          <cell r="X1077">
            <v>0</v>
          </cell>
        </row>
        <row r="1078">
          <cell r="D1078">
            <v>1069</v>
          </cell>
          <cell r="E1078">
            <v>214</v>
          </cell>
          <cell r="F1078" t="str">
            <v/>
          </cell>
          <cell r="G1078">
            <v>998</v>
          </cell>
          <cell r="H1078" t="str">
            <v/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214</v>
          </cell>
          <cell r="U1078">
            <v>998</v>
          </cell>
          <cell r="V1078">
            <v>1069</v>
          </cell>
          <cell r="W1078">
            <v>0</v>
          </cell>
          <cell r="X1078">
            <v>0</v>
          </cell>
        </row>
        <row r="1079">
          <cell r="D1079">
            <v>1070</v>
          </cell>
          <cell r="E1079">
            <v>214</v>
          </cell>
          <cell r="F1079" t="str">
            <v xml:space="preserve">Northbridge                  </v>
          </cell>
          <cell r="G1079">
            <v>999</v>
          </cell>
          <cell r="H1079" t="str">
            <v>Total</v>
          </cell>
          <cell r="I1079">
            <v>25686538.930000003</v>
          </cell>
          <cell r="J1079">
            <v>1</v>
          </cell>
          <cell r="K1079">
            <v>25834918.730513573</v>
          </cell>
          <cell r="L1079">
            <v>1</v>
          </cell>
          <cell r="M1079">
            <v>12438683</v>
          </cell>
          <cell r="N1079">
            <v>12438683</v>
          </cell>
          <cell r="O1079">
            <v>11895078</v>
          </cell>
          <cell r="P1079">
            <v>543605</v>
          </cell>
          <cell r="Q1079">
            <v>4.5699994569182314</v>
          </cell>
          <cell r="R1079">
            <v>2494</v>
          </cell>
          <cell r="S1079">
            <v>0</v>
          </cell>
          <cell r="T1079">
            <v>214</v>
          </cell>
          <cell r="U1079">
            <v>999</v>
          </cell>
          <cell r="V1079">
            <v>1070</v>
          </cell>
          <cell r="W1079">
            <v>2452.0000000024602</v>
          </cell>
          <cell r="X1079">
            <v>25834918.730513573</v>
          </cell>
        </row>
        <row r="1080">
          <cell r="D1080">
            <v>1071</v>
          </cell>
          <cell r="E1080">
            <v>215</v>
          </cell>
          <cell r="F1080" t="str">
            <v xml:space="preserve">North Brookfield             </v>
          </cell>
          <cell r="G1080">
            <v>215</v>
          </cell>
          <cell r="H1080" t="str">
            <v>North Brookfield</v>
          </cell>
          <cell r="I1080">
            <v>6192391.8499999996</v>
          </cell>
          <cell r="J1080">
            <v>0.91058267523010183</v>
          </cell>
          <cell r="K1080">
            <v>6199650.4699848695</v>
          </cell>
          <cell r="L1080">
            <v>0.89689215089523733</v>
          </cell>
          <cell r="N1080">
            <v>2812304</v>
          </cell>
          <cell r="O1080">
            <v>2909397</v>
          </cell>
          <cell r="P1080">
            <v>-97093</v>
          </cell>
          <cell r="Q1080">
            <v>-3.3372207368055991</v>
          </cell>
          <cell r="R1080">
            <v>606</v>
          </cell>
          <cell r="S1080">
            <v>0</v>
          </cell>
          <cell r="T1080">
            <v>215</v>
          </cell>
          <cell r="U1080">
            <v>215</v>
          </cell>
          <cell r="V1080">
            <v>1071</v>
          </cell>
          <cell r="W1080">
            <v>596</v>
          </cell>
          <cell r="X1080">
            <v>6199650.4699848695</v>
          </cell>
        </row>
        <row r="1081">
          <cell r="D1081">
            <v>1072</v>
          </cell>
          <cell r="E1081">
            <v>215</v>
          </cell>
          <cell r="F1081" t="str">
            <v xml:space="preserve">North Brookfield             </v>
          </cell>
          <cell r="G1081">
            <v>876</v>
          </cell>
          <cell r="H1081" t="str">
            <v>Southern Worcester</v>
          </cell>
          <cell r="I1081">
            <v>608080</v>
          </cell>
          <cell r="J1081">
            <v>8.9417324769898138E-2</v>
          </cell>
          <cell r="K1081">
            <v>712719.61129709682</v>
          </cell>
          <cell r="L1081">
            <v>0.10310784910476263</v>
          </cell>
          <cell r="N1081">
            <v>323306</v>
          </cell>
          <cell r="O1081">
            <v>285697</v>
          </cell>
          <cell r="P1081">
            <v>37609</v>
          </cell>
          <cell r="Q1081">
            <v>13.163946418758336</v>
          </cell>
          <cell r="R1081">
            <v>39</v>
          </cell>
          <cell r="S1081">
            <v>0</v>
          </cell>
          <cell r="T1081">
            <v>215</v>
          </cell>
          <cell r="U1081">
            <v>876</v>
          </cell>
          <cell r="V1081">
            <v>1072</v>
          </cell>
          <cell r="W1081">
            <v>44.999999995800003</v>
          </cell>
          <cell r="X1081">
            <v>712719.61129709682</v>
          </cell>
        </row>
        <row r="1082">
          <cell r="D1082">
            <v>1073</v>
          </cell>
          <cell r="E1082">
            <v>215</v>
          </cell>
          <cell r="F1082" t="str">
            <v/>
          </cell>
          <cell r="G1082">
            <v>998</v>
          </cell>
          <cell r="H1082" t="str">
            <v/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215</v>
          </cell>
          <cell r="U1082">
            <v>998</v>
          </cell>
          <cell r="V1082">
            <v>1073</v>
          </cell>
          <cell r="W1082">
            <v>0</v>
          </cell>
          <cell r="X1082">
            <v>0</v>
          </cell>
        </row>
        <row r="1083">
          <cell r="D1083">
            <v>1074</v>
          </cell>
          <cell r="E1083">
            <v>215</v>
          </cell>
          <cell r="F1083" t="str">
            <v/>
          </cell>
          <cell r="G1083">
            <v>998</v>
          </cell>
          <cell r="H1083" t="str">
            <v/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215</v>
          </cell>
          <cell r="U1083">
            <v>998</v>
          </cell>
          <cell r="V1083">
            <v>1074</v>
          </cell>
          <cell r="W1083">
            <v>0</v>
          </cell>
          <cell r="X1083">
            <v>0</v>
          </cell>
        </row>
        <row r="1084">
          <cell r="D1084">
            <v>1075</v>
          </cell>
          <cell r="E1084">
            <v>215</v>
          </cell>
          <cell r="F1084" t="str">
            <v xml:space="preserve">North Brookfield             </v>
          </cell>
          <cell r="G1084">
            <v>999</v>
          </cell>
          <cell r="H1084" t="str">
            <v>Total</v>
          </cell>
          <cell r="I1084">
            <v>6800471.8499999996</v>
          </cell>
          <cell r="J1084">
            <v>1</v>
          </cell>
          <cell r="K1084">
            <v>6912370.0812819665</v>
          </cell>
          <cell r="L1084">
            <v>1</v>
          </cell>
          <cell r="M1084">
            <v>3135610</v>
          </cell>
          <cell r="N1084">
            <v>3135610</v>
          </cell>
          <cell r="O1084">
            <v>3195094</v>
          </cell>
          <cell r="P1084">
            <v>-59484</v>
          </cell>
          <cell r="Q1084">
            <v>-1.8617292636773755</v>
          </cell>
          <cell r="R1084">
            <v>645</v>
          </cell>
          <cell r="S1084">
            <v>0</v>
          </cell>
          <cell r="T1084">
            <v>215</v>
          </cell>
          <cell r="U1084">
            <v>999</v>
          </cell>
          <cell r="V1084">
            <v>1075</v>
          </cell>
          <cell r="W1084">
            <v>640.99999999579995</v>
          </cell>
          <cell r="X1084">
            <v>6912370.0812819665</v>
          </cell>
        </row>
        <row r="1085">
          <cell r="D1085">
            <v>1076</v>
          </cell>
          <cell r="E1085">
            <v>216</v>
          </cell>
          <cell r="F1085" t="str">
            <v xml:space="preserve">Northfield                   </v>
          </cell>
          <cell r="G1085">
            <v>216</v>
          </cell>
          <cell r="H1085" t="str">
            <v>Northfield</v>
          </cell>
          <cell r="I1085">
            <v>13170.920000000002</v>
          </cell>
          <cell r="J1085">
            <v>3.2096107739784949E-3</v>
          </cell>
          <cell r="K1085">
            <v>0</v>
          </cell>
          <cell r="L1085">
            <v>0</v>
          </cell>
          <cell r="N1085">
            <v>0</v>
          </cell>
          <cell r="O1085">
            <v>9108</v>
          </cell>
          <cell r="P1085">
            <v>-9108</v>
          </cell>
          <cell r="Q1085">
            <v>-100</v>
          </cell>
          <cell r="R1085">
            <v>1</v>
          </cell>
          <cell r="S1085">
            <v>0</v>
          </cell>
          <cell r="T1085">
            <v>216</v>
          </cell>
          <cell r="U1085">
            <v>216</v>
          </cell>
          <cell r="V1085">
            <v>1076</v>
          </cell>
          <cell r="W1085">
            <v>0</v>
          </cell>
          <cell r="X1085">
            <v>0</v>
          </cell>
        </row>
        <row r="1086">
          <cell r="D1086">
            <v>1077</v>
          </cell>
          <cell r="E1086">
            <v>216</v>
          </cell>
          <cell r="F1086" t="str">
            <v xml:space="preserve">Northfield                   </v>
          </cell>
          <cell r="G1086">
            <v>750</v>
          </cell>
          <cell r="H1086" t="str">
            <v>Pioneer</v>
          </cell>
          <cell r="I1086">
            <v>3409157</v>
          </cell>
          <cell r="J1086">
            <v>0.83077469435576268</v>
          </cell>
          <cell r="K1086">
            <v>3373132.0306095914</v>
          </cell>
          <cell r="L1086">
            <v>0.8532771148142928</v>
          </cell>
          <cell r="N1086">
            <v>2440068</v>
          </cell>
          <cell r="O1086">
            <v>2357628</v>
          </cell>
          <cell r="P1086">
            <v>82440</v>
          </cell>
          <cell r="Q1086">
            <v>3.496734853844627</v>
          </cell>
          <cell r="R1086">
            <v>340</v>
          </cell>
          <cell r="S1086">
            <v>0</v>
          </cell>
          <cell r="T1086">
            <v>216</v>
          </cell>
          <cell r="U1086">
            <v>750</v>
          </cell>
          <cell r="V1086">
            <v>1077</v>
          </cell>
          <cell r="W1086">
            <v>329.72290809015999</v>
          </cell>
          <cell r="X1086">
            <v>3373132.0306095914</v>
          </cell>
        </row>
        <row r="1087">
          <cell r="D1087">
            <v>1078</v>
          </cell>
          <cell r="E1087">
            <v>216</v>
          </cell>
          <cell r="F1087" t="str">
            <v xml:space="preserve">Northfield                   </v>
          </cell>
          <cell r="G1087">
            <v>818</v>
          </cell>
          <cell r="H1087" t="str">
            <v>Franklin County</v>
          </cell>
          <cell r="I1087">
            <v>681260</v>
          </cell>
          <cell r="J1087">
            <v>0.1660156948702588</v>
          </cell>
          <cell r="K1087">
            <v>580017.50551000761</v>
          </cell>
          <cell r="L1087">
            <v>0.1467228851857072</v>
          </cell>
          <cell r="N1087">
            <v>419575</v>
          </cell>
          <cell r="O1087">
            <v>471130</v>
          </cell>
          <cell r="P1087">
            <v>-51555</v>
          </cell>
          <cell r="Q1087">
            <v>-10.9428395559612</v>
          </cell>
          <cell r="R1087">
            <v>42</v>
          </cell>
          <cell r="S1087">
            <v>0</v>
          </cell>
          <cell r="T1087">
            <v>216</v>
          </cell>
          <cell r="U1087">
            <v>818</v>
          </cell>
          <cell r="V1087">
            <v>1078</v>
          </cell>
          <cell r="W1087">
            <v>34.999999999659998</v>
          </cell>
          <cell r="X1087">
            <v>580017.50551000761</v>
          </cell>
        </row>
        <row r="1088">
          <cell r="D1088">
            <v>1079</v>
          </cell>
          <cell r="E1088">
            <v>216</v>
          </cell>
          <cell r="F1088" t="str">
            <v/>
          </cell>
          <cell r="G1088">
            <v>998</v>
          </cell>
          <cell r="H1088" t="str">
            <v/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216</v>
          </cell>
          <cell r="U1088">
            <v>998</v>
          </cell>
          <cell r="V1088">
            <v>1079</v>
          </cell>
          <cell r="W1088">
            <v>0</v>
          </cell>
          <cell r="X1088">
            <v>0</v>
          </cell>
        </row>
        <row r="1089">
          <cell r="D1089">
            <v>1080</v>
          </cell>
          <cell r="E1089">
            <v>216</v>
          </cell>
          <cell r="F1089" t="str">
            <v xml:space="preserve">Northfield                   </v>
          </cell>
          <cell r="G1089">
            <v>999</v>
          </cell>
          <cell r="H1089" t="str">
            <v>Total</v>
          </cell>
          <cell r="I1089">
            <v>4103587.92</v>
          </cell>
          <cell r="J1089">
            <v>1</v>
          </cell>
          <cell r="K1089">
            <v>3953149.5361195989</v>
          </cell>
          <cell r="L1089">
            <v>1</v>
          </cell>
          <cell r="M1089">
            <v>2859643</v>
          </cell>
          <cell r="N1089">
            <v>2859643</v>
          </cell>
          <cell r="O1089">
            <v>2837866</v>
          </cell>
          <cell r="P1089">
            <v>21777</v>
          </cell>
          <cell r="Q1089">
            <v>0.76737238474261993</v>
          </cell>
          <cell r="R1089">
            <v>383</v>
          </cell>
          <cell r="S1089">
            <v>0</v>
          </cell>
          <cell r="T1089">
            <v>216</v>
          </cell>
          <cell r="U1089">
            <v>999</v>
          </cell>
          <cell r="V1089">
            <v>1080</v>
          </cell>
          <cell r="W1089">
            <v>364.72290808982001</v>
          </cell>
          <cell r="X1089">
            <v>3953149.5361195989</v>
          </cell>
        </row>
        <row r="1090">
          <cell r="D1090">
            <v>1081</v>
          </cell>
          <cell r="E1090">
            <v>217</v>
          </cell>
          <cell r="F1090" t="str">
            <v xml:space="preserve">North Reading                </v>
          </cell>
          <cell r="G1090">
            <v>217</v>
          </cell>
          <cell r="H1090" t="str">
            <v>North Reading</v>
          </cell>
          <cell r="I1090">
            <v>23635143.14844</v>
          </cell>
          <cell r="J1090">
            <v>0.97397469658566949</v>
          </cell>
          <cell r="K1090">
            <v>23960205.841541711</v>
          </cell>
          <cell r="L1090">
            <v>0.97718675193084015</v>
          </cell>
          <cell r="N1090">
            <v>19895201</v>
          </cell>
          <cell r="O1090">
            <v>19692373</v>
          </cell>
          <cell r="P1090">
            <v>202828</v>
          </cell>
          <cell r="Q1090">
            <v>1.0299825216595277</v>
          </cell>
          <cell r="R1090">
            <v>2466</v>
          </cell>
          <cell r="S1090">
            <v>0</v>
          </cell>
          <cell r="T1090">
            <v>217</v>
          </cell>
          <cell r="U1090">
            <v>217</v>
          </cell>
          <cell r="V1090">
            <v>1081</v>
          </cell>
          <cell r="W1090">
            <v>2426</v>
          </cell>
          <cell r="X1090">
            <v>23960205.841541711</v>
          </cell>
        </row>
        <row r="1091">
          <cell r="D1091">
            <v>1082</v>
          </cell>
          <cell r="E1091">
            <v>217</v>
          </cell>
          <cell r="F1091" t="str">
            <v xml:space="preserve">North Reading                </v>
          </cell>
          <cell r="G1091">
            <v>853</v>
          </cell>
          <cell r="H1091" t="str">
            <v>Northeast Metropolitan</v>
          </cell>
          <cell r="I1091">
            <v>631548</v>
          </cell>
          <cell r="J1091">
            <v>2.6025303414330531E-2</v>
          </cell>
          <cell r="K1091">
            <v>559371.19345014449</v>
          </cell>
          <cell r="L1091">
            <v>2.2813248069159863E-2</v>
          </cell>
          <cell r="N1091">
            <v>464470</v>
          </cell>
          <cell r="O1091">
            <v>526194</v>
          </cell>
          <cell r="P1091">
            <v>-61724</v>
          </cell>
          <cell r="Q1091">
            <v>-11.730274385492804</v>
          </cell>
          <cell r="R1091">
            <v>38</v>
          </cell>
          <cell r="S1091">
            <v>0</v>
          </cell>
          <cell r="T1091">
            <v>217</v>
          </cell>
          <cell r="U1091">
            <v>853</v>
          </cell>
          <cell r="V1091">
            <v>1082</v>
          </cell>
          <cell r="W1091">
            <v>33.000000004230003</v>
          </cell>
          <cell r="X1091">
            <v>559371.19345014449</v>
          </cell>
        </row>
        <row r="1092">
          <cell r="D1092">
            <v>1083</v>
          </cell>
          <cell r="E1092">
            <v>217</v>
          </cell>
          <cell r="F1092" t="str">
            <v/>
          </cell>
          <cell r="G1092">
            <v>998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217</v>
          </cell>
          <cell r="U1092">
            <v>998</v>
          </cell>
          <cell r="V1092">
            <v>1083</v>
          </cell>
          <cell r="W1092">
            <v>0</v>
          </cell>
          <cell r="X1092">
            <v>0</v>
          </cell>
        </row>
        <row r="1093">
          <cell r="D1093">
            <v>1084</v>
          </cell>
          <cell r="E1093">
            <v>217</v>
          </cell>
          <cell r="F1093" t="str">
            <v/>
          </cell>
          <cell r="G1093">
            <v>998</v>
          </cell>
          <cell r="H1093" t="str">
            <v/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217</v>
          </cell>
          <cell r="U1093">
            <v>998</v>
          </cell>
          <cell r="V1093">
            <v>1084</v>
          </cell>
          <cell r="W1093">
            <v>0</v>
          </cell>
          <cell r="X1093">
            <v>0</v>
          </cell>
        </row>
        <row r="1094">
          <cell r="D1094">
            <v>1085</v>
          </cell>
          <cell r="E1094">
            <v>217</v>
          </cell>
          <cell r="F1094" t="str">
            <v xml:space="preserve">North Reading                </v>
          </cell>
          <cell r="G1094">
            <v>999</v>
          </cell>
          <cell r="H1094" t="str">
            <v>Total</v>
          </cell>
          <cell r="I1094">
            <v>24266691.14844</v>
          </cell>
          <cell r="J1094">
            <v>1</v>
          </cell>
          <cell r="K1094">
            <v>24519577.034991857</v>
          </cell>
          <cell r="L1094">
            <v>1</v>
          </cell>
          <cell r="M1094">
            <v>20359671</v>
          </cell>
          <cell r="N1094">
            <v>20359671</v>
          </cell>
          <cell r="O1094">
            <v>20218567</v>
          </cell>
          <cell r="P1094">
            <v>141104</v>
          </cell>
          <cell r="Q1094">
            <v>0.69789317907644</v>
          </cell>
          <cell r="R1094">
            <v>2504</v>
          </cell>
          <cell r="S1094">
            <v>0</v>
          </cell>
          <cell r="T1094">
            <v>217</v>
          </cell>
          <cell r="U1094">
            <v>999</v>
          </cell>
          <cell r="V1094">
            <v>1085</v>
          </cell>
          <cell r="W1094">
            <v>2459.0000000042301</v>
          </cell>
          <cell r="X1094">
            <v>24519577.034991857</v>
          </cell>
        </row>
        <row r="1095">
          <cell r="D1095">
            <v>1086</v>
          </cell>
          <cell r="E1095">
            <v>218</v>
          </cell>
          <cell r="F1095" t="str">
            <v xml:space="preserve">Norton                       </v>
          </cell>
          <cell r="G1095">
            <v>218</v>
          </cell>
          <cell r="H1095" t="str">
            <v>Norton</v>
          </cell>
          <cell r="I1095">
            <v>24673640</v>
          </cell>
          <cell r="J1095">
            <v>0.93708634662286794</v>
          </cell>
          <cell r="K1095">
            <v>24605799.037226401</v>
          </cell>
          <cell r="L1095">
            <v>0.9368173491816939</v>
          </cell>
          <cell r="N1095">
            <v>16138030</v>
          </cell>
          <cell r="O1095">
            <v>15870288</v>
          </cell>
          <cell r="P1095">
            <v>267742</v>
          </cell>
          <cell r="Q1095">
            <v>1.6870645321622393</v>
          </cell>
          <cell r="R1095">
            <v>2583</v>
          </cell>
          <cell r="S1095">
            <v>0</v>
          </cell>
          <cell r="T1095">
            <v>218</v>
          </cell>
          <cell r="U1095">
            <v>218</v>
          </cell>
          <cell r="V1095">
            <v>1086</v>
          </cell>
          <cell r="W1095">
            <v>2517</v>
          </cell>
          <cell r="X1095">
            <v>24605799.037226401</v>
          </cell>
        </row>
        <row r="1096">
          <cell r="D1096">
            <v>1087</v>
          </cell>
          <cell r="E1096">
            <v>218</v>
          </cell>
          <cell r="F1096" t="str">
            <v xml:space="preserve">Norton                       </v>
          </cell>
          <cell r="G1096">
            <v>872</v>
          </cell>
          <cell r="H1096" t="str">
            <v>Southeastern</v>
          </cell>
          <cell r="I1096">
            <v>1426705</v>
          </cell>
          <cell r="J1096">
            <v>5.4185186140292996E-2</v>
          </cell>
          <cell r="K1096">
            <v>1440872.1288686541</v>
          </cell>
          <cell r="L1096">
            <v>5.4858369209402097E-2</v>
          </cell>
          <cell r="N1096">
            <v>945015</v>
          </cell>
          <cell r="O1096">
            <v>917668</v>
          </cell>
          <cell r="P1096">
            <v>27347</v>
          </cell>
          <cell r="Q1096">
            <v>2.9800537885161082</v>
          </cell>
          <cell r="R1096">
            <v>89</v>
          </cell>
          <cell r="S1096">
            <v>0</v>
          </cell>
          <cell r="T1096">
            <v>218</v>
          </cell>
          <cell r="U1096">
            <v>872</v>
          </cell>
          <cell r="V1096">
            <v>1087</v>
          </cell>
          <cell r="W1096">
            <v>88.175298809370005</v>
          </cell>
          <cell r="X1096">
            <v>1440872.1288686541</v>
          </cell>
        </row>
        <row r="1097">
          <cell r="D1097">
            <v>1088</v>
          </cell>
          <cell r="E1097">
            <v>218</v>
          </cell>
          <cell r="F1097" t="str">
            <v xml:space="preserve">Norton                       </v>
          </cell>
          <cell r="G1097">
            <v>910</v>
          </cell>
          <cell r="H1097" t="str">
            <v>Bristol County</v>
          </cell>
          <cell r="I1097">
            <v>229822</v>
          </cell>
          <cell r="J1097">
            <v>8.7284672368390225E-3</v>
          </cell>
          <cell r="K1097">
            <v>218639.8454051748</v>
          </cell>
          <cell r="L1097">
            <v>8.3242816089039891E-3</v>
          </cell>
          <cell r="N1097">
            <v>143398</v>
          </cell>
          <cell r="O1097">
            <v>147823</v>
          </cell>
          <cell r="P1097">
            <v>-4425</v>
          </cell>
          <cell r="Q1097">
            <v>-2.9934448631133179</v>
          </cell>
          <cell r="R1097">
            <v>15</v>
          </cell>
          <cell r="S1097">
            <v>0</v>
          </cell>
          <cell r="T1097">
            <v>218</v>
          </cell>
          <cell r="U1097">
            <v>910</v>
          </cell>
          <cell r="V1097">
            <v>1088</v>
          </cell>
          <cell r="W1097">
            <v>13.999999998239998</v>
          </cell>
          <cell r="X1097">
            <v>218639.8454051748</v>
          </cell>
        </row>
        <row r="1098">
          <cell r="D1098">
            <v>1089</v>
          </cell>
          <cell r="E1098">
            <v>218</v>
          </cell>
          <cell r="F1098" t="str">
            <v/>
          </cell>
          <cell r="G1098">
            <v>998</v>
          </cell>
          <cell r="H1098" t="str">
            <v/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218</v>
          </cell>
          <cell r="U1098">
            <v>998</v>
          </cell>
          <cell r="V1098">
            <v>1089</v>
          </cell>
          <cell r="W1098">
            <v>0</v>
          </cell>
          <cell r="X1098">
            <v>0</v>
          </cell>
        </row>
        <row r="1099">
          <cell r="D1099">
            <v>1090</v>
          </cell>
          <cell r="E1099">
            <v>218</v>
          </cell>
          <cell r="F1099" t="str">
            <v xml:space="preserve">Norton                       </v>
          </cell>
          <cell r="G1099">
            <v>999</v>
          </cell>
          <cell r="H1099" t="str">
            <v>Total</v>
          </cell>
          <cell r="I1099">
            <v>26330167</v>
          </cell>
          <cell r="J1099">
            <v>1</v>
          </cell>
          <cell r="K1099">
            <v>26265311.011500232</v>
          </cell>
          <cell r="L1099">
            <v>1</v>
          </cell>
          <cell r="M1099">
            <v>17226442</v>
          </cell>
          <cell r="N1099">
            <v>17226443</v>
          </cell>
          <cell r="O1099">
            <v>16935779</v>
          </cell>
          <cell r="P1099">
            <v>290664</v>
          </cell>
          <cell r="Q1099">
            <v>1.7162718053890524</v>
          </cell>
          <cell r="R1099">
            <v>2687</v>
          </cell>
          <cell r="S1099">
            <v>0</v>
          </cell>
          <cell r="T1099">
            <v>218</v>
          </cell>
          <cell r="U1099">
            <v>999</v>
          </cell>
          <cell r="V1099">
            <v>1090</v>
          </cell>
          <cell r="W1099">
            <v>2619.17529880761</v>
          </cell>
          <cell r="X1099">
            <v>26265311.011500232</v>
          </cell>
        </row>
        <row r="1100">
          <cell r="D1100">
            <v>1091</v>
          </cell>
          <cell r="E1100">
            <v>219</v>
          </cell>
          <cell r="F1100" t="str">
            <v xml:space="preserve">Norwell                      </v>
          </cell>
          <cell r="G1100">
            <v>219</v>
          </cell>
          <cell r="H1100" t="str">
            <v>Norwell</v>
          </cell>
          <cell r="I1100">
            <v>20258808.089429993</v>
          </cell>
          <cell r="J1100">
            <v>0.98842653246279422</v>
          </cell>
          <cell r="K1100">
            <v>20701123.007093545</v>
          </cell>
          <cell r="L1100">
            <v>0.98835078743675664</v>
          </cell>
          <cell r="N1100">
            <v>17167966</v>
          </cell>
          <cell r="O1100">
            <v>16921990</v>
          </cell>
          <cell r="P1100">
            <v>245976</v>
          </cell>
          <cell r="Q1100">
            <v>1.4535879054413814</v>
          </cell>
          <cell r="R1100">
            <v>2151</v>
          </cell>
          <cell r="S1100">
            <v>0</v>
          </cell>
          <cell r="T1100">
            <v>219</v>
          </cell>
          <cell r="U1100">
            <v>219</v>
          </cell>
          <cell r="V1100">
            <v>1091</v>
          </cell>
          <cell r="W1100">
            <v>2145</v>
          </cell>
          <cell r="X1100">
            <v>20701123.007093545</v>
          </cell>
        </row>
        <row r="1101">
          <cell r="D1101">
            <v>1092</v>
          </cell>
          <cell r="E1101">
            <v>219</v>
          </cell>
          <cell r="F1101" t="str">
            <v xml:space="preserve">Norwell                      </v>
          </cell>
          <cell r="G1101">
            <v>873</v>
          </cell>
          <cell r="H1101" t="str">
            <v>South Shore</v>
          </cell>
          <cell r="I1101">
            <v>237210</v>
          </cell>
          <cell r="J1101">
            <v>1.1573467537205758E-2</v>
          </cell>
          <cell r="K1101">
            <v>243994.12159411234</v>
          </cell>
          <cell r="L1101">
            <v>1.1649212563243378E-2</v>
          </cell>
          <cell r="N1101">
            <v>202351</v>
          </cell>
          <cell r="O1101">
            <v>198139</v>
          </cell>
          <cell r="P1101">
            <v>4212</v>
          </cell>
          <cell r="Q1101">
            <v>2.1257803864963485</v>
          </cell>
          <cell r="R1101">
            <v>15</v>
          </cell>
          <cell r="S1101">
            <v>0</v>
          </cell>
          <cell r="T1101">
            <v>219</v>
          </cell>
          <cell r="U1101">
            <v>873</v>
          </cell>
          <cell r="V1101">
            <v>1092</v>
          </cell>
          <cell r="W1101">
            <v>15.0000000018</v>
          </cell>
          <cell r="X1101">
            <v>243994.12159411234</v>
          </cell>
        </row>
        <row r="1102">
          <cell r="D1102">
            <v>1093</v>
          </cell>
          <cell r="E1102">
            <v>219</v>
          </cell>
          <cell r="F1102" t="str">
            <v/>
          </cell>
          <cell r="G1102">
            <v>998</v>
          </cell>
          <cell r="H1102" t="str">
            <v/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219</v>
          </cell>
          <cell r="U1102">
            <v>998</v>
          </cell>
          <cell r="V1102">
            <v>1093</v>
          </cell>
          <cell r="W1102">
            <v>0</v>
          </cell>
          <cell r="X1102">
            <v>0</v>
          </cell>
        </row>
        <row r="1103">
          <cell r="D1103">
            <v>1094</v>
          </cell>
          <cell r="E1103">
            <v>219</v>
          </cell>
          <cell r="F1103" t="str">
            <v/>
          </cell>
          <cell r="G1103">
            <v>998</v>
          </cell>
          <cell r="H1103" t="str">
            <v/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219</v>
          </cell>
          <cell r="U1103">
            <v>998</v>
          </cell>
          <cell r="V1103">
            <v>1094</v>
          </cell>
          <cell r="W1103">
            <v>0</v>
          </cell>
          <cell r="X1103">
            <v>0</v>
          </cell>
        </row>
        <row r="1104">
          <cell r="D1104">
            <v>1095</v>
          </cell>
          <cell r="E1104">
            <v>219</v>
          </cell>
          <cell r="F1104" t="str">
            <v xml:space="preserve">Norwell                      </v>
          </cell>
          <cell r="G1104">
            <v>999</v>
          </cell>
          <cell r="H1104" t="str">
            <v>Total</v>
          </cell>
          <cell r="I1104">
            <v>20496018.089429993</v>
          </cell>
          <cell r="J1104">
            <v>1</v>
          </cell>
          <cell r="K1104">
            <v>20945117.128687657</v>
          </cell>
          <cell r="L1104">
            <v>1</v>
          </cell>
          <cell r="M1104">
            <v>17370317</v>
          </cell>
          <cell r="N1104">
            <v>17370317</v>
          </cell>
          <cell r="O1104">
            <v>17120129</v>
          </cell>
          <cell r="P1104">
            <v>250188</v>
          </cell>
          <cell r="Q1104">
            <v>1.4613674932005478</v>
          </cell>
          <cell r="R1104">
            <v>2166</v>
          </cell>
          <cell r="S1104">
            <v>0</v>
          </cell>
          <cell r="T1104">
            <v>219</v>
          </cell>
          <cell r="U1104">
            <v>999</v>
          </cell>
          <cell r="V1104">
            <v>1095</v>
          </cell>
          <cell r="W1104">
            <v>2160.0000000017999</v>
          </cell>
          <cell r="X1104">
            <v>20945117.128687657</v>
          </cell>
        </row>
        <row r="1105">
          <cell r="D1105">
            <v>1096</v>
          </cell>
          <cell r="E1105">
            <v>220</v>
          </cell>
          <cell r="F1105" t="str">
            <v xml:space="preserve">Norwood                      </v>
          </cell>
          <cell r="G1105">
            <v>220</v>
          </cell>
          <cell r="H1105" t="str">
            <v>Norwood</v>
          </cell>
          <cell r="I1105">
            <v>36087087.065760002</v>
          </cell>
          <cell r="J1105">
            <v>0.97211095894631749</v>
          </cell>
          <cell r="K1105">
            <v>36598980.152771384</v>
          </cell>
          <cell r="L1105">
            <v>0.97072733167561398</v>
          </cell>
          <cell r="N1105">
            <v>30391526</v>
          </cell>
          <cell r="O1105">
            <v>30230754</v>
          </cell>
          <cell r="P1105">
            <v>160772</v>
          </cell>
          <cell r="Q1105">
            <v>0.53181604401927918</v>
          </cell>
          <cell r="R1105">
            <v>3470</v>
          </cell>
          <cell r="S1105">
            <v>0</v>
          </cell>
          <cell r="T1105">
            <v>220</v>
          </cell>
          <cell r="U1105">
            <v>220</v>
          </cell>
          <cell r="V1105">
            <v>1096</v>
          </cell>
          <cell r="W1105">
            <v>3442</v>
          </cell>
          <cell r="X1105">
            <v>36598980.152771384</v>
          </cell>
        </row>
        <row r="1106">
          <cell r="D1106">
            <v>1097</v>
          </cell>
          <cell r="E1106">
            <v>220</v>
          </cell>
          <cell r="F1106" t="str">
            <v xml:space="preserve">Norwood                      </v>
          </cell>
          <cell r="G1106">
            <v>806</v>
          </cell>
          <cell r="H1106" t="str">
            <v>Blue Hills</v>
          </cell>
          <cell r="I1106">
            <v>857798</v>
          </cell>
          <cell r="J1106">
            <v>2.3107291393253709E-2</v>
          </cell>
          <cell r="K1106">
            <v>922461.5151983106</v>
          </cell>
          <cell r="L1106">
            <v>2.4466763868394106E-2</v>
          </cell>
          <cell r="N1106">
            <v>766005</v>
          </cell>
          <cell r="O1106">
            <v>718592</v>
          </cell>
          <cell r="P1106">
            <v>47413</v>
          </cell>
          <cell r="Q1106">
            <v>6.5980417260420374</v>
          </cell>
          <cell r="R1106">
            <v>53</v>
          </cell>
          <cell r="S1106">
            <v>0</v>
          </cell>
          <cell r="T1106">
            <v>220</v>
          </cell>
          <cell r="U1106">
            <v>806</v>
          </cell>
          <cell r="V1106">
            <v>1097</v>
          </cell>
          <cell r="W1106">
            <v>56.000000001269996</v>
          </cell>
          <cell r="X1106">
            <v>922461.5151983106</v>
          </cell>
        </row>
        <row r="1107">
          <cell r="D1107">
            <v>1098</v>
          </cell>
          <cell r="E1107">
            <v>220</v>
          </cell>
          <cell r="F1107" t="str">
            <v xml:space="preserve">Norwood                      </v>
          </cell>
          <cell r="G1107">
            <v>915</v>
          </cell>
          <cell r="H1107" t="str">
            <v>Norfolk County</v>
          </cell>
          <cell r="I1107">
            <v>177510</v>
          </cell>
          <cell r="J1107">
            <v>4.781749660428756E-3</v>
          </cell>
          <cell r="K1107">
            <v>181195.27086699803</v>
          </cell>
          <cell r="L1107">
            <v>4.8059044559918456E-3</v>
          </cell>
          <cell r="N1107">
            <v>150463</v>
          </cell>
          <cell r="O1107">
            <v>148703</v>
          </cell>
          <cell r="P1107">
            <v>1760</v>
          </cell>
          <cell r="Q1107">
            <v>1.1835672447765009</v>
          </cell>
          <cell r="R1107">
            <v>11</v>
          </cell>
          <cell r="S1107">
            <v>0</v>
          </cell>
          <cell r="T1107">
            <v>220</v>
          </cell>
          <cell r="U1107">
            <v>915</v>
          </cell>
          <cell r="V1107">
            <v>1098</v>
          </cell>
          <cell r="W1107">
            <v>11.0000000007</v>
          </cell>
          <cell r="X1107">
            <v>181195.27086699803</v>
          </cell>
        </row>
        <row r="1108">
          <cell r="D1108">
            <v>1099</v>
          </cell>
          <cell r="E1108">
            <v>220</v>
          </cell>
          <cell r="F1108" t="str">
            <v/>
          </cell>
          <cell r="G1108">
            <v>998</v>
          </cell>
          <cell r="H1108" t="str">
            <v/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220</v>
          </cell>
          <cell r="U1108">
            <v>998</v>
          </cell>
          <cell r="V1108">
            <v>1099</v>
          </cell>
          <cell r="W1108">
            <v>0</v>
          </cell>
          <cell r="X1108">
            <v>0</v>
          </cell>
        </row>
        <row r="1109">
          <cell r="D1109">
            <v>1100</v>
          </cell>
          <cell r="E1109">
            <v>220</v>
          </cell>
          <cell r="F1109" t="str">
            <v xml:space="preserve">Norwood                      </v>
          </cell>
          <cell r="G1109">
            <v>999</v>
          </cell>
          <cell r="H1109" t="str">
            <v>Total</v>
          </cell>
          <cell r="I1109">
            <v>37122395.065760002</v>
          </cell>
          <cell r="J1109">
            <v>1</v>
          </cell>
          <cell r="K1109">
            <v>37702636.938836694</v>
          </cell>
          <cell r="L1109">
            <v>0.99999999999999989</v>
          </cell>
          <cell r="M1109">
            <v>31307995</v>
          </cell>
          <cell r="N1109">
            <v>31307994</v>
          </cell>
          <cell r="O1109">
            <v>31098049</v>
          </cell>
          <cell r="P1109">
            <v>209945</v>
          </cell>
          <cell r="Q1109">
            <v>0.67510666022810628</v>
          </cell>
          <cell r="R1109">
            <v>3534</v>
          </cell>
          <cell r="S1109">
            <v>0</v>
          </cell>
          <cell r="T1109">
            <v>220</v>
          </cell>
          <cell r="U1109">
            <v>999</v>
          </cell>
          <cell r="V1109">
            <v>1100</v>
          </cell>
          <cell r="W1109">
            <v>3509.00000000197</v>
          </cell>
          <cell r="X1109">
            <v>37702636.938836694</v>
          </cell>
        </row>
        <row r="1110">
          <cell r="D1110">
            <v>1101</v>
          </cell>
          <cell r="E1110">
            <v>221</v>
          </cell>
          <cell r="F1110" t="str">
            <v xml:space="preserve">Oak Bluffs                   </v>
          </cell>
          <cell r="G1110">
            <v>221</v>
          </cell>
          <cell r="H1110" t="str">
            <v>Oak Bluffs</v>
          </cell>
          <cell r="I1110">
            <v>4345993.05</v>
          </cell>
          <cell r="J1110">
            <v>0.64337176760406423</v>
          </cell>
          <cell r="K1110">
            <v>4614741.4748551529</v>
          </cell>
          <cell r="L1110">
            <v>0.66559481558644484</v>
          </cell>
          <cell r="N1110">
            <v>3814150</v>
          </cell>
          <cell r="O1110">
            <v>3494124</v>
          </cell>
          <cell r="P1110">
            <v>320026</v>
          </cell>
          <cell r="Q1110">
            <v>9.1589766133085142</v>
          </cell>
          <cell r="R1110">
            <v>445</v>
          </cell>
          <cell r="S1110">
            <v>0</v>
          </cell>
          <cell r="T1110">
            <v>221</v>
          </cell>
          <cell r="U1110">
            <v>221</v>
          </cell>
          <cell r="V1110">
            <v>1101</v>
          </cell>
          <cell r="W1110">
            <v>459</v>
          </cell>
          <cell r="X1110">
            <v>4614741.4748551529</v>
          </cell>
        </row>
        <row r="1111">
          <cell r="D1111">
            <v>1102</v>
          </cell>
          <cell r="E1111">
            <v>221</v>
          </cell>
          <cell r="F1111" t="str">
            <v xml:space="preserve">Oak Bluffs                   </v>
          </cell>
          <cell r="G1111">
            <v>700</v>
          </cell>
          <cell r="H1111" t="str">
            <v>Marthas Vineyard</v>
          </cell>
          <cell r="I1111">
            <v>2409033</v>
          </cell>
          <cell r="J1111">
            <v>0.35662823239593577</v>
          </cell>
          <cell r="K1111">
            <v>2318517.8697044621</v>
          </cell>
          <cell r="L1111">
            <v>0.33440518441355505</v>
          </cell>
          <cell r="N1111">
            <v>1916289</v>
          </cell>
          <cell r="O1111">
            <v>1936832</v>
          </cell>
          <cell r="P1111">
            <v>-20543</v>
          </cell>
          <cell r="Q1111">
            <v>-1.0606495555628985</v>
          </cell>
          <cell r="R1111">
            <v>203</v>
          </cell>
          <cell r="S1111">
            <v>0</v>
          </cell>
          <cell r="T1111">
            <v>221</v>
          </cell>
          <cell r="U1111">
            <v>700</v>
          </cell>
          <cell r="V1111">
            <v>1102</v>
          </cell>
          <cell r="W1111">
            <v>185.9999999968</v>
          </cell>
          <cell r="X1111">
            <v>2318517.8697044621</v>
          </cell>
        </row>
        <row r="1112">
          <cell r="D1112">
            <v>1103</v>
          </cell>
          <cell r="E1112">
            <v>221</v>
          </cell>
          <cell r="F1112" t="str">
            <v/>
          </cell>
          <cell r="G1112">
            <v>998</v>
          </cell>
          <cell r="H1112" t="str">
            <v/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221</v>
          </cell>
          <cell r="U1112">
            <v>998</v>
          </cell>
          <cell r="V1112">
            <v>1103</v>
          </cell>
          <cell r="W1112">
            <v>0</v>
          </cell>
          <cell r="X1112">
            <v>0</v>
          </cell>
        </row>
        <row r="1113">
          <cell r="D1113">
            <v>1104</v>
          </cell>
          <cell r="E1113">
            <v>221</v>
          </cell>
          <cell r="F1113" t="str">
            <v/>
          </cell>
          <cell r="G1113">
            <v>998</v>
          </cell>
          <cell r="H1113" t="str">
            <v/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221</v>
          </cell>
          <cell r="U1113">
            <v>998</v>
          </cell>
          <cell r="V1113">
            <v>1104</v>
          </cell>
          <cell r="W1113">
            <v>0</v>
          </cell>
          <cell r="X1113">
            <v>0</v>
          </cell>
        </row>
        <row r="1114">
          <cell r="D1114">
            <v>1105</v>
          </cell>
          <cell r="E1114">
            <v>221</v>
          </cell>
          <cell r="F1114" t="str">
            <v xml:space="preserve">Oak Bluffs                   </v>
          </cell>
          <cell r="G1114">
            <v>999</v>
          </cell>
          <cell r="H1114" t="str">
            <v>Total</v>
          </cell>
          <cell r="I1114">
            <v>6755026.0499999998</v>
          </cell>
          <cell r="J1114">
            <v>1</v>
          </cell>
          <cell r="K1114">
            <v>6933259.3445596155</v>
          </cell>
          <cell r="L1114">
            <v>0.99999999999999989</v>
          </cell>
          <cell r="M1114">
            <v>5730439</v>
          </cell>
          <cell r="N1114">
            <v>5730439</v>
          </cell>
          <cell r="O1114">
            <v>5430956</v>
          </cell>
          <cell r="P1114">
            <v>299483</v>
          </cell>
          <cell r="Q1114">
            <v>5.514369845750914</v>
          </cell>
          <cell r="R1114">
            <v>648</v>
          </cell>
          <cell r="S1114">
            <v>0</v>
          </cell>
          <cell r="T1114">
            <v>221</v>
          </cell>
          <cell r="U1114">
            <v>999</v>
          </cell>
          <cell r="V1114">
            <v>1105</v>
          </cell>
          <cell r="W1114">
            <v>644.99999999679994</v>
          </cell>
          <cell r="X1114">
            <v>6933259.3445596155</v>
          </cell>
        </row>
        <row r="1115">
          <cell r="D1115">
            <v>1106</v>
          </cell>
          <cell r="E1115">
            <v>222</v>
          </cell>
          <cell r="F1115" t="str">
            <v xml:space="preserve">Oakham                       </v>
          </cell>
          <cell r="G1115">
            <v>222</v>
          </cell>
          <cell r="H1115" t="str">
            <v>Oakham</v>
          </cell>
          <cell r="I1115">
            <v>13170.920000000002</v>
          </cell>
          <cell r="J1115">
            <v>4.8236083144438356E-3</v>
          </cell>
          <cell r="K1115">
            <v>13416.833343589547</v>
          </cell>
          <cell r="L1115">
            <v>5.0087313521405778E-3</v>
          </cell>
          <cell r="N1115">
            <v>8143</v>
          </cell>
          <cell r="O1115">
            <v>7638</v>
          </cell>
          <cell r="P1115">
            <v>505</v>
          </cell>
          <cell r="Q1115">
            <v>6.6116784498559831</v>
          </cell>
          <cell r="R1115">
            <v>1</v>
          </cell>
          <cell r="S1115">
            <v>0</v>
          </cell>
          <cell r="T1115">
            <v>222</v>
          </cell>
          <cell r="U1115">
            <v>222</v>
          </cell>
          <cell r="V1115">
            <v>1106</v>
          </cell>
          <cell r="W1115">
            <v>1</v>
          </cell>
          <cell r="X1115">
            <v>13416.833343589547</v>
          </cell>
        </row>
        <row r="1116">
          <cell r="D1116">
            <v>1107</v>
          </cell>
          <cell r="E1116">
            <v>222</v>
          </cell>
          <cell r="F1116" t="str">
            <v xml:space="preserve">Oakham                       </v>
          </cell>
          <cell r="G1116">
            <v>753</v>
          </cell>
          <cell r="H1116" t="str">
            <v>Quabbin</v>
          </cell>
          <cell r="I1116">
            <v>2539933</v>
          </cell>
          <cell r="J1116">
            <v>0.9302039597029117</v>
          </cell>
          <cell r="K1116">
            <v>2417612.3175662244</v>
          </cell>
          <cell r="L1116">
            <v>0.90253566562342757</v>
          </cell>
          <cell r="N1116">
            <v>1467358</v>
          </cell>
          <cell r="O1116">
            <v>1473012</v>
          </cell>
          <cell r="P1116">
            <v>-5654</v>
          </cell>
          <cell r="Q1116">
            <v>-0.38383937130179524</v>
          </cell>
          <cell r="R1116">
            <v>254</v>
          </cell>
          <cell r="S1116">
            <v>0</v>
          </cell>
          <cell r="T1116">
            <v>222</v>
          </cell>
          <cell r="U1116">
            <v>753</v>
          </cell>
          <cell r="V1116">
            <v>1107</v>
          </cell>
          <cell r="W1116">
            <v>236.46555819172002</v>
          </cell>
          <cell r="X1116">
            <v>2417612.3175662244</v>
          </cell>
        </row>
        <row r="1117">
          <cell r="D1117">
            <v>1108</v>
          </cell>
          <cell r="E1117">
            <v>222</v>
          </cell>
          <cell r="F1117" t="str">
            <v xml:space="preserve">Oakham                       </v>
          </cell>
          <cell r="G1117">
            <v>860</v>
          </cell>
          <cell r="H1117" t="str">
            <v>Pathfinder</v>
          </cell>
          <cell r="I1117">
            <v>177408</v>
          </cell>
          <cell r="J1117">
            <v>6.4972431982644491E-2</v>
          </cell>
          <cell r="K1117">
            <v>247659.80250263179</v>
          </cell>
          <cell r="L1117">
            <v>9.2455603024431815E-2</v>
          </cell>
          <cell r="N1117">
            <v>150316</v>
          </cell>
          <cell r="O1117">
            <v>102886</v>
          </cell>
          <cell r="P1117">
            <v>47430</v>
          </cell>
          <cell r="Q1117">
            <v>46.099566510506776</v>
          </cell>
          <cell r="R1117">
            <v>11</v>
          </cell>
          <cell r="S1117">
            <v>0</v>
          </cell>
          <cell r="T1117">
            <v>222</v>
          </cell>
          <cell r="U1117">
            <v>860</v>
          </cell>
          <cell r="V1117">
            <v>1108</v>
          </cell>
          <cell r="W1117">
            <v>15.0000000026</v>
          </cell>
          <cell r="X1117">
            <v>247659.80250263179</v>
          </cell>
        </row>
        <row r="1118">
          <cell r="D1118">
            <v>1109</v>
          </cell>
          <cell r="E1118">
            <v>222</v>
          </cell>
          <cell r="F1118" t="str">
            <v/>
          </cell>
          <cell r="G1118">
            <v>998</v>
          </cell>
          <cell r="H1118" t="str">
            <v/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222</v>
          </cell>
          <cell r="U1118">
            <v>998</v>
          </cell>
          <cell r="V1118">
            <v>1109</v>
          </cell>
          <cell r="W1118">
            <v>0</v>
          </cell>
          <cell r="X1118">
            <v>0</v>
          </cell>
        </row>
        <row r="1119">
          <cell r="D1119">
            <v>1110</v>
          </cell>
          <cell r="E1119">
            <v>222</v>
          </cell>
          <cell r="F1119" t="str">
            <v xml:space="preserve">Oakham                       </v>
          </cell>
          <cell r="G1119">
            <v>999</v>
          </cell>
          <cell r="H1119" t="str">
            <v>Total</v>
          </cell>
          <cell r="I1119">
            <v>2730511.92</v>
          </cell>
          <cell r="J1119">
            <v>1</v>
          </cell>
          <cell r="K1119">
            <v>2678688.9534124457</v>
          </cell>
          <cell r="L1119">
            <v>0.99999999999999989</v>
          </cell>
          <cell r="M1119">
            <v>1625817</v>
          </cell>
          <cell r="N1119">
            <v>1625817</v>
          </cell>
          <cell r="O1119">
            <v>1583536</v>
          </cell>
          <cell r="P1119">
            <v>42281</v>
          </cell>
          <cell r="Q1119">
            <v>2.6700371826090472</v>
          </cell>
          <cell r="R1119">
            <v>266</v>
          </cell>
          <cell r="S1119">
            <v>0</v>
          </cell>
          <cell r="T1119">
            <v>222</v>
          </cell>
          <cell r="U1119">
            <v>999</v>
          </cell>
          <cell r="V1119">
            <v>1110</v>
          </cell>
          <cell r="W1119">
            <v>252.46555819432001</v>
          </cell>
          <cell r="X1119">
            <v>2678688.9534124457</v>
          </cell>
        </row>
        <row r="1120">
          <cell r="D1120">
            <v>1111</v>
          </cell>
          <cell r="E1120">
            <v>223</v>
          </cell>
          <cell r="F1120" t="str">
            <v xml:space="preserve">Orange                       </v>
          </cell>
          <cell r="G1120">
            <v>223</v>
          </cell>
          <cell r="H1120" t="str">
            <v>Orange</v>
          </cell>
          <cell r="I1120">
            <v>6410831.3199999994</v>
          </cell>
          <cell r="J1120">
            <v>0.47980364627913979</v>
          </cell>
          <cell r="K1120">
            <v>6801556.0005172687</v>
          </cell>
          <cell r="L1120">
            <v>0.50195315490172232</v>
          </cell>
          <cell r="N1120">
            <v>1896835</v>
          </cell>
          <cell r="O1120">
            <v>1858029</v>
          </cell>
          <cell r="P1120">
            <v>38806</v>
          </cell>
          <cell r="Q1120">
            <v>2.0885572830133436</v>
          </cell>
          <cell r="R1120">
            <v>596</v>
          </cell>
          <cell r="S1120">
            <v>0</v>
          </cell>
          <cell r="T1120">
            <v>223</v>
          </cell>
          <cell r="U1120">
            <v>223</v>
          </cell>
          <cell r="V1120">
            <v>1111</v>
          </cell>
          <cell r="W1120">
            <v>615</v>
          </cell>
          <cell r="X1120">
            <v>6801556.0005172687</v>
          </cell>
        </row>
        <row r="1121">
          <cell r="D1121">
            <v>1112</v>
          </cell>
          <cell r="E1121">
            <v>223</v>
          </cell>
          <cell r="F1121" t="str">
            <v xml:space="preserve">Orange                       </v>
          </cell>
          <cell r="G1121">
            <v>755</v>
          </cell>
          <cell r="H1121" t="str">
            <v>Ralph C Mahar</v>
          </cell>
          <cell r="I1121">
            <v>5717777</v>
          </cell>
          <cell r="J1121">
            <v>0.42793361988051831</v>
          </cell>
          <cell r="K1121">
            <v>5737737.1439362271</v>
          </cell>
          <cell r="L1121">
            <v>0.42344358572899382</v>
          </cell>
          <cell r="N1121">
            <v>1600154</v>
          </cell>
          <cell r="O1121">
            <v>1657164</v>
          </cell>
          <cell r="P1121">
            <v>-57010</v>
          </cell>
          <cell r="Q1121">
            <v>-3.4402147282948459</v>
          </cell>
          <cell r="R1121">
            <v>507</v>
          </cell>
          <cell r="S1121">
            <v>0</v>
          </cell>
          <cell r="T1121">
            <v>223</v>
          </cell>
          <cell r="U1121">
            <v>755</v>
          </cell>
          <cell r="V1121">
            <v>1112</v>
          </cell>
          <cell r="W1121">
            <v>499.78459119588996</v>
          </cell>
          <cell r="X1121">
            <v>5737737.1439362271</v>
          </cell>
        </row>
        <row r="1122">
          <cell r="D1122">
            <v>1113</v>
          </cell>
          <cell r="E1122">
            <v>223</v>
          </cell>
          <cell r="F1122" t="str">
            <v xml:space="preserve">Orange                       </v>
          </cell>
          <cell r="G1122">
            <v>818</v>
          </cell>
          <cell r="H1122" t="str">
            <v>Franklin County</v>
          </cell>
          <cell r="I1122">
            <v>1232756</v>
          </cell>
          <cell r="J1122">
            <v>9.2262733840341837E-2</v>
          </cell>
          <cell r="K1122">
            <v>1010887.6524954741</v>
          </cell>
          <cell r="L1122">
            <v>7.4603259369283914E-2</v>
          </cell>
          <cell r="N1122">
            <v>281919</v>
          </cell>
          <cell r="O1122">
            <v>357285</v>
          </cell>
          <cell r="P1122">
            <v>-75366</v>
          </cell>
          <cell r="Q1122">
            <v>-21.094084554347369</v>
          </cell>
          <cell r="R1122">
            <v>76</v>
          </cell>
          <cell r="S1122">
            <v>0</v>
          </cell>
          <cell r="T1122">
            <v>223</v>
          </cell>
          <cell r="U1122">
            <v>818</v>
          </cell>
          <cell r="V1122">
            <v>1113</v>
          </cell>
          <cell r="W1122">
            <v>61.000000001529997</v>
          </cell>
          <cell r="X1122">
            <v>1010887.6524954741</v>
          </cell>
        </row>
        <row r="1123">
          <cell r="D1123">
            <v>1114</v>
          </cell>
          <cell r="E1123">
            <v>223</v>
          </cell>
          <cell r="F1123" t="str">
            <v/>
          </cell>
          <cell r="G1123">
            <v>998</v>
          </cell>
          <cell r="H1123" t="str">
            <v/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223</v>
          </cell>
          <cell r="U1123">
            <v>998</v>
          </cell>
          <cell r="V1123">
            <v>1114</v>
          </cell>
          <cell r="W1123">
            <v>0</v>
          </cell>
          <cell r="X1123">
            <v>0</v>
          </cell>
        </row>
        <row r="1124">
          <cell r="D1124">
            <v>1115</v>
          </cell>
          <cell r="E1124">
            <v>223</v>
          </cell>
          <cell r="F1124" t="str">
            <v xml:space="preserve">Orange                       </v>
          </cell>
          <cell r="G1124">
            <v>999</v>
          </cell>
          <cell r="H1124" t="str">
            <v>Total</v>
          </cell>
          <cell r="I1124">
            <v>13361364.32</v>
          </cell>
          <cell r="J1124">
            <v>1</v>
          </cell>
          <cell r="K1124">
            <v>13550180.796948969</v>
          </cell>
          <cell r="L1124">
            <v>1</v>
          </cell>
          <cell r="M1124">
            <v>3778908</v>
          </cell>
          <cell r="N1124">
            <v>3778908</v>
          </cell>
          <cell r="O1124">
            <v>3872478</v>
          </cell>
          <cell r="P1124">
            <v>-93570</v>
          </cell>
          <cell r="Q1124">
            <v>-2.4162822874655454</v>
          </cell>
          <cell r="R1124">
            <v>1179</v>
          </cell>
          <cell r="S1124">
            <v>0</v>
          </cell>
          <cell r="T1124">
            <v>223</v>
          </cell>
          <cell r="U1124">
            <v>999</v>
          </cell>
          <cell r="V1124">
            <v>1115</v>
          </cell>
          <cell r="W1124">
            <v>1175.78459119742</v>
          </cell>
          <cell r="X1124">
            <v>13550180.796948969</v>
          </cell>
        </row>
        <row r="1125">
          <cell r="D1125">
            <v>1116</v>
          </cell>
          <cell r="E1125">
            <v>224</v>
          </cell>
          <cell r="F1125" t="str">
            <v xml:space="preserve">Orleans                      </v>
          </cell>
          <cell r="G1125">
            <v>224</v>
          </cell>
          <cell r="H1125" t="str">
            <v>Orleans</v>
          </cell>
          <cell r="I1125">
            <v>2091738.9399999997</v>
          </cell>
          <cell r="J1125">
            <v>0.43086262909504625</v>
          </cell>
          <cell r="K1125">
            <v>2186402.5084648258</v>
          </cell>
          <cell r="L1125">
            <v>0.44844733751308441</v>
          </cell>
          <cell r="N1125">
            <v>1814388</v>
          </cell>
          <cell r="O1125">
            <v>1737899</v>
          </cell>
          <cell r="P1125">
            <v>76489</v>
          </cell>
          <cell r="Q1125">
            <v>4.4012339036963599</v>
          </cell>
          <cell r="R1125">
            <v>217</v>
          </cell>
          <cell r="S1125">
            <v>0</v>
          </cell>
          <cell r="T1125">
            <v>224</v>
          </cell>
          <cell r="U1125">
            <v>224</v>
          </cell>
          <cell r="V1125">
            <v>1116</v>
          </cell>
          <cell r="W1125">
            <v>220</v>
          </cell>
          <cell r="X1125">
            <v>2186402.5084648258</v>
          </cell>
        </row>
        <row r="1126">
          <cell r="D1126">
            <v>1117</v>
          </cell>
          <cell r="E1126">
            <v>224</v>
          </cell>
          <cell r="F1126" t="str">
            <v xml:space="preserve">Orleans                      </v>
          </cell>
          <cell r="G1126">
            <v>660</v>
          </cell>
          <cell r="H1126" t="str">
            <v>Nauset</v>
          </cell>
          <cell r="I1126">
            <v>2555472</v>
          </cell>
          <cell r="J1126">
            <v>0.52638374868078719</v>
          </cell>
          <cell r="K1126">
            <v>2443106.9729806012</v>
          </cell>
          <cell r="L1126">
            <v>0.50109932322666262</v>
          </cell>
          <cell r="N1126">
            <v>2027414</v>
          </cell>
          <cell r="O1126">
            <v>2123187</v>
          </cell>
          <cell r="P1126">
            <v>-95773</v>
          </cell>
          <cell r="Q1126">
            <v>-4.5108132255896445</v>
          </cell>
          <cell r="R1126">
            <v>244</v>
          </cell>
          <cell r="S1126">
            <v>0</v>
          </cell>
          <cell r="T1126">
            <v>224</v>
          </cell>
          <cell r="U1126">
            <v>660</v>
          </cell>
          <cell r="V1126">
            <v>1117</v>
          </cell>
          <cell r="W1126">
            <v>231.39119390842001</v>
          </cell>
          <cell r="X1126">
            <v>2443106.9729806012</v>
          </cell>
        </row>
        <row r="1127">
          <cell r="D1127">
            <v>1118</v>
          </cell>
          <cell r="E1127">
            <v>224</v>
          </cell>
          <cell r="F1127" t="str">
            <v xml:space="preserve">Orleans                      </v>
          </cell>
          <cell r="G1127">
            <v>815</v>
          </cell>
          <cell r="H1127" t="str">
            <v>Cape Cod</v>
          </cell>
          <cell r="I1127">
            <v>207559</v>
          </cell>
          <cell r="J1127">
            <v>4.2753622224166614E-2</v>
          </cell>
          <cell r="K1127">
            <v>245984.97591888407</v>
          </cell>
          <cell r="L1127">
            <v>5.0453339260252868E-2</v>
          </cell>
          <cell r="N1127">
            <v>204131</v>
          </cell>
          <cell r="O1127">
            <v>172448</v>
          </cell>
          <cell r="P1127">
            <v>31683</v>
          </cell>
          <cell r="Q1127">
            <v>18.372494897012434</v>
          </cell>
          <cell r="R1127">
            <v>13</v>
          </cell>
          <cell r="S1127">
            <v>0</v>
          </cell>
          <cell r="T1127">
            <v>224</v>
          </cell>
          <cell r="U1127">
            <v>815</v>
          </cell>
          <cell r="V1127">
            <v>1118</v>
          </cell>
          <cell r="W1127">
            <v>15.000000000650001</v>
          </cell>
          <cell r="X1127">
            <v>245984.97591888407</v>
          </cell>
        </row>
        <row r="1128">
          <cell r="D1128">
            <v>1119</v>
          </cell>
          <cell r="E1128">
            <v>224</v>
          </cell>
          <cell r="F1128" t="str">
            <v/>
          </cell>
          <cell r="G1128">
            <v>998</v>
          </cell>
          <cell r="H1128" t="str">
            <v/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224</v>
          </cell>
          <cell r="U1128">
            <v>998</v>
          </cell>
          <cell r="V1128">
            <v>1119</v>
          </cell>
          <cell r="W1128">
            <v>0</v>
          </cell>
          <cell r="X1128">
            <v>0</v>
          </cell>
        </row>
        <row r="1129">
          <cell r="D1129">
            <v>1120</v>
          </cell>
          <cell r="E1129">
            <v>224</v>
          </cell>
          <cell r="F1129" t="str">
            <v xml:space="preserve">Orleans                      </v>
          </cell>
          <cell r="G1129">
            <v>999</v>
          </cell>
          <cell r="H1129" t="str">
            <v>Total</v>
          </cell>
          <cell r="I1129">
            <v>4854769.9399999995</v>
          </cell>
          <cell r="J1129">
            <v>1</v>
          </cell>
          <cell r="K1129">
            <v>4875494.4573643114</v>
          </cell>
          <cell r="L1129">
            <v>0.99999999999999989</v>
          </cell>
          <cell r="M1129">
            <v>4045933</v>
          </cell>
          <cell r="N1129">
            <v>4045933</v>
          </cell>
          <cell r="O1129">
            <v>4033534</v>
          </cell>
          <cell r="P1129">
            <v>12399</v>
          </cell>
          <cell r="Q1129">
            <v>0.30739792945838562</v>
          </cell>
          <cell r="R1129">
            <v>474</v>
          </cell>
          <cell r="S1129">
            <v>0</v>
          </cell>
          <cell r="T1129">
            <v>224</v>
          </cell>
          <cell r="U1129">
            <v>999</v>
          </cell>
          <cell r="V1129">
            <v>1120</v>
          </cell>
          <cell r="W1129">
            <v>466.39119390907001</v>
          </cell>
          <cell r="X1129">
            <v>4875494.4573643114</v>
          </cell>
        </row>
        <row r="1130">
          <cell r="D1130">
            <v>1121</v>
          </cell>
          <cell r="E1130">
            <v>225</v>
          </cell>
          <cell r="F1130" t="str">
            <v xml:space="preserve">Otis                         </v>
          </cell>
          <cell r="G1130">
            <v>225</v>
          </cell>
          <cell r="H1130" t="str">
            <v>Otis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225</v>
          </cell>
          <cell r="U1130">
            <v>225</v>
          </cell>
          <cell r="V1130">
            <v>1121</v>
          </cell>
          <cell r="W1130">
            <v>0</v>
          </cell>
          <cell r="X1130">
            <v>0</v>
          </cell>
        </row>
        <row r="1131">
          <cell r="D1131">
            <v>1122</v>
          </cell>
          <cell r="E1131">
            <v>225</v>
          </cell>
          <cell r="F1131" t="str">
            <v xml:space="preserve">Otis                         </v>
          </cell>
          <cell r="G1131">
            <v>662</v>
          </cell>
          <cell r="H1131" t="str">
            <v>Farmington River</v>
          </cell>
          <cell r="I1131">
            <v>1547692</v>
          </cell>
          <cell r="J1131">
            <v>1</v>
          </cell>
          <cell r="K1131">
            <v>1514902.1916247443</v>
          </cell>
          <cell r="L1131">
            <v>1</v>
          </cell>
          <cell r="N1131">
            <v>1261733</v>
          </cell>
          <cell r="O1131">
            <v>1294185</v>
          </cell>
          <cell r="P1131">
            <v>-32452</v>
          </cell>
          <cell r="Q1131">
            <v>-2.5075240402260883</v>
          </cell>
          <cell r="R1131">
            <v>156</v>
          </cell>
          <cell r="S1131">
            <v>0</v>
          </cell>
          <cell r="T1131">
            <v>225</v>
          </cell>
          <cell r="U1131">
            <v>662</v>
          </cell>
          <cell r="V1131">
            <v>1122</v>
          </cell>
          <cell r="W1131">
            <v>152.19742489251999</v>
          </cell>
          <cell r="X1131">
            <v>1514902.1916247443</v>
          </cell>
        </row>
        <row r="1132">
          <cell r="D1132">
            <v>1123</v>
          </cell>
          <cell r="E1132">
            <v>225</v>
          </cell>
          <cell r="F1132" t="str">
            <v/>
          </cell>
          <cell r="G1132">
            <v>998</v>
          </cell>
          <cell r="H1132" t="str">
            <v/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225</v>
          </cell>
          <cell r="U1132">
            <v>998</v>
          </cell>
          <cell r="V1132">
            <v>1123</v>
          </cell>
          <cell r="W1132">
            <v>0</v>
          </cell>
          <cell r="X1132">
            <v>0</v>
          </cell>
        </row>
        <row r="1133">
          <cell r="D1133">
            <v>1124</v>
          </cell>
          <cell r="E1133">
            <v>225</v>
          </cell>
          <cell r="F1133" t="str">
            <v/>
          </cell>
          <cell r="G1133">
            <v>998</v>
          </cell>
          <cell r="H1133" t="str">
            <v/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225</v>
          </cell>
          <cell r="U1133">
            <v>998</v>
          </cell>
          <cell r="V1133">
            <v>1124</v>
          </cell>
          <cell r="W1133">
            <v>0</v>
          </cell>
          <cell r="X1133">
            <v>0</v>
          </cell>
        </row>
        <row r="1134">
          <cell r="D1134">
            <v>1125</v>
          </cell>
          <cell r="E1134">
            <v>225</v>
          </cell>
          <cell r="F1134" t="str">
            <v xml:space="preserve">Otis                         </v>
          </cell>
          <cell r="G1134">
            <v>999</v>
          </cell>
          <cell r="H1134" t="str">
            <v>Total</v>
          </cell>
          <cell r="I1134">
            <v>1547692</v>
          </cell>
          <cell r="J1134">
            <v>1</v>
          </cell>
          <cell r="K1134">
            <v>1514902.1916247443</v>
          </cell>
          <cell r="L1134">
            <v>1</v>
          </cell>
          <cell r="M1134">
            <v>1261733</v>
          </cell>
          <cell r="N1134">
            <v>1261733</v>
          </cell>
          <cell r="O1134">
            <v>1294185</v>
          </cell>
          <cell r="P1134">
            <v>-32452</v>
          </cell>
          <cell r="Q1134">
            <v>-2.5075240402260883</v>
          </cell>
          <cell r="R1134">
            <v>156</v>
          </cell>
          <cell r="S1134">
            <v>0</v>
          </cell>
          <cell r="T1134">
            <v>225</v>
          </cell>
          <cell r="U1134">
            <v>999</v>
          </cell>
          <cell r="V1134">
            <v>1125</v>
          </cell>
          <cell r="W1134">
            <v>152.19742489251999</v>
          </cell>
          <cell r="X1134">
            <v>1514902.1916247443</v>
          </cell>
        </row>
        <row r="1135">
          <cell r="D1135">
            <v>1126</v>
          </cell>
          <cell r="E1135">
            <v>226</v>
          </cell>
          <cell r="F1135" t="str">
            <v xml:space="preserve">Oxford                       </v>
          </cell>
          <cell r="G1135">
            <v>226</v>
          </cell>
          <cell r="H1135" t="str">
            <v>Oxford</v>
          </cell>
          <cell r="I1135">
            <v>18814492.639999997</v>
          </cell>
          <cell r="J1135">
            <v>0.87842978912189917</v>
          </cell>
          <cell r="K1135">
            <v>18658337.210024625</v>
          </cell>
          <cell r="L1135">
            <v>0.8764934424786579</v>
          </cell>
          <cell r="N1135">
            <v>8970216</v>
          </cell>
          <cell r="O1135">
            <v>9045951</v>
          </cell>
          <cell r="P1135">
            <v>-75735</v>
          </cell>
          <cell r="Q1135">
            <v>-0.83722540615132668</v>
          </cell>
          <cell r="R1135">
            <v>1849</v>
          </cell>
          <cell r="S1135">
            <v>0</v>
          </cell>
          <cell r="T1135">
            <v>226</v>
          </cell>
          <cell r="U1135">
            <v>226</v>
          </cell>
          <cell r="V1135">
            <v>1126</v>
          </cell>
          <cell r="W1135">
            <v>1785</v>
          </cell>
          <cell r="X1135">
            <v>18658337.210024625</v>
          </cell>
        </row>
        <row r="1136">
          <cell r="D1136">
            <v>1127</v>
          </cell>
          <cell r="E1136">
            <v>226</v>
          </cell>
          <cell r="F1136" t="str">
            <v xml:space="preserve">Oxford                       </v>
          </cell>
          <cell r="G1136">
            <v>876</v>
          </cell>
          <cell r="H1136" t="str">
            <v>Southern Worcester</v>
          </cell>
          <cell r="I1136">
            <v>2603830</v>
          </cell>
          <cell r="J1136">
            <v>0.12157021087810078</v>
          </cell>
          <cell r="K1136">
            <v>2629143.4552730443</v>
          </cell>
          <cell r="L1136">
            <v>0.1235065575213421</v>
          </cell>
          <cell r="N1136">
            <v>1263992</v>
          </cell>
          <cell r="O1136">
            <v>1251914</v>
          </cell>
          <cell r="P1136">
            <v>12078</v>
          </cell>
          <cell r="Q1136">
            <v>0.96476275526913191</v>
          </cell>
          <cell r="R1136">
            <v>167</v>
          </cell>
          <cell r="S1136">
            <v>0</v>
          </cell>
          <cell r="T1136">
            <v>226</v>
          </cell>
          <cell r="U1136">
            <v>876</v>
          </cell>
          <cell r="V1136">
            <v>1127</v>
          </cell>
          <cell r="W1136">
            <v>166.00000000129998</v>
          </cell>
          <cell r="X1136">
            <v>2629143.4552730443</v>
          </cell>
        </row>
        <row r="1137">
          <cell r="D1137">
            <v>1128</v>
          </cell>
          <cell r="E1137">
            <v>226</v>
          </cell>
          <cell r="F1137" t="str">
            <v/>
          </cell>
          <cell r="G1137">
            <v>998</v>
          </cell>
          <cell r="H1137" t="str">
            <v/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226</v>
          </cell>
          <cell r="U1137">
            <v>998</v>
          </cell>
          <cell r="V1137">
            <v>1128</v>
          </cell>
          <cell r="W1137">
            <v>0</v>
          </cell>
          <cell r="X1137">
            <v>0</v>
          </cell>
        </row>
        <row r="1138">
          <cell r="D1138">
            <v>1129</v>
          </cell>
          <cell r="E1138">
            <v>226</v>
          </cell>
          <cell r="F1138" t="str">
            <v/>
          </cell>
          <cell r="G1138">
            <v>998</v>
          </cell>
          <cell r="H1138" t="str">
            <v/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226</v>
          </cell>
          <cell r="U1138">
            <v>998</v>
          </cell>
          <cell r="V1138">
            <v>1129</v>
          </cell>
          <cell r="W1138">
            <v>0</v>
          </cell>
          <cell r="X1138">
            <v>0</v>
          </cell>
        </row>
        <row r="1139">
          <cell r="D1139">
            <v>1130</v>
          </cell>
          <cell r="E1139">
            <v>226</v>
          </cell>
          <cell r="F1139" t="str">
            <v xml:space="preserve">Oxford                       </v>
          </cell>
          <cell r="G1139">
            <v>999</v>
          </cell>
          <cell r="H1139" t="str">
            <v>Total</v>
          </cell>
          <cell r="I1139">
            <v>21418322.639999997</v>
          </cell>
          <cell r="J1139">
            <v>1</v>
          </cell>
          <cell r="K1139">
            <v>21287480.665297668</v>
          </cell>
          <cell r="L1139">
            <v>1</v>
          </cell>
          <cell r="M1139">
            <v>10234208</v>
          </cell>
          <cell r="N1139">
            <v>10234208</v>
          </cell>
          <cell r="O1139">
            <v>10297865</v>
          </cell>
          <cell r="P1139">
            <v>-63657</v>
          </cell>
          <cell r="Q1139">
            <v>-0.6181572588104427</v>
          </cell>
          <cell r="R1139">
            <v>2016</v>
          </cell>
          <cell r="S1139">
            <v>0</v>
          </cell>
          <cell r="T1139">
            <v>226</v>
          </cell>
          <cell r="U1139">
            <v>999</v>
          </cell>
          <cell r="V1139">
            <v>1130</v>
          </cell>
          <cell r="W1139">
            <v>1951.0000000012999</v>
          </cell>
          <cell r="X1139">
            <v>21287480.665297668</v>
          </cell>
        </row>
        <row r="1140">
          <cell r="D1140">
            <v>1131</v>
          </cell>
          <cell r="E1140">
            <v>227</v>
          </cell>
          <cell r="F1140" t="str">
            <v xml:space="preserve">Palmer                       </v>
          </cell>
          <cell r="G1140">
            <v>227</v>
          </cell>
          <cell r="H1140" t="str">
            <v>Palmer</v>
          </cell>
          <cell r="I1140">
            <v>15564758.360000001</v>
          </cell>
          <cell r="J1140">
            <v>0.86008106661495332</v>
          </cell>
          <cell r="K1140">
            <v>15937384.115527295</v>
          </cell>
          <cell r="L1140">
            <v>0.86940217406152198</v>
          </cell>
          <cell r="N1140">
            <v>6595198</v>
          </cell>
          <cell r="O1140">
            <v>6592394</v>
          </cell>
          <cell r="P1140">
            <v>2804</v>
          </cell>
          <cell r="Q1140">
            <v>4.2533865542623818E-2</v>
          </cell>
          <cell r="R1140">
            <v>1494</v>
          </cell>
          <cell r="S1140">
            <v>0</v>
          </cell>
          <cell r="T1140">
            <v>227</v>
          </cell>
          <cell r="U1140">
            <v>227</v>
          </cell>
          <cell r="V1140">
            <v>1131</v>
          </cell>
          <cell r="W1140">
            <v>1495</v>
          </cell>
          <cell r="X1140">
            <v>15937384.115527295</v>
          </cell>
        </row>
        <row r="1141">
          <cell r="D1141">
            <v>1132</v>
          </cell>
          <cell r="E1141">
            <v>227</v>
          </cell>
          <cell r="F1141" t="str">
            <v xml:space="preserve">Palmer                       </v>
          </cell>
          <cell r="G1141">
            <v>860</v>
          </cell>
          <cell r="H1141" t="str">
            <v>Pathfinder</v>
          </cell>
          <cell r="I1141">
            <v>2532092</v>
          </cell>
          <cell r="J1141">
            <v>0.1399189333850468</v>
          </cell>
          <cell r="K1141">
            <v>2394044.7571126195</v>
          </cell>
          <cell r="L1141">
            <v>0.1305978259384781</v>
          </cell>
          <cell r="N1141">
            <v>990702</v>
          </cell>
          <cell r="O1141">
            <v>1072458</v>
          </cell>
          <cell r="P1141">
            <v>-81756</v>
          </cell>
          <cell r="Q1141">
            <v>-7.623235595240093</v>
          </cell>
          <cell r="R1141">
            <v>157</v>
          </cell>
          <cell r="S1141">
            <v>0</v>
          </cell>
          <cell r="T1141">
            <v>227</v>
          </cell>
          <cell r="U1141">
            <v>860</v>
          </cell>
          <cell r="V1141">
            <v>1132</v>
          </cell>
          <cell r="W1141">
            <v>145.00000000013</v>
          </cell>
          <cell r="X1141">
            <v>2394044.7571126195</v>
          </cell>
        </row>
        <row r="1142">
          <cell r="D1142">
            <v>1133</v>
          </cell>
          <cell r="E1142">
            <v>227</v>
          </cell>
          <cell r="F1142" t="str">
            <v/>
          </cell>
          <cell r="G1142">
            <v>998</v>
          </cell>
          <cell r="H1142" t="str">
            <v/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227</v>
          </cell>
          <cell r="U1142">
            <v>998</v>
          </cell>
          <cell r="V1142">
            <v>1133</v>
          </cell>
          <cell r="W1142">
            <v>0</v>
          </cell>
          <cell r="X1142">
            <v>0</v>
          </cell>
        </row>
        <row r="1143">
          <cell r="D1143">
            <v>1134</v>
          </cell>
          <cell r="E1143">
            <v>227</v>
          </cell>
          <cell r="F1143" t="str">
            <v/>
          </cell>
          <cell r="G1143">
            <v>998</v>
          </cell>
          <cell r="H1143" t="str">
            <v/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227</v>
          </cell>
          <cell r="U1143">
            <v>998</v>
          </cell>
          <cell r="V1143">
            <v>1134</v>
          </cell>
          <cell r="W1143">
            <v>0</v>
          </cell>
          <cell r="X1143">
            <v>0</v>
          </cell>
        </row>
        <row r="1144">
          <cell r="D1144">
            <v>1135</v>
          </cell>
          <cell r="E1144">
            <v>227</v>
          </cell>
          <cell r="F1144" t="str">
            <v xml:space="preserve">Palmer                       </v>
          </cell>
          <cell r="G1144">
            <v>999</v>
          </cell>
          <cell r="H1144" t="str">
            <v>Total</v>
          </cell>
          <cell r="I1144">
            <v>18096850.359999999</v>
          </cell>
          <cell r="J1144">
            <v>1</v>
          </cell>
          <cell r="K1144">
            <v>18331428.872639913</v>
          </cell>
          <cell r="L1144">
            <v>1</v>
          </cell>
          <cell r="M1144">
            <v>7585900</v>
          </cell>
          <cell r="N1144">
            <v>7585900</v>
          </cell>
          <cell r="O1144">
            <v>7664852</v>
          </cell>
          <cell r="P1144">
            <v>-78952</v>
          </cell>
          <cell r="Q1144">
            <v>-1.0300525046015239</v>
          </cell>
          <cell r="R1144">
            <v>1651</v>
          </cell>
          <cell r="S1144">
            <v>0</v>
          </cell>
          <cell r="T1144">
            <v>227</v>
          </cell>
          <cell r="U1144">
            <v>999</v>
          </cell>
          <cell r="V1144">
            <v>1135</v>
          </cell>
          <cell r="W1144">
            <v>1640.0000000001301</v>
          </cell>
          <cell r="X1144">
            <v>18331428.872639913</v>
          </cell>
        </row>
        <row r="1145">
          <cell r="D1145">
            <v>1136</v>
          </cell>
          <cell r="E1145">
            <v>228</v>
          </cell>
          <cell r="F1145" t="str">
            <v xml:space="preserve">Paxton                       </v>
          </cell>
          <cell r="G1145">
            <v>228</v>
          </cell>
          <cell r="H1145" t="str">
            <v>Paxton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228</v>
          </cell>
          <cell r="U1145">
            <v>228</v>
          </cell>
          <cell r="V1145">
            <v>1136</v>
          </cell>
          <cell r="W1145">
            <v>0</v>
          </cell>
          <cell r="X1145">
            <v>0</v>
          </cell>
        </row>
        <row r="1146">
          <cell r="D1146">
            <v>1137</v>
          </cell>
          <cell r="E1146">
            <v>228</v>
          </cell>
          <cell r="F1146" t="str">
            <v xml:space="preserve">Paxton                       </v>
          </cell>
          <cell r="G1146">
            <v>775</v>
          </cell>
          <cell r="H1146" t="str">
            <v>Wachusett</v>
          </cell>
          <cell r="I1146">
            <v>6518209</v>
          </cell>
          <cell r="J1146">
            <v>0.9609244451311012</v>
          </cell>
          <cell r="K1146">
            <v>6697486.6100680083</v>
          </cell>
          <cell r="L1146">
            <v>0.96354263629936299</v>
          </cell>
          <cell r="N1146">
            <v>4132307</v>
          </cell>
          <cell r="O1146">
            <v>4194000</v>
          </cell>
          <cell r="P1146">
            <v>-61693</v>
          </cell>
          <cell r="Q1146">
            <v>-1.4709823557463042</v>
          </cell>
          <cell r="R1146">
            <v>702</v>
          </cell>
          <cell r="S1146">
            <v>0</v>
          </cell>
          <cell r="T1146">
            <v>228</v>
          </cell>
          <cell r="U1146">
            <v>775</v>
          </cell>
          <cell r="V1146">
            <v>1137</v>
          </cell>
          <cell r="W1146">
            <v>702.91575191669995</v>
          </cell>
          <cell r="X1146">
            <v>6697486.6100680083</v>
          </cell>
        </row>
        <row r="1147">
          <cell r="D1147">
            <v>1138</v>
          </cell>
          <cell r="E1147">
            <v>228</v>
          </cell>
          <cell r="F1147" t="str">
            <v xml:space="preserve">Paxton                       </v>
          </cell>
          <cell r="G1147">
            <v>876</v>
          </cell>
          <cell r="H1147" t="str">
            <v>Southern Worcester</v>
          </cell>
          <cell r="I1147">
            <v>265060</v>
          </cell>
          <cell r="J1147">
            <v>3.9075554868898757E-2</v>
          </cell>
          <cell r="K1147">
            <v>253411.41743470772</v>
          </cell>
          <cell r="L1147">
            <v>3.6457363700637131E-2</v>
          </cell>
          <cell r="N1147">
            <v>156353</v>
          </cell>
          <cell r="O1147">
            <v>170547</v>
          </cell>
          <cell r="P1147">
            <v>-14194</v>
          </cell>
          <cell r="Q1147">
            <v>-8.3226324708144972</v>
          </cell>
          <cell r="R1147">
            <v>17</v>
          </cell>
          <cell r="S1147">
            <v>0</v>
          </cell>
          <cell r="T1147">
            <v>228</v>
          </cell>
          <cell r="U1147">
            <v>876</v>
          </cell>
          <cell r="V1147">
            <v>1138</v>
          </cell>
          <cell r="W1147">
            <v>16.000000003850001</v>
          </cell>
          <cell r="X1147">
            <v>253411.41743470772</v>
          </cell>
        </row>
        <row r="1148">
          <cell r="D1148">
            <v>1139</v>
          </cell>
          <cell r="E1148">
            <v>228</v>
          </cell>
          <cell r="F1148" t="str">
            <v/>
          </cell>
          <cell r="G1148">
            <v>998</v>
          </cell>
          <cell r="H1148" t="str">
            <v/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228</v>
          </cell>
          <cell r="U1148">
            <v>998</v>
          </cell>
          <cell r="V1148">
            <v>1139</v>
          </cell>
          <cell r="W1148">
            <v>0</v>
          </cell>
          <cell r="X1148">
            <v>0</v>
          </cell>
        </row>
        <row r="1149">
          <cell r="D1149">
            <v>1140</v>
          </cell>
          <cell r="E1149">
            <v>228</v>
          </cell>
          <cell r="F1149" t="str">
            <v xml:space="preserve">Paxton                       </v>
          </cell>
          <cell r="G1149">
            <v>999</v>
          </cell>
          <cell r="H1149" t="str">
            <v>Total</v>
          </cell>
          <cell r="I1149">
            <v>6783269</v>
          </cell>
          <cell r="J1149">
            <v>1</v>
          </cell>
          <cell r="K1149">
            <v>6950898.0275027156</v>
          </cell>
          <cell r="L1149">
            <v>1.0000000000000002</v>
          </cell>
          <cell r="M1149">
            <v>4288660</v>
          </cell>
          <cell r="N1149">
            <v>4288660</v>
          </cell>
          <cell r="O1149">
            <v>4364547</v>
          </cell>
          <cell r="P1149">
            <v>-75887</v>
          </cell>
          <cell r="Q1149">
            <v>-1.7387142354063321</v>
          </cell>
          <cell r="R1149">
            <v>719</v>
          </cell>
          <cell r="S1149">
            <v>0</v>
          </cell>
          <cell r="T1149">
            <v>228</v>
          </cell>
          <cell r="U1149">
            <v>999</v>
          </cell>
          <cell r="V1149">
            <v>1140</v>
          </cell>
          <cell r="W1149">
            <v>718.91575192054995</v>
          </cell>
          <cell r="X1149">
            <v>6950898.0275027156</v>
          </cell>
        </row>
        <row r="1150">
          <cell r="D1150">
            <v>1141</v>
          </cell>
          <cell r="E1150">
            <v>229</v>
          </cell>
          <cell r="F1150" t="str">
            <v xml:space="preserve">Peabody                      </v>
          </cell>
          <cell r="G1150">
            <v>229</v>
          </cell>
          <cell r="H1150" t="str">
            <v>Peabody</v>
          </cell>
          <cell r="I1150">
            <v>62459203.560000002</v>
          </cell>
          <cell r="J1150">
            <v>0.94602609941836346</v>
          </cell>
          <cell r="K1150">
            <v>63749465.754188508</v>
          </cell>
          <cell r="L1150">
            <v>0.93622335137248414</v>
          </cell>
          <cell r="N1150">
            <v>45449042</v>
          </cell>
          <cell r="O1150">
            <v>44792470</v>
          </cell>
          <cell r="P1150">
            <v>656572</v>
          </cell>
          <cell r="Q1150">
            <v>1.4658088736789912</v>
          </cell>
          <cell r="R1150">
            <v>5877</v>
          </cell>
          <cell r="S1150">
            <v>0</v>
          </cell>
          <cell r="T1150">
            <v>229</v>
          </cell>
          <cell r="U1150">
            <v>229</v>
          </cell>
          <cell r="V1150">
            <v>1141</v>
          </cell>
          <cell r="W1150">
            <v>5892</v>
          </cell>
          <cell r="X1150">
            <v>63749465.754188508</v>
          </cell>
        </row>
        <row r="1151">
          <cell r="D1151">
            <v>1142</v>
          </cell>
          <cell r="E1151">
            <v>229</v>
          </cell>
          <cell r="F1151" t="str">
            <v xml:space="preserve">Peabody                      </v>
          </cell>
          <cell r="G1151">
            <v>817</v>
          </cell>
          <cell r="H1151" t="str">
            <v>Essex North Shore</v>
          </cell>
          <cell r="I1151">
            <v>3563503</v>
          </cell>
          <cell r="J1151">
            <v>5.3973900581636501E-2</v>
          </cell>
          <cell r="K1151">
            <v>4342689.4572074683</v>
          </cell>
          <cell r="L1151">
            <v>6.3776648627515767E-2</v>
          </cell>
          <cell r="N1151">
            <v>3096043</v>
          </cell>
          <cell r="O1151">
            <v>2555558</v>
          </cell>
          <cell r="P1151">
            <v>540485</v>
          </cell>
          <cell r="Q1151">
            <v>21.149392813624264</v>
          </cell>
          <cell r="R1151">
            <v>226</v>
          </cell>
          <cell r="S1151">
            <v>0</v>
          </cell>
          <cell r="T1151">
            <v>229</v>
          </cell>
          <cell r="U1151">
            <v>817</v>
          </cell>
          <cell r="V1151">
            <v>1142</v>
          </cell>
          <cell r="W1151">
            <v>272.99999999921999</v>
          </cell>
          <cell r="X1151">
            <v>4342689.4572074683</v>
          </cell>
        </row>
        <row r="1152">
          <cell r="D1152">
            <v>1143</v>
          </cell>
          <cell r="E1152">
            <v>229</v>
          </cell>
          <cell r="F1152" t="str">
            <v/>
          </cell>
          <cell r="G1152">
            <v>998</v>
          </cell>
          <cell r="H1152" t="str">
            <v/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229</v>
          </cell>
          <cell r="U1152">
            <v>998</v>
          </cell>
          <cell r="V1152">
            <v>1143</v>
          </cell>
          <cell r="W1152">
            <v>0</v>
          </cell>
          <cell r="X1152">
            <v>0</v>
          </cell>
        </row>
        <row r="1153">
          <cell r="D1153">
            <v>1144</v>
          </cell>
          <cell r="E1153">
            <v>229</v>
          </cell>
          <cell r="F1153" t="str">
            <v/>
          </cell>
          <cell r="G1153">
            <v>998</v>
          </cell>
          <cell r="H1153" t="str">
            <v/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229</v>
          </cell>
          <cell r="U1153">
            <v>998</v>
          </cell>
          <cell r="V1153">
            <v>1144</v>
          </cell>
          <cell r="W1153">
            <v>0</v>
          </cell>
          <cell r="X1153">
            <v>0</v>
          </cell>
        </row>
        <row r="1154">
          <cell r="D1154">
            <v>1145</v>
          </cell>
          <cell r="E1154">
            <v>229</v>
          </cell>
          <cell r="F1154" t="str">
            <v xml:space="preserve">Peabody                      </v>
          </cell>
          <cell r="G1154">
            <v>999</v>
          </cell>
          <cell r="H1154" t="str">
            <v>Total</v>
          </cell>
          <cell r="I1154">
            <v>66022706.560000002</v>
          </cell>
          <cell r="J1154">
            <v>1</v>
          </cell>
          <cell r="K1154">
            <v>68092155.211395979</v>
          </cell>
          <cell r="L1154">
            <v>0.99999999999999989</v>
          </cell>
          <cell r="M1154">
            <v>48545085</v>
          </cell>
          <cell r="N1154">
            <v>48545085</v>
          </cell>
          <cell r="O1154">
            <v>47348028</v>
          </cell>
          <cell r="P1154">
            <v>1197057</v>
          </cell>
          <cell r="Q1154">
            <v>2.5282087777763418</v>
          </cell>
          <cell r="R1154">
            <v>6103</v>
          </cell>
          <cell r="S1154">
            <v>0</v>
          </cell>
          <cell r="T1154">
            <v>229</v>
          </cell>
          <cell r="U1154">
            <v>999</v>
          </cell>
          <cell r="V1154">
            <v>1145</v>
          </cell>
          <cell r="W1154">
            <v>6164.9999999992197</v>
          </cell>
          <cell r="X1154">
            <v>68092155.211395979</v>
          </cell>
        </row>
        <row r="1155">
          <cell r="D1155">
            <v>1146</v>
          </cell>
          <cell r="E1155">
            <v>230</v>
          </cell>
          <cell r="F1155" t="str">
            <v xml:space="preserve">Pelham                       </v>
          </cell>
          <cell r="G1155">
            <v>230</v>
          </cell>
          <cell r="H1155" t="str">
            <v>Pelham</v>
          </cell>
          <cell r="I1155">
            <v>724220.01</v>
          </cell>
          <cell r="J1155">
            <v>0.55463442732142842</v>
          </cell>
          <cell r="K1155">
            <v>830020.58176676114</v>
          </cell>
          <cell r="L1155">
            <v>0.53676104107479961</v>
          </cell>
          <cell r="N1155">
            <v>620333</v>
          </cell>
          <cell r="O1155">
            <v>609074</v>
          </cell>
          <cell r="P1155">
            <v>11259</v>
          </cell>
          <cell r="Q1155">
            <v>1.8485438550980668</v>
          </cell>
          <cell r="R1155">
            <v>74</v>
          </cell>
          <cell r="S1155">
            <v>0</v>
          </cell>
          <cell r="T1155">
            <v>230</v>
          </cell>
          <cell r="U1155">
            <v>230</v>
          </cell>
          <cell r="V1155">
            <v>1146</v>
          </cell>
          <cell r="W1155">
            <v>81</v>
          </cell>
          <cell r="X1155">
            <v>830020.58176676114</v>
          </cell>
        </row>
        <row r="1156">
          <cell r="D1156">
            <v>1147</v>
          </cell>
          <cell r="E1156">
            <v>230</v>
          </cell>
          <cell r="F1156" t="str">
            <v xml:space="preserve">Pelham                       </v>
          </cell>
          <cell r="G1156">
            <v>605</v>
          </cell>
          <cell r="H1156" t="str">
            <v>Amherst Pelham</v>
          </cell>
          <cell r="I1156">
            <v>581541</v>
          </cell>
          <cell r="J1156">
            <v>0.44536557267857158</v>
          </cell>
          <cell r="K1156">
            <v>716329.69005018077</v>
          </cell>
          <cell r="L1156">
            <v>0.46323895892520034</v>
          </cell>
          <cell r="N1156">
            <v>535364</v>
          </cell>
          <cell r="O1156">
            <v>489080</v>
          </cell>
          <cell r="P1156">
            <v>46284</v>
          </cell>
          <cell r="Q1156">
            <v>9.4634824568577738</v>
          </cell>
          <cell r="R1156">
            <v>56</v>
          </cell>
          <cell r="S1156">
            <v>0</v>
          </cell>
          <cell r="T1156">
            <v>230</v>
          </cell>
          <cell r="U1156">
            <v>605</v>
          </cell>
          <cell r="V1156">
            <v>1147</v>
          </cell>
          <cell r="W1156">
            <v>67.350486780200001</v>
          </cell>
          <cell r="X1156">
            <v>716329.69005018077</v>
          </cell>
        </row>
        <row r="1157">
          <cell r="D1157">
            <v>1148</v>
          </cell>
          <cell r="E1157">
            <v>230</v>
          </cell>
          <cell r="F1157" t="str">
            <v/>
          </cell>
          <cell r="G1157">
            <v>998</v>
          </cell>
          <cell r="H1157" t="str">
            <v/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230</v>
          </cell>
          <cell r="U1157">
            <v>998</v>
          </cell>
          <cell r="V1157">
            <v>1148</v>
          </cell>
          <cell r="W1157">
            <v>0</v>
          </cell>
          <cell r="X1157">
            <v>0</v>
          </cell>
        </row>
        <row r="1158">
          <cell r="D1158">
            <v>1149</v>
          </cell>
          <cell r="E1158">
            <v>230</v>
          </cell>
          <cell r="F1158" t="str">
            <v/>
          </cell>
          <cell r="G1158">
            <v>998</v>
          </cell>
          <cell r="H1158" t="str">
            <v/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230</v>
          </cell>
          <cell r="U1158">
            <v>998</v>
          </cell>
          <cell r="V1158">
            <v>1149</v>
          </cell>
          <cell r="W1158">
            <v>0</v>
          </cell>
          <cell r="X1158">
            <v>0</v>
          </cell>
        </row>
        <row r="1159">
          <cell r="D1159">
            <v>1150</v>
          </cell>
          <cell r="E1159">
            <v>230</v>
          </cell>
          <cell r="F1159" t="str">
            <v xml:space="preserve">Pelham                       </v>
          </cell>
          <cell r="G1159">
            <v>999</v>
          </cell>
          <cell r="H1159" t="str">
            <v>Total</v>
          </cell>
          <cell r="I1159">
            <v>1305761.01</v>
          </cell>
          <cell r="J1159">
            <v>1</v>
          </cell>
          <cell r="K1159">
            <v>1546350.2718169419</v>
          </cell>
          <cell r="L1159">
            <v>1</v>
          </cell>
          <cell r="M1159">
            <v>1155697</v>
          </cell>
          <cell r="N1159">
            <v>1155697</v>
          </cell>
          <cell r="O1159">
            <v>1098154</v>
          </cell>
          <cell r="P1159">
            <v>57543</v>
          </cell>
          <cell r="Q1159">
            <v>5.239975449709239</v>
          </cell>
          <cell r="R1159">
            <v>130</v>
          </cell>
          <cell r="S1159">
            <v>0</v>
          </cell>
          <cell r="T1159">
            <v>230</v>
          </cell>
          <cell r="U1159">
            <v>999</v>
          </cell>
          <cell r="V1159">
            <v>1150</v>
          </cell>
          <cell r="W1159">
            <v>148.35048678020001</v>
          </cell>
          <cell r="X1159">
            <v>1546350.2718169419</v>
          </cell>
        </row>
        <row r="1160">
          <cell r="D1160">
            <v>1151</v>
          </cell>
          <cell r="E1160">
            <v>231</v>
          </cell>
          <cell r="F1160" t="str">
            <v xml:space="preserve">Pembroke                     </v>
          </cell>
          <cell r="G1160">
            <v>231</v>
          </cell>
          <cell r="H1160" t="str">
            <v>Pembroke</v>
          </cell>
          <cell r="I1160">
            <v>30278155.873739995</v>
          </cell>
          <cell r="J1160">
            <v>1</v>
          </cell>
          <cell r="K1160">
            <v>30076801.769575488</v>
          </cell>
          <cell r="L1160">
            <v>1</v>
          </cell>
          <cell r="N1160">
            <v>18988785</v>
          </cell>
          <cell r="O1160">
            <v>18592537</v>
          </cell>
          <cell r="P1160">
            <v>396248</v>
          </cell>
          <cell r="Q1160">
            <v>2.1312207150643294</v>
          </cell>
          <cell r="R1160">
            <v>3091</v>
          </cell>
          <cell r="S1160">
            <v>0</v>
          </cell>
          <cell r="T1160">
            <v>231</v>
          </cell>
          <cell r="U1160">
            <v>231</v>
          </cell>
          <cell r="V1160">
            <v>1151</v>
          </cell>
          <cell r="W1160">
            <v>3005</v>
          </cell>
          <cell r="X1160">
            <v>30076801.769575488</v>
          </cell>
        </row>
        <row r="1161">
          <cell r="D1161">
            <v>1152</v>
          </cell>
          <cell r="E1161">
            <v>231</v>
          </cell>
          <cell r="F1161" t="str">
            <v/>
          </cell>
          <cell r="G1161">
            <v>998</v>
          </cell>
          <cell r="H1161" t="str">
            <v/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231</v>
          </cell>
          <cell r="U1161">
            <v>998</v>
          </cell>
          <cell r="V1161">
            <v>1152</v>
          </cell>
          <cell r="W1161">
            <v>0</v>
          </cell>
          <cell r="X1161">
            <v>0</v>
          </cell>
        </row>
        <row r="1162">
          <cell r="D1162">
            <v>1153</v>
          </cell>
          <cell r="E1162">
            <v>231</v>
          </cell>
          <cell r="F1162" t="str">
            <v/>
          </cell>
          <cell r="G1162">
            <v>998</v>
          </cell>
          <cell r="H1162" t="str">
            <v/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231</v>
          </cell>
          <cell r="U1162">
            <v>998</v>
          </cell>
          <cell r="V1162">
            <v>1153</v>
          </cell>
          <cell r="W1162">
            <v>0</v>
          </cell>
          <cell r="X1162">
            <v>0</v>
          </cell>
        </row>
        <row r="1163">
          <cell r="D1163">
            <v>1154</v>
          </cell>
          <cell r="E1163">
            <v>231</v>
          </cell>
          <cell r="F1163" t="str">
            <v/>
          </cell>
          <cell r="G1163">
            <v>998</v>
          </cell>
          <cell r="H1163" t="str">
            <v/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231</v>
          </cell>
          <cell r="U1163">
            <v>998</v>
          </cell>
          <cell r="V1163">
            <v>1154</v>
          </cell>
          <cell r="W1163">
            <v>0</v>
          </cell>
          <cell r="X1163">
            <v>0</v>
          </cell>
        </row>
        <row r="1164">
          <cell r="D1164">
            <v>1155</v>
          </cell>
          <cell r="E1164">
            <v>231</v>
          </cell>
          <cell r="F1164" t="str">
            <v xml:space="preserve">Pembroke                     </v>
          </cell>
          <cell r="G1164">
            <v>999</v>
          </cell>
          <cell r="H1164" t="str">
            <v>Total</v>
          </cell>
          <cell r="I1164">
            <v>30278155.873739995</v>
          </cell>
          <cell r="J1164">
            <v>1</v>
          </cell>
          <cell r="K1164">
            <v>30076801.769575488</v>
          </cell>
          <cell r="L1164">
            <v>1</v>
          </cell>
          <cell r="M1164">
            <v>18988785</v>
          </cell>
          <cell r="N1164">
            <v>18988785</v>
          </cell>
          <cell r="O1164">
            <v>18592537</v>
          </cell>
          <cell r="P1164">
            <v>396248</v>
          </cell>
          <cell r="Q1164">
            <v>2.1312207150643294</v>
          </cell>
          <cell r="R1164">
            <v>3091</v>
          </cell>
          <cell r="S1164">
            <v>0</v>
          </cell>
          <cell r="T1164">
            <v>231</v>
          </cell>
          <cell r="U1164">
            <v>999</v>
          </cell>
          <cell r="V1164">
            <v>1155</v>
          </cell>
          <cell r="W1164">
            <v>3005</v>
          </cell>
          <cell r="X1164">
            <v>30076801.769575488</v>
          </cell>
        </row>
        <row r="1165">
          <cell r="D1165">
            <v>1156</v>
          </cell>
          <cell r="E1165">
            <v>232</v>
          </cell>
          <cell r="F1165" t="str">
            <v xml:space="preserve">Pepperell                    </v>
          </cell>
          <cell r="G1165">
            <v>232</v>
          </cell>
          <cell r="H1165" t="str">
            <v>Pepperell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232</v>
          </cell>
          <cell r="U1165">
            <v>232</v>
          </cell>
          <cell r="V1165">
            <v>1156</v>
          </cell>
          <cell r="W1165">
            <v>0</v>
          </cell>
          <cell r="X1165">
            <v>0</v>
          </cell>
        </row>
        <row r="1166">
          <cell r="D1166">
            <v>1157</v>
          </cell>
          <cell r="E1166">
            <v>232</v>
          </cell>
          <cell r="F1166" t="str">
            <v xml:space="preserve">Pepperell                    </v>
          </cell>
          <cell r="G1166">
            <v>735</v>
          </cell>
          <cell r="H1166" t="str">
            <v>North Middlesex</v>
          </cell>
          <cell r="I1166">
            <v>15395859</v>
          </cell>
          <cell r="J1166">
            <v>0.86637354355933216</v>
          </cell>
          <cell r="K1166">
            <v>15393485.754308254</v>
          </cell>
          <cell r="L1166">
            <v>0.8631724425313807</v>
          </cell>
          <cell r="N1166">
            <v>8714788</v>
          </cell>
          <cell r="O1166">
            <v>8769140</v>
          </cell>
          <cell r="P1166">
            <v>-54352</v>
          </cell>
          <cell r="Q1166">
            <v>-0.6198099243483397</v>
          </cell>
          <cell r="R1166">
            <v>1603</v>
          </cell>
          <cell r="S1166">
            <v>0</v>
          </cell>
          <cell r="T1166">
            <v>232</v>
          </cell>
          <cell r="U1166">
            <v>735</v>
          </cell>
          <cell r="V1166">
            <v>1157</v>
          </cell>
          <cell r="W1166">
            <v>1570.9023714248799</v>
          </cell>
          <cell r="X1166">
            <v>15393485.754308254</v>
          </cell>
        </row>
        <row r="1167">
          <cell r="D1167">
            <v>1158</v>
          </cell>
          <cell r="E1167">
            <v>232</v>
          </cell>
          <cell r="F1167" t="str">
            <v xml:space="preserve">Pepperell                    </v>
          </cell>
          <cell r="G1167">
            <v>852</v>
          </cell>
          <cell r="H1167" t="str">
            <v>Nashoba Valley</v>
          </cell>
          <cell r="I1167">
            <v>2374604</v>
          </cell>
          <cell r="J1167">
            <v>0.13362645644066787</v>
          </cell>
          <cell r="K1167">
            <v>2440130.0978899277</v>
          </cell>
          <cell r="L1167">
            <v>0.13682755746861935</v>
          </cell>
          <cell r="N1167">
            <v>1381442</v>
          </cell>
          <cell r="O1167">
            <v>1352522</v>
          </cell>
          <cell r="P1167">
            <v>28920</v>
          </cell>
          <cell r="Q1167">
            <v>2.1382276961114126</v>
          </cell>
          <cell r="R1167">
            <v>152</v>
          </cell>
          <cell r="S1167">
            <v>0</v>
          </cell>
          <cell r="T1167">
            <v>232</v>
          </cell>
          <cell r="U1167">
            <v>852</v>
          </cell>
          <cell r="V1167">
            <v>1158</v>
          </cell>
          <cell r="W1167">
            <v>153.00000000225</v>
          </cell>
          <cell r="X1167">
            <v>2440130.0978899277</v>
          </cell>
        </row>
        <row r="1168">
          <cell r="D1168">
            <v>1159</v>
          </cell>
          <cell r="E1168">
            <v>232</v>
          </cell>
          <cell r="F1168" t="str">
            <v/>
          </cell>
          <cell r="G1168">
            <v>998</v>
          </cell>
          <cell r="H1168" t="str">
            <v/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232</v>
          </cell>
          <cell r="U1168">
            <v>998</v>
          </cell>
          <cell r="V1168">
            <v>1159</v>
          </cell>
          <cell r="W1168">
            <v>0</v>
          </cell>
          <cell r="X1168">
            <v>0</v>
          </cell>
        </row>
        <row r="1169">
          <cell r="D1169">
            <v>1160</v>
          </cell>
          <cell r="E1169">
            <v>232</v>
          </cell>
          <cell r="F1169" t="str">
            <v xml:space="preserve">Pepperell                    </v>
          </cell>
          <cell r="G1169">
            <v>999</v>
          </cell>
          <cell r="H1169" t="str">
            <v>Total</v>
          </cell>
          <cell r="I1169">
            <v>17770463</v>
          </cell>
          <cell r="J1169">
            <v>1</v>
          </cell>
          <cell r="K1169">
            <v>17833615.85219818</v>
          </cell>
          <cell r="L1169">
            <v>1</v>
          </cell>
          <cell r="M1169">
            <v>10096230</v>
          </cell>
          <cell r="N1169">
            <v>10096230</v>
          </cell>
          <cell r="O1169">
            <v>10121662</v>
          </cell>
          <cell r="P1169">
            <v>-25432</v>
          </cell>
          <cell r="Q1169">
            <v>-0.25126308307864853</v>
          </cell>
          <cell r="R1169">
            <v>1755</v>
          </cell>
          <cell r="S1169">
            <v>0</v>
          </cell>
          <cell r="T1169">
            <v>232</v>
          </cell>
          <cell r="U1169">
            <v>999</v>
          </cell>
          <cell r="V1169">
            <v>1160</v>
          </cell>
          <cell r="W1169">
            <v>1723.90237142713</v>
          </cell>
          <cell r="X1169">
            <v>17833615.85219818</v>
          </cell>
        </row>
        <row r="1170">
          <cell r="D1170">
            <v>1161</v>
          </cell>
          <cell r="E1170">
            <v>233</v>
          </cell>
          <cell r="F1170" t="str">
            <v xml:space="preserve">Peru                         </v>
          </cell>
          <cell r="G1170">
            <v>233</v>
          </cell>
          <cell r="H1170" t="str">
            <v>Peru</v>
          </cell>
          <cell r="I1170">
            <v>170156.80000000002</v>
          </cell>
          <cell r="J1170">
            <v>0.14141294936812587</v>
          </cell>
          <cell r="K1170">
            <v>107334.66674871638</v>
          </cell>
          <cell r="L1170">
            <v>8.8973190950630054E-2</v>
          </cell>
          <cell r="N1170">
            <v>47752</v>
          </cell>
          <cell r="O1170">
            <v>80315</v>
          </cell>
          <cell r="P1170">
            <v>-32563</v>
          </cell>
          <cell r="Q1170">
            <v>-40.544107576417858</v>
          </cell>
          <cell r="R1170">
            <v>11</v>
          </cell>
          <cell r="S1170">
            <v>0</v>
          </cell>
          <cell r="T1170">
            <v>233</v>
          </cell>
          <cell r="U1170">
            <v>233</v>
          </cell>
          <cell r="V1170">
            <v>1161</v>
          </cell>
          <cell r="W1170">
            <v>8</v>
          </cell>
          <cell r="X1170">
            <v>107334.66674871638</v>
          </cell>
        </row>
        <row r="1171">
          <cell r="D1171">
            <v>1162</v>
          </cell>
          <cell r="E1171">
            <v>233</v>
          </cell>
          <cell r="F1171" t="str">
            <v xml:space="preserve">Peru                         </v>
          </cell>
          <cell r="G1171">
            <v>635</v>
          </cell>
          <cell r="H1171" t="str">
            <v>Central Berkshire</v>
          </cell>
          <cell r="I1171">
            <v>1033105</v>
          </cell>
          <cell r="J1171">
            <v>0.85858705063187413</v>
          </cell>
          <cell r="K1171">
            <v>1099036.214208839</v>
          </cell>
          <cell r="L1171">
            <v>0.91102680904936983</v>
          </cell>
          <cell r="N1171">
            <v>488951</v>
          </cell>
          <cell r="O1171">
            <v>487633</v>
          </cell>
          <cell r="P1171">
            <v>1318</v>
          </cell>
          <cell r="Q1171">
            <v>0.27028523500255314</v>
          </cell>
          <cell r="R1171">
            <v>102</v>
          </cell>
          <cell r="S1171">
            <v>0</v>
          </cell>
          <cell r="T1171">
            <v>233</v>
          </cell>
          <cell r="U1171">
            <v>635</v>
          </cell>
          <cell r="V1171">
            <v>1162</v>
          </cell>
          <cell r="W1171">
            <v>106.36165048133999</v>
          </cell>
          <cell r="X1171">
            <v>1099036.214208839</v>
          </cell>
        </row>
        <row r="1172">
          <cell r="D1172">
            <v>1163</v>
          </cell>
          <cell r="E1172">
            <v>233</v>
          </cell>
          <cell r="F1172" t="str">
            <v/>
          </cell>
          <cell r="G1172">
            <v>998</v>
          </cell>
          <cell r="H1172" t="str">
            <v/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233</v>
          </cell>
          <cell r="U1172">
            <v>998</v>
          </cell>
          <cell r="V1172">
            <v>1163</v>
          </cell>
          <cell r="W1172">
            <v>0</v>
          </cell>
          <cell r="X1172">
            <v>0</v>
          </cell>
        </row>
        <row r="1173">
          <cell r="D1173">
            <v>1164</v>
          </cell>
          <cell r="E1173">
            <v>233</v>
          </cell>
          <cell r="F1173" t="str">
            <v/>
          </cell>
          <cell r="G1173">
            <v>998</v>
          </cell>
          <cell r="H1173" t="str">
            <v/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233</v>
          </cell>
          <cell r="U1173">
            <v>998</v>
          </cell>
          <cell r="V1173">
            <v>1164</v>
          </cell>
          <cell r="W1173">
            <v>0</v>
          </cell>
          <cell r="X1173">
            <v>0</v>
          </cell>
        </row>
        <row r="1174">
          <cell r="D1174">
            <v>1165</v>
          </cell>
          <cell r="E1174">
            <v>233</v>
          </cell>
          <cell r="F1174" t="str">
            <v xml:space="preserve">Peru                         </v>
          </cell>
          <cell r="G1174">
            <v>999</v>
          </cell>
          <cell r="H1174" t="str">
            <v>Total</v>
          </cell>
          <cell r="I1174">
            <v>1203261.8</v>
          </cell>
          <cell r="J1174">
            <v>1</v>
          </cell>
          <cell r="K1174">
            <v>1206370.8809575555</v>
          </cell>
          <cell r="L1174">
            <v>0.99999999999999989</v>
          </cell>
          <cell r="M1174">
            <v>536703</v>
          </cell>
          <cell r="N1174">
            <v>536703</v>
          </cell>
          <cell r="O1174">
            <v>567948</v>
          </cell>
          <cell r="P1174">
            <v>-31245</v>
          </cell>
          <cell r="Q1174">
            <v>-5.5013839295146738</v>
          </cell>
          <cell r="R1174">
            <v>113</v>
          </cell>
          <cell r="S1174">
            <v>0</v>
          </cell>
          <cell r="T1174">
            <v>233</v>
          </cell>
          <cell r="U1174">
            <v>999</v>
          </cell>
          <cell r="V1174">
            <v>1165</v>
          </cell>
          <cell r="W1174">
            <v>114.36165048133999</v>
          </cell>
          <cell r="X1174">
            <v>1206370.8809575555</v>
          </cell>
        </row>
        <row r="1175">
          <cell r="D1175">
            <v>1166</v>
          </cell>
          <cell r="E1175">
            <v>234</v>
          </cell>
          <cell r="F1175" t="str">
            <v xml:space="preserve">Petersham                    </v>
          </cell>
          <cell r="G1175">
            <v>234</v>
          </cell>
          <cell r="H1175" t="str">
            <v>Petersham</v>
          </cell>
          <cell r="I1175">
            <v>627194.55000000005</v>
          </cell>
          <cell r="J1175">
            <v>0.47423715640332909</v>
          </cell>
          <cell r="K1175">
            <v>716629.18602344103</v>
          </cell>
          <cell r="L1175">
            <v>0.52799239244090279</v>
          </cell>
          <cell r="N1175">
            <v>573272</v>
          </cell>
          <cell r="O1175">
            <v>512362</v>
          </cell>
          <cell r="P1175">
            <v>60910</v>
          </cell>
          <cell r="Q1175">
            <v>11.888079131551521</v>
          </cell>
          <cell r="R1175">
            <v>63</v>
          </cell>
          <cell r="S1175">
            <v>0</v>
          </cell>
          <cell r="T1175">
            <v>234</v>
          </cell>
          <cell r="U1175">
            <v>234</v>
          </cell>
          <cell r="V1175">
            <v>1166</v>
          </cell>
          <cell r="W1175">
            <v>70</v>
          </cell>
          <cell r="X1175">
            <v>716629.18602344103</v>
          </cell>
        </row>
        <row r="1176">
          <cell r="D1176">
            <v>1167</v>
          </cell>
          <cell r="E1176">
            <v>234</v>
          </cell>
          <cell r="F1176" t="str">
            <v xml:space="preserve">Petersham                    </v>
          </cell>
          <cell r="G1176">
            <v>755</v>
          </cell>
          <cell r="H1176" t="str">
            <v>Ralph C Mahar</v>
          </cell>
          <cell r="I1176">
            <v>634050</v>
          </cell>
          <cell r="J1176">
            <v>0.4794207300071896</v>
          </cell>
          <cell r="K1176">
            <v>609418.97518215503</v>
          </cell>
          <cell r="L1176">
            <v>0.44900289993880343</v>
          </cell>
          <cell r="N1176">
            <v>487508</v>
          </cell>
          <cell r="O1176">
            <v>517962</v>
          </cell>
          <cell r="P1176">
            <v>-30454</v>
          </cell>
          <cell r="Q1176">
            <v>-5.8795818998304892</v>
          </cell>
          <cell r="R1176">
            <v>56</v>
          </cell>
          <cell r="S1176">
            <v>0</v>
          </cell>
          <cell r="T1176">
            <v>234</v>
          </cell>
          <cell r="U1176">
            <v>755</v>
          </cell>
          <cell r="V1176">
            <v>1167</v>
          </cell>
          <cell r="W1176">
            <v>53.08333333121</v>
          </cell>
          <cell r="X1176">
            <v>609418.97518215503</v>
          </cell>
        </row>
        <row r="1177">
          <cell r="D1177">
            <v>1168</v>
          </cell>
          <cell r="E1177">
            <v>234</v>
          </cell>
          <cell r="F1177" t="str">
            <v xml:space="preserve">Petersham                    </v>
          </cell>
          <cell r="G1177">
            <v>832</v>
          </cell>
          <cell r="H1177" t="str">
            <v>Montachusett</v>
          </cell>
          <cell r="I1177">
            <v>61289</v>
          </cell>
          <cell r="J1177">
            <v>4.6342113589481336E-2</v>
          </cell>
          <cell r="K1177">
            <v>31223.640970326203</v>
          </cell>
          <cell r="L1177">
            <v>2.3004707620293701E-2</v>
          </cell>
          <cell r="N1177">
            <v>24978</v>
          </cell>
          <cell r="O1177">
            <v>50068</v>
          </cell>
          <cell r="P1177">
            <v>-25090</v>
          </cell>
          <cell r="Q1177">
            <v>-50.111847886873853</v>
          </cell>
          <cell r="R1177">
            <v>4</v>
          </cell>
          <cell r="S1177">
            <v>0</v>
          </cell>
          <cell r="T1177">
            <v>234</v>
          </cell>
          <cell r="U1177">
            <v>832</v>
          </cell>
          <cell r="V1177">
            <v>1168</v>
          </cell>
          <cell r="W1177">
            <v>2.00133778944</v>
          </cell>
          <cell r="X1177">
            <v>31223.640970326203</v>
          </cell>
        </row>
        <row r="1178">
          <cell r="D1178">
            <v>1169</v>
          </cell>
          <cell r="E1178">
            <v>234</v>
          </cell>
          <cell r="F1178" t="str">
            <v/>
          </cell>
          <cell r="G1178">
            <v>998</v>
          </cell>
          <cell r="H1178" t="str">
            <v/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234</v>
          </cell>
          <cell r="U1178">
            <v>998</v>
          </cell>
          <cell r="V1178">
            <v>1169</v>
          </cell>
          <cell r="W1178">
            <v>0</v>
          </cell>
          <cell r="X1178">
            <v>0</v>
          </cell>
        </row>
        <row r="1179">
          <cell r="D1179">
            <v>1170</v>
          </cell>
          <cell r="E1179">
            <v>234</v>
          </cell>
          <cell r="F1179" t="str">
            <v xml:space="preserve">Petersham                    </v>
          </cell>
          <cell r="G1179">
            <v>999</v>
          </cell>
          <cell r="H1179" t="str">
            <v>Total</v>
          </cell>
          <cell r="I1179">
            <v>1322533.55</v>
          </cell>
          <cell r="J1179">
            <v>1</v>
          </cell>
          <cell r="K1179">
            <v>1357271.8021759223</v>
          </cell>
          <cell r="L1179">
            <v>1</v>
          </cell>
          <cell r="M1179">
            <v>1085758</v>
          </cell>
          <cell r="N1179">
            <v>1085758</v>
          </cell>
          <cell r="O1179">
            <v>1080392</v>
          </cell>
          <cell r="P1179">
            <v>5366</v>
          </cell>
          <cell r="Q1179">
            <v>0.49667157846411303</v>
          </cell>
          <cell r="R1179">
            <v>123</v>
          </cell>
          <cell r="S1179">
            <v>0</v>
          </cell>
          <cell r="T1179">
            <v>234</v>
          </cell>
          <cell r="U1179">
            <v>999</v>
          </cell>
          <cell r="V1179">
            <v>1170</v>
          </cell>
          <cell r="W1179">
            <v>125.08467112065</v>
          </cell>
          <cell r="X1179">
            <v>1357271.8021759223</v>
          </cell>
        </row>
        <row r="1180">
          <cell r="D1180">
            <v>1171</v>
          </cell>
          <cell r="E1180">
            <v>235</v>
          </cell>
          <cell r="F1180" t="str">
            <v xml:space="preserve">Phillipston                  </v>
          </cell>
          <cell r="G1180">
            <v>235</v>
          </cell>
          <cell r="H1180" t="str">
            <v>Phillipston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235</v>
          </cell>
          <cell r="U1180">
            <v>235</v>
          </cell>
          <cell r="V1180">
            <v>1171</v>
          </cell>
          <cell r="W1180">
            <v>0</v>
          </cell>
          <cell r="X1180">
            <v>0</v>
          </cell>
        </row>
        <row r="1181">
          <cell r="D1181">
            <v>1172</v>
          </cell>
          <cell r="E1181">
            <v>235</v>
          </cell>
          <cell r="F1181" t="str">
            <v xml:space="preserve">Phillipston                  </v>
          </cell>
          <cell r="G1181">
            <v>720</v>
          </cell>
          <cell r="H1181" t="str">
            <v>Narragansett</v>
          </cell>
          <cell r="I1181">
            <v>2229930</v>
          </cell>
          <cell r="J1181">
            <v>0.88452325278365829</v>
          </cell>
          <cell r="K1181">
            <v>2278112.2702496811</v>
          </cell>
          <cell r="L1181">
            <v>0.84876886414114627</v>
          </cell>
          <cell r="N1181">
            <v>1111627</v>
          </cell>
          <cell r="O1181">
            <v>1188477</v>
          </cell>
          <cell r="P1181">
            <v>-76850</v>
          </cell>
          <cell r="Q1181">
            <v>-6.4662589179260515</v>
          </cell>
          <cell r="R1181">
            <v>216</v>
          </cell>
          <cell r="S1181">
            <v>0</v>
          </cell>
          <cell r="T1181">
            <v>235</v>
          </cell>
          <cell r="U1181">
            <v>720</v>
          </cell>
          <cell r="V1181">
            <v>1172</v>
          </cell>
          <cell r="W1181">
            <v>219.97568389247999</v>
          </cell>
          <cell r="X1181">
            <v>2278112.2702496811</v>
          </cell>
        </row>
        <row r="1182">
          <cell r="D1182">
            <v>1173</v>
          </cell>
          <cell r="E1182">
            <v>235</v>
          </cell>
          <cell r="F1182" t="str">
            <v xml:space="preserve">Phillipston                  </v>
          </cell>
          <cell r="G1182">
            <v>832</v>
          </cell>
          <cell r="H1182" t="str">
            <v>Montachusett</v>
          </cell>
          <cell r="I1182">
            <v>291123</v>
          </cell>
          <cell r="J1182">
            <v>0.11547674721634174</v>
          </cell>
          <cell r="K1182">
            <v>405907.33331443084</v>
          </cell>
          <cell r="L1182">
            <v>0.1512311358588537</v>
          </cell>
          <cell r="N1182">
            <v>198067</v>
          </cell>
          <cell r="O1182">
            <v>155159</v>
          </cell>
          <cell r="P1182">
            <v>42908</v>
          </cell>
          <cell r="Q1182">
            <v>27.654212775282129</v>
          </cell>
          <cell r="R1182">
            <v>19</v>
          </cell>
          <cell r="S1182">
            <v>0</v>
          </cell>
          <cell r="T1182">
            <v>235</v>
          </cell>
          <cell r="U1182">
            <v>832</v>
          </cell>
          <cell r="V1182">
            <v>1173</v>
          </cell>
          <cell r="W1182">
            <v>26.017391307600001</v>
          </cell>
          <cell r="X1182">
            <v>405907.33331443084</v>
          </cell>
        </row>
        <row r="1183">
          <cell r="D1183">
            <v>1174</v>
          </cell>
          <cell r="E1183">
            <v>235</v>
          </cell>
          <cell r="F1183" t="str">
            <v/>
          </cell>
          <cell r="G1183">
            <v>998</v>
          </cell>
          <cell r="H1183" t="str">
            <v/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235</v>
          </cell>
          <cell r="U1183">
            <v>998</v>
          </cell>
          <cell r="V1183">
            <v>1174</v>
          </cell>
          <cell r="W1183">
            <v>0</v>
          </cell>
          <cell r="X1183">
            <v>0</v>
          </cell>
        </row>
        <row r="1184">
          <cell r="D1184">
            <v>1175</v>
          </cell>
          <cell r="E1184">
            <v>235</v>
          </cell>
          <cell r="F1184" t="str">
            <v xml:space="preserve">Phillipston                  </v>
          </cell>
          <cell r="G1184">
            <v>999</v>
          </cell>
          <cell r="H1184" t="str">
            <v>Total</v>
          </cell>
          <cell r="I1184">
            <v>2521053</v>
          </cell>
          <cell r="J1184">
            <v>1</v>
          </cell>
          <cell r="K1184">
            <v>2684019.603564112</v>
          </cell>
          <cell r="L1184">
            <v>1</v>
          </cell>
          <cell r="M1184">
            <v>1309694</v>
          </cell>
          <cell r="N1184">
            <v>1309694</v>
          </cell>
          <cell r="O1184">
            <v>1343636</v>
          </cell>
          <cell r="P1184">
            <v>-33942</v>
          </cell>
          <cell r="Q1184">
            <v>-2.5261305889392665</v>
          </cell>
          <cell r="R1184">
            <v>235</v>
          </cell>
          <cell r="S1184">
            <v>0</v>
          </cell>
          <cell r="T1184">
            <v>235</v>
          </cell>
          <cell r="U1184">
            <v>999</v>
          </cell>
          <cell r="V1184">
            <v>1175</v>
          </cell>
          <cell r="W1184">
            <v>245.99307520008</v>
          </cell>
          <cell r="X1184">
            <v>2684019.603564112</v>
          </cell>
        </row>
        <row r="1185">
          <cell r="D1185">
            <v>1176</v>
          </cell>
          <cell r="E1185">
            <v>236</v>
          </cell>
          <cell r="F1185" t="str">
            <v xml:space="preserve">Pittsfield                   </v>
          </cell>
          <cell r="G1185">
            <v>236</v>
          </cell>
          <cell r="H1185" t="str">
            <v>Pittsfield</v>
          </cell>
          <cell r="I1185">
            <v>68494174.319999993</v>
          </cell>
          <cell r="J1185">
            <v>1</v>
          </cell>
          <cell r="K1185">
            <v>68570957.773763955</v>
          </cell>
          <cell r="L1185">
            <v>1</v>
          </cell>
          <cell r="N1185">
            <v>28025316</v>
          </cell>
          <cell r="O1185">
            <v>28442404</v>
          </cell>
          <cell r="P1185">
            <v>-417088</v>
          </cell>
          <cell r="Q1185">
            <v>-1.4664301934534085</v>
          </cell>
          <cell r="R1185">
            <v>6115</v>
          </cell>
          <cell r="S1185">
            <v>0</v>
          </cell>
          <cell r="T1185">
            <v>236</v>
          </cell>
          <cell r="U1185">
            <v>236</v>
          </cell>
          <cell r="V1185">
            <v>1176</v>
          </cell>
          <cell r="W1185">
            <v>6026</v>
          </cell>
          <cell r="X1185">
            <v>68570957.773763955</v>
          </cell>
        </row>
        <row r="1186">
          <cell r="D1186">
            <v>1177</v>
          </cell>
          <cell r="E1186">
            <v>236</v>
          </cell>
          <cell r="F1186" t="str">
            <v/>
          </cell>
          <cell r="G1186">
            <v>998</v>
          </cell>
          <cell r="H1186" t="str">
            <v/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236</v>
          </cell>
          <cell r="U1186">
            <v>998</v>
          </cell>
          <cell r="V1186">
            <v>1177</v>
          </cell>
          <cell r="W1186">
            <v>0</v>
          </cell>
          <cell r="X1186">
            <v>0</v>
          </cell>
        </row>
        <row r="1187">
          <cell r="D1187">
            <v>1178</v>
          </cell>
          <cell r="E1187">
            <v>236</v>
          </cell>
          <cell r="F1187" t="str">
            <v/>
          </cell>
          <cell r="G1187">
            <v>998</v>
          </cell>
          <cell r="H1187" t="str">
            <v/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236</v>
          </cell>
          <cell r="U1187">
            <v>998</v>
          </cell>
          <cell r="V1187">
            <v>1178</v>
          </cell>
          <cell r="W1187">
            <v>0</v>
          </cell>
          <cell r="X1187">
            <v>0</v>
          </cell>
        </row>
        <row r="1188">
          <cell r="D1188">
            <v>1179</v>
          </cell>
          <cell r="E1188">
            <v>236</v>
          </cell>
          <cell r="F1188" t="str">
            <v/>
          </cell>
          <cell r="G1188">
            <v>998</v>
          </cell>
          <cell r="H1188" t="str">
            <v/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236</v>
          </cell>
          <cell r="U1188">
            <v>998</v>
          </cell>
          <cell r="V1188">
            <v>1179</v>
          </cell>
          <cell r="W1188">
            <v>0</v>
          </cell>
          <cell r="X1188">
            <v>0</v>
          </cell>
        </row>
        <row r="1189">
          <cell r="D1189">
            <v>1180</v>
          </cell>
          <cell r="E1189">
            <v>236</v>
          </cell>
          <cell r="F1189" t="str">
            <v xml:space="preserve">Pittsfield                   </v>
          </cell>
          <cell r="G1189">
            <v>999</v>
          </cell>
          <cell r="H1189" t="str">
            <v>Total</v>
          </cell>
          <cell r="I1189">
            <v>68494174.319999993</v>
          </cell>
          <cell r="J1189">
            <v>1</v>
          </cell>
          <cell r="K1189">
            <v>68570957.773763955</v>
          </cell>
          <cell r="L1189">
            <v>1</v>
          </cell>
          <cell r="M1189">
            <v>28025316</v>
          </cell>
          <cell r="N1189">
            <v>28025316</v>
          </cell>
          <cell r="O1189">
            <v>28442404</v>
          </cell>
          <cell r="P1189">
            <v>-417088</v>
          </cell>
          <cell r="Q1189">
            <v>-1.4664301934534085</v>
          </cell>
          <cell r="R1189">
            <v>6115</v>
          </cell>
          <cell r="S1189">
            <v>0</v>
          </cell>
          <cell r="T1189">
            <v>236</v>
          </cell>
          <cell r="U1189">
            <v>999</v>
          </cell>
          <cell r="V1189">
            <v>1180</v>
          </cell>
          <cell r="W1189">
            <v>6026</v>
          </cell>
          <cell r="X1189">
            <v>68570957.773763955</v>
          </cell>
        </row>
        <row r="1190">
          <cell r="D1190">
            <v>1181</v>
          </cell>
          <cell r="E1190">
            <v>237</v>
          </cell>
          <cell r="F1190" t="str">
            <v xml:space="preserve">Plainfield                   </v>
          </cell>
          <cell r="G1190">
            <v>237</v>
          </cell>
          <cell r="H1190" t="str">
            <v>Plainfield</v>
          </cell>
          <cell r="I1190">
            <v>39512.76</v>
          </cell>
          <cell r="J1190">
            <v>5.726298071675201E-2</v>
          </cell>
          <cell r="K1190">
            <v>40250.500030768642</v>
          </cell>
          <cell r="L1190">
            <v>5.6926315063478949E-2</v>
          </cell>
          <cell r="N1190">
            <v>28875</v>
          </cell>
          <cell r="O1190">
            <v>29669</v>
          </cell>
          <cell r="P1190">
            <v>-794</v>
          </cell>
          <cell r="Q1190">
            <v>-2.6761940072129158</v>
          </cell>
          <cell r="R1190">
            <v>3</v>
          </cell>
          <cell r="S1190">
            <v>0</v>
          </cell>
          <cell r="T1190">
            <v>237</v>
          </cell>
          <cell r="U1190">
            <v>237</v>
          </cell>
          <cell r="V1190">
            <v>1181</v>
          </cell>
          <cell r="W1190">
            <v>3</v>
          </cell>
          <cell r="X1190">
            <v>40250.500030768642</v>
          </cell>
        </row>
        <row r="1191">
          <cell r="D1191">
            <v>1182</v>
          </cell>
          <cell r="E1191">
            <v>237</v>
          </cell>
          <cell r="F1191" t="str">
            <v xml:space="preserve">Plainfield                   </v>
          </cell>
          <cell r="G1191">
            <v>717</v>
          </cell>
          <cell r="H1191" t="str">
            <v>Mohawk Trail</v>
          </cell>
          <cell r="I1191">
            <v>650510</v>
          </cell>
          <cell r="J1191">
            <v>0.94273701928324793</v>
          </cell>
          <cell r="K1191">
            <v>666812.65671642311</v>
          </cell>
          <cell r="L1191">
            <v>0.943073684936521</v>
          </cell>
          <cell r="N1191">
            <v>478351</v>
          </cell>
          <cell r="O1191">
            <v>488457</v>
          </cell>
          <cell r="P1191">
            <v>-10106</v>
          </cell>
          <cell r="Q1191">
            <v>-2.0689641053357817</v>
          </cell>
          <cell r="R1191">
            <v>62</v>
          </cell>
          <cell r="S1191">
            <v>0</v>
          </cell>
          <cell r="T1191">
            <v>237</v>
          </cell>
          <cell r="U1191">
            <v>717</v>
          </cell>
          <cell r="V1191">
            <v>1182</v>
          </cell>
          <cell r="W1191">
            <v>63.305526588260001</v>
          </cell>
          <cell r="X1191">
            <v>666812.65671642311</v>
          </cell>
        </row>
        <row r="1192">
          <cell r="D1192">
            <v>1183</v>
          </cell>
          <cell r="E1192">
            <v>237</v>
          </cell>
          <cell r="F1192" t="str">
            <v/>
          </cell>
          <cell r="G1192">
            <v>998</v>
          </cell>
          <cell r="H1192" t="str">
            <v/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237</v>
          </cell>
          <cell r="U1192">
            <v>998</v>
          </cell>
          <cell r="V1192">
            <v>1183</v>
          </cell>
          <cell r="W1192">
            <v>0</v>
          </cell>
          <cell r="X1192">
            <v>0</v>
          </cell>
        </row>
        <row r="1193">
          <cell r="D1193">
            <v>1184</v>
          </cell>
          <cell r="E1193">
            <v>237</v>
          </cell>
          <cell r="F1193" t="str">
            <v/>
          </cell>
          <cell r="G1193">
            <v>998</v>
          </cell>
          <cell r="H1193" t="str">
            <v/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237</v>
          </cell>
          <cell r="U1193">
            <v>998</v>
          </cell>
          <cell r="V1193">
            <v>1184</v>
          </cell>
          <cell r="W1193">
            <v>0</v>
          </cell>
          <cell r="X1193">
            <v>0</v>
          </cell>
        </row>
        <row r="1194">
          <cell r="D1194">
            <v>1185</v>
          </cell>
          <cell r="E1194">
            <v>237</v>
          </cell>
          <cell r="F1194" t="str">
            <v xml:space="preserve">Plainfield                   </v>
          </cell>
          <cell r="G1194">
            <v>999</v>
          </cell>
          <cell r="H1194" t="str">
            <v>Total</v>
          </cell>
          <cell r="I1194">
            <v>690022.76</v>
          </cell>
          <cell r="J1194">
            <v>1</v>
          </cell>
          <cell r="K1194">
            <v>707063.1567471918</v>
          </cell>
          <cell r="L1194">
            <v>1</v>
          </cell>
          <cell r="M1194">
            <v>507226</v>
          </cell>
          <cell r="N1194">
            <v>507226</v>
          </cell>
          <cell r="O1194">
            <v>518126</v>
          </cell>
          <cell r="P1194">
            <v>-10900</v>
          </cell>
          <cell r="Q1194">
            <v>-2.1037353848291729</v>
          </cell>
          <cell r="R1194">
            <v>65</v>
          </cell>
          <cell r="S1194">
            <v>0</v>
          </cell>
          <cell r="T1194">
            <v>237</v>
          </cell>
          <cell r="U1194">
            <v>999</v>
          </cell>
          <cell r="V1194">
            <v>1185</v>
          </cell>
          <cell r="W1194">
            <v>66.305526588259994</v>
          </cell>
          <cell r="X1194">
            <v>707063.1567471918</v>
          </cell>
        </row>
        <row r="1195">
          <cell r="D1195">
            <v>1186</v>
          </cell>
          <cell r="E1195">
            <v>238</v>
          </cell>
          <cell r="F1195" t="str">
            <v xml:space="preserve">Plainville                   </v>
          </cell>
          <cell r="G1195">
            <v>238</v>
          </cell>
          <cell r="H1195" t="str">
            <v>Plainville</v>
          </cell>
          <cell r="I1195">
            <v>6794336.419999999</v>
          </cell>
          <cell r="J1195">
            <v>0.49343351310674555</v>
          </cell>
          <cell r="K1195">
            <v>6634193.2430846673</v>
          </cell>
          <cell r="L1195">
            <v>0.47712246881491288</v>
          </cell>
          <cell r="N1195">
            <v>4712959</v>
          </cell>
          <cell r="O1195">
            <v>4700337</v>
          </cell>
          <cell r="P1195">
            <v>12622</v>
          </cell>
          <cell r="Q1195">
            <v>0.2685339370347275</v>
          </cell>
          <cell r="R1195">
            <v>734</v>
          </cell>
          <cell r="S1195">
            <v>0</v>
          </cell>
          <cell r="T1195">
            <v>238</v>
          </cell>
          <cell r="U1195">
            <v>238</v>
          </cell>
          <cell r="V1195">
            <v>1186</v>
          </cell>
          <cell r="W1195">
            <v>701</v>
          </cell>
          <cell r="X1195">
            <v>6634193.2430846673</v>
          </cell>
        </row>
        <row r="1196">
          <cell r="D1196">
            <v>1187</v>
          </cell>
          <cell r="E1196">
            <v>238</v>
          </cell>
          <cell r="F1196" t="str">
            <v xml:space="preserve">Plainville                   </v>
          </cell>
          <cell r="G1196">
            <v>690</v>
          </cell>
          <cell r="H1196" t="str">
            <v>King Philip</v>
          </cell>
          <cell r="I1196">
            <v>5526631</v>
          </cell>
          <cell r="J1196">
            <v>0.40136737149890006</v>
          </cell>
          <cell r="K1196">
            <v>5660931.7658215426</v>
          </cell>
          <cell r="L1196">
            <v>0.40712678104710859</v>
          </cell>
          <cell r="N1196">
            <v>4021550</v>
          </cell>
          <cell r="O1196">
            <v>3823335</v>
          </cell>
          <cell r="P1196">
            <v>198215</v>
          </cell>
          <cell r="Q1196">
            <v>5.1843482195517785</v>
          </cell>
          <cell r="R1196">
            <v>568</v>
          </cell>
          <cell r="S1196">
            <v>0</v>
          </cell>
          <cell r="T1196">
            <v>238</v>
          </cell>
          <cell r="U1196">
            <v>690</v>
          </cell>
          <cell r="V1196">
            <v>1187</v>
          </cell>
          <cell r="W1196">
            <v>567.99999998976</v>
          </cell>
          <cell r="X1196">
            <v>5660931.7658215426</v>
          </cell>
        </row>
        <row r="1197">
          <cell r="D1197">
            <v>1188</v>
          </cell>
          <cell r="E1197">
            <v>238</v>
          </cell>
          <cell r="F1197" t="str">
            <v xml:space="preserve">Plainville                   </v>
          </cell>
          <cell r="G1197">
            <v>878</v>
          </cell>
          <cell r="H1197" t="str">
            <v>Tri County</v>
          </cell>
          <cell r="I1197">
            <v>1367853</v>
          </cell>
          <cell r="J1197">
            <v>9.9339283409166437E-2</v>
          </cell>
          <cell r="K1197">
            <v>1494160.8681227374</v>
          </cell>
          <cell r="L1197">
            <v>0.10745808813279027</v>
          </cell>
          <cell r="N1197">
            <v>1061458</v>
          </cell>
          <cell r="O1197">
            <v>946284</v>
          </cell>
          <cell r="P1197">
            <v>115174</v>
          </cell>
          <cell r="Q1197">
            <v>12.171187508189931</v>
          </cell>
          <cell r="R1197">
            <v>86</v>
          </cell>
          <cell r="S1197">
            <v>0</v>
          </cell>
          <cell r="T1197">
            <v>238</v>
          </cell>
          <cell r="U1197">
            <v>878</v>
          </cell>
          <cell r="V1197">
            <v>1188</v>
          </cell>
          <cell r="W1197">
            <v>90.999999995760007</v>
          </cell>
          <cell r="X1197">
            <v>1494160.8681227374</v>
          </cell>
        </row>
        <row r="1198">
          <cell r="D1198">
            <v>1189</v>
          </cell>
          <cell r="E1198">
            <v>238</v>
          </cell>
          <cell r="F1198" t="str">
            <v xml:space="preserve">Plainville                   </v>
          </cell>
          <cell r="G1198">
            <v>915</v>
          </cell>
          <cell r="H1198" t="str">
            <v>Norfolk County</v>
          </cell>
          <cell r="I1198">
            <v>80687</v>
          </cell>
          <cell r="J1198">
            <v>5.8598319851880373E-3</v>
          </cell>
          <cell r="K1198">
            <v>115306.0814315711</v>
          </cell>
          <cell r="L1198">
            <v>8.292662005188212E-3</v>
          </cell>
          <cell r="N1198">
            <v>81914</v>
          </cell>
          <cell r="O1198">
            <v>55819</v>
          </cell>
          <cell r="P1198">
            <v>26095</v>
          </cell>
          <cell r="Q1198">
            <v>46.749314749458073</v>
          </cell>
          <cell r="R1198">
            <v>5</v>
          </cell>
          <cell r="S1198">
            <v>0</v>
          </cell>
          <cell r="T1198">
            <v>238</v>
          </cell>
          <cell r="U1198">
            <v>915</v>
          </cell>
          <cell r="V1198">
            <v>1189</v>
          </cell>
          <cell r="W1198">
            <v>6.9999999986699999</v>
          </cell>
          <cell r="X1198">
            <v>115306.0814315711</v>
          </cell>
        </row>
        <row r="1199">
          <cell r="D1199">
            <v>1190</v>
          </cell>
          <cell r="E1199">
            <v>238</v>
          </cell>
          <cell r="F1199" t="str">
            <v xml:space="preserve">Plainville                   </v>
          </cell>
          <cell r="G1199">
            <v>999</v>
          </cell>
          <cell r="H1199" t="str">
            <v>Total</v>
          </cell>
          <cell r="I1199">
            <v>13769507.419999998</v>
          </cell>
          <cell r="J1199">
            <v>1.0000000000000002</v>
          </cell>
          <cell r="K1199">
            <v>13904591.958460519</v>
          </cell>
          <cell r="L1199">
            <v>0.99999999999999989</v>
          </cell>
          <cell r="M1199">
            <v>9877881</v>
          </cell>
          <cell r="N1199">
            <v>9877881</v>
          </cell>
          <cell r="O1199">
            <v>9525775</v>
          </cell>
          <cell r="P1199">
            <v>352106</v>
          </cell>
          <cell r="Q1199">
            <v>3.6963501657345463</v>
          </cell>
          <cell r="R1199">
            <v>1393</v>
          </cell>
          <cell r="S1199">
            <v>0</v>
          </cell>
          <cell r="T1199">
            <v>238</v>
          </cell>
          <cell r="U1199">
            <v>999</v>
          </cell>
          <cell r="V1199">
            <v>1190</v>
          </cell>
          <cell r="W1199">
            <v>1366.99999998419</v>
          </cell>
          <cell r="X1199">
            <v>13904591.958460519</v>
          </cell>
        </row>
        <row r="1200">
          <cell r="D1200">
            <v>1191</v>
          </cell>
          <cell r="E1200">
            <v>239</v>
          </cell>
          <cell r="F1200" t="str">
            <v xml:space="preserve">Plymouth                     </v>
          </cell>
          <cell r="G1200">
            <v>239</v>
          </cell>
          <cell r="H1200" t="str">
            <v>Plymouth</v>
          </cell>
          <cell r="I1200">
            <v>84727196.122590005</v>
          </cell>
          <cell r="J1200">
            <v>1</v>
          </cell>
          <cell r="K1200">
            <v>88349686.529343486</v>
          </cell>
          <cell r="L1200">
            <v>1</v>
          </cell>
          <cell r="N1200">
            <v>62464730</v>
          </cell>
          <cell r="O1200">
            <v>61058495</v>
          </cell>
          <cell r="P1200">
            <v>1406235</v>
          </cell>
          <cell r="Q1200">
            <v>2.3030947618345325</v>
          </cell>
          <cell r="R1200">
            <v>8046</v>
          </cell>
          <cell r="S1200">
            <v>0</v>
          </cell>
          <cell r="T1200">
            <v>239</v>
          </cell>
          <cell r="U1200">
            <v>239</v>
          </cell>
          <cell r="V1200">
            <v>1191</v>
          </cell>
          <cell r="W1200">
            <v>8212</v>
          </cell>
          <cell r="X1200">
            <v>88349686.529343486</v>
          </cell>
        </row>
        <row r="1201">
          <cell r="D1201">
            <v>1192</v>
          </cell>
          <cell r="E1201">
            <v>239</v>
          </cell>
          <cell r="F1201" t="str">
            <v/>
          </cell>
          <cell r="G1201">
            <v>998</v>
          </cell>
          <cell r="H1201" t="str">
            <v/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239</v>
          </cell>
          <cell r="U1201">
            <v>998</v>
          </cell>
          <cell r="V1201">
            <v>1192</v>
          </cell>
          <cell r="W1201">
            <v>0</v>
          </cell>
          <cell r="X1201">
            <v>0</v>
          </cell>
        </row>
        <row r="1202">
          <cell r="D1202">
            <v>1193</v>
          </cell>
          <cell r="E1202">
            <v>239</v>
          </cell>
          <cell r="F1202" t="str">
            <v/>
          </cell>
          <cell r="G1202">
            <v>998</v>
          </cell>
          <cell r="H1202" t="str">
            <v/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239</v>
          </cell>
          <cell r="U1202">
            <v>998</v>
          </cell>
          <cell r="V1202">
            <v>1193</v>
          </cell>
          <cell r="W1202">
            <v>0</v>
          </cell>
          <cell r="X1202">
            <v>0</v>
          </cell>
        </row>
        <row r="1203">
          <cell r="D1203">
            <v>1194</v>
          </cell>
          <cell r="E1203">
            <v>239</v>
          </cell>
          <cell r="F1203" t="str">
            <v/>
          </cell>
          <cell r="G1203">
            <v>998</v>
          </cell>
          <cell r="H1203" t="str">
            <v/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239</v>
          </cell>
          <cell r="U1203">
            <v>998</v>
          </cell>
          <cell r="V1203">
            <v>1194</v>
          </cell>
          <cell r="W1203">
            <v>0</v>
          </cell>
          <cell r="X1203">
            <v>0</v>
          </cell>
        </row>
        <row r="1204">
          <cell r="D1204">
            <v>1195</v>
          </cell>
          <cell r="E1204">
            <v>239</v>
          </cell>
          <cell r="F1204" t="str">
            <v xml:space="preserve">Plymouth                     </v>
          </cell>
          <cell r="G1204">
            <v>999</v>
          </cell>
          <cell r="H1204" t="str">
            <v>Total</v>
          </cell>
          <cell r="I1204">
            <v>84727196.122590005</v>
          </cell>
          <cell r="J1204">
            <v>1</v>
          </cell>
          <cell r="K1204">
            <v>88349686.529343486</v>
          </cell>
          <cell r="L1204">
            <v>1</v>
          </cell>
          <cell r="M1204">
            <v>62464730</v>
          </cell>
          <cell r="N1204">
            <v>62464730</v>
          </cell>
          <cell r="O1204">
            <v>61058495</v>
          </cell>
          <cell r="P1204">
            <v>1406235</v>
          </cell>
          <cell r="Q1204">
            <v>2.3030947618345325</v>
          </cell>
          <cell r="R1204">
            <v>8046</v>
          </cell>
          <cell r="S1204">
            <v>0</v>
          </cell>
          <cell r="T1204">
            <v>239</v>
          </cell>
          <cell r="U1204">
            <v>999</v>
          </cell>
          <cell r="V1204">
            <v>1195</v>
          </cell>
          <cell r="W1204">
            <v>8212</v>
          </cell>
          <cell r="X1204">
            <v>88349686.529343486</v>
          </cell>
        </row>
        <row r="1205">
          <cell r="D1205">
            <v>1196</v>
          </cell>
          <cell r="E1205">
            <v>240</v>
          </cell>
          <cell r="F1205" t="str">
            <v xml:space="preserve">Plympton                     </v>
          </cell>
          <cell r="G1205">
            <v>240</v>
          </cell>
          <cell r="H1205" t="str">
            <v>Plympton</v>
          </cell>
          <cell r="I1205">
            <v>2281485.7581900004</v>
          </cell>
          <cell r="J1205">
            <v>0.48978316020494511</v>
          </cell>
          <cell r="K1205">
            <v>2208586.3887203764</v>
          </cell>
          <cell r="L1205">
            <v>0.48425384179289727</v>
          </cell>
          <cell r="N1205">
            <v>1594867</v>
          </cell>
          <cell r="O1205">
            <v>1667056</v>
          </cell>
          <cell r="P1205">
            <v>-72189</v>
          </cell>
          <cell r="Q1205">
            <v>-4.3303284352775195</v>
          </cell>
          <cell r="R1205">
            <v>232</v>
          </cell>
          <cell r="S1205">
            <v>0</v>
          </cell>
          <cell r="T1205">
            <v>240</v>
          </cell>
          <cell r="U1205">
            <v>240</v>
          </cell>
          <cell r="V1205">
            <v>1196</v>
          </cell>
          <cell r="W1205">
            <v>221</v>
          </cell>
          <cell r="X1205">
            <v>2208586.3887203764</v>
          </cell>
        </row>
        <row r="1206">
          <cell r="D1206">
            <v>1197</v>
          </cell>
          <cell r="E1206">
            <v>240</v>
          </cell>
          <cell r="F1206" t="str">
            <v xml:space="preserve">Plympton                     </v>
          </cell>
          <cell r="G1206">
            <v>760</v>
          </cell>
          <cell r="H1206" t="str">
            <v>Silver Lake</v>
          </cell>
          <cell r="I1206">
            <v>2376669</v>
          </cell>
          <cell r="J1206">
            <v>0.51021683979505483</v>
          </cell>
          <cell r="K1206">
            <v>2352216.6408298383</v>
          </cell>
          <cell r="L1206">
            <v>0.51574615820710268</v>
          </cell>
          <cell r="N1206">
            <v>1698586</v>
          </cell>
          <cell r="O1206">
            <v>1736605</v>
          </cell>
          <cell r="P1206">
            <v>-38019</v>
          </cell>
          <cell r="Q1206">
            <v>-2.1892715960163653</v>
          </cell>
          <cell r="R1206">
            <v>221</v>
          </cell>
          <cell r="S1206">
            <v>0</v>
          </cell>
          <cell r="T1206">
            <v>240</v>
          </cell>
          <cell r="U1206">
            <v>760</v>
          </cell>
          <cell r="V1206">
            <v>1197</v>
          </cell>
          <cell r="W1206">
            <v>214.09440000000001</v>
          </cell>
          <cell r="X1206">
            <v>2352216.6408298383</v>
          </cell>
        </row>
        <row r="1207">
          <cell r="D1207">
            <v>1198</v>
          </cell>
          <cell r="E1207">
            <v>240</v>
          </cell>
          <cell r="F1207" t="str">
            <v/>
          </cell>
          <cell r="G1207">
            <v>998</v>
          </cell>
          <cell r="H1207" t="str">
            <v/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240</v>
          </cell>
          <cell r="U1207">
            <v>998</v>
          </cell>
          <cell r="V1207">
            <v>1198</v>
          </cell>
          <cell r="W1207">
            <v>0</v>
          </cell>
          <cell r="X1207">
            <v>0</v>
          </cell>
        </row>
        <row r="1208">
          <cell r="D1208">
            <v>1199</v>
          </cell>
          <cell r="E1208">
            <v>240</v>
          </cell>
          <cell r="F1208" t="str">
            <v/>
          </cell>
          <cell r="G1208">
            <v>998</v>
          </cell>
          <cell r="H1208" t="str">
            <v/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240</v>
          </cell>
          <cell r="U1208">
            <v>998</v>
          </cell>
          <cell r="V1208">
            <v>1199</v>
          </cell>
          <cell r="W1208">
            <v>0</v>
          </cell>
          <cell r="X1208">
            <v>0</v>
          </cell>
        </row>
        <row r="1209">
          <cell r="D1209">
            <v>1200</v>
          </cell>
          <cell r="E1209">
            <v>240</v>
          </cell>
          <cell r="F1209" t="str">
            <v xml:space="preserve">Plympton                     </v>
          </cell>
          <cell r="G1209">
            <v>999</v>
          </cell>
          <cell r="H1209" t="str">
            <v>Total</v>
          </cell>
          <cell r="I1209">
            <v>4658154.7581900004</v>
          </cell>
          <cell r="J1209">
            <v>1</v>
          </cell>
          <cell r="K1209">
            <v>4560803.0295502152</v>
          </cell>
          <cell r="L1209">
            <v>1</v>
          </cell>
          <cell r="M1209">
            <v>3293453</v>
          </cell>
          <cell r="N1209">
            <v>3293453</v>
          </cell>
          <cell r="O1209">
            <v>3403661</v>
          </cell>
          <cell r="P1209">
            <v>-110208</v>
          </cell>
          <cell r="Q1209">
            <v>-3.2379252810429713</v>
          </cell>
          <cell r="R1209">
            <v>453</v>
          </cell>
          <cell r="S1209">
            <v>0</v>
          </cell>
          <cell r="T1209">
            <v>240</v>
          </cell>
          <cell r="U1209">
            <v>999</v>
          </cell>
          <cell r="V1209">
            <v>1200</v>
          </cell>
          <cell r="W1209">
            <v>435.09440000000001</v>
          </cell>
          <cell r="X1209">
            <v>4560803.0295502152</v>
          </cell>
        </row>
        <row r="1210">
          <cell r="D1210">
            <v>1201</v>
          </cell>
          <cell r="E1210">
            <v>241</v>
          </cell>
          <cell r="F1210" t="str">
            <v xml:space="preserve">Princeton                    </v>
          </cell>
          <cell r="G1210">
            <v>241</v>
          </cell>
          <cell r="H1210" t="str">
            <v>Princeton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241</v>
          </cell>
          <cell r="U1210">
            <v>241</v>
          </cell>
          <cell r="V1210">
            <v>1201</v>
          </cell>
          <cell r="W1210">
            <v>0</v>
          </cell>
          <cell r="X1210">
            <v>0</v>
          </cell>
        </row>
        <row r="1211">
          <cell r="D1211">
            <v>1202</v>
          </cell>
          <cell r="E1211">
            <v>241</v>
          </cell>
          <cell r="F1211" t="str">
            <v xml:space="preserve">Princeton                    </v>
          </cell>
          <cell r="G1211">
            <v>775</v>
          </cell>
          <cell r="H1211" t="str">
            <v>Wachusett</v>
          </cell>
          <cell r="I1211">
            <v>4116764</v>
          </cell>
          <cell r="J1211">
            <v>0.92114609046499851</v>
          </cell>
          <cell r="K1211">
            <v>4184774.3920964384</v>
          </cell>
          <cell r="L1211">
            <v>0.93056800975156928</v>
          </cell>
          <cell r="N1211">
            <v>3467905</v>
          </cell>
          <cell r="O1211">
            <v>3426348</v>
          </cell>
          <cell r="P1211">
            <v>41557</v>
          </cell>
          <cell r="Q1211">
            <v>1.2128657100796534</v>
          </cell>
          <cell r="R1211">
            <v>443</v>
          </cell>
          <cell r="S1211">
            <v>0</v>
          </cell>
          <cell r="T1211">
            <v>241</v>
          </cell>
          <cell r="U1211">
            <v>775</v>
          </cell>
          <cell r="V1211">
            <v>1202</v>
          </cell>
          <cell r="W1211">
            <v>439.20115256375999</v>
          </cell>
          <cell r="X1211">
            <v>4184774.3920964384</v>
          </cell>
        </row>
        <row r="1212">
          <cell r="D1212">
            <v>1203</v>
          </cell>
          <cell r="E1212">
            <v>241</v>
          </cell>
          <cell r="F1212" t="str">
            <v xml:space="preserve">Princeton                    </v>
          </cell>
          <cell r="G1212">
            <v>832</v>
          </cell>
          <cell r="H1212" t="str">
            <v>Montachusett</v>
          </cell>
          <cell r="I1212">
            <v>352412</v>
          </cell>
          <cell r="J1212">
            <v>7.8853909535001529E-2</v>
          </cell>
          <cell r="K1212">
            <v>312236.41017005546</v>
          </cell>
          <cell r="L1212">
            <v>6.9431990248430872E-2</v>
          </cell>
          <cell r="N1212">
            <v>258749</v>
          </cell>
          <cell r="O1212">
            <v>293310</v>
          </cell>
          <cell r="P1212">
            <v>-34561</v>
          </cell>
          <cell r="Q1212">
            <v>-11.783096382666804</v>
          </cell>
          <cell r="R1212">
            <v>23</v>
          </cell>
          <cell r="S1212">
            <v>0</v>
          </cell>
          <cell r="T1212">
            <v>241</v>
          </cell>
          <cell r="U1212">
            <v>832</v>
          </cell>
          <cell r="V1212">
            <v>1203</v>
          </cell>
          <cell r="W1212">
            <v>20.01337792432</v>
          </cell>
          <cell r="X1212">
            <v>312236.41017005546</v>
          </cell>
        </row>
        <row r="1213">
          <cell r="D1213">
            <v>1204</v>
          </cell>
          <cell r="E1213">
            <v>241</v>
          </cell>
          <cell r="F1213" t="str">
            <v/>
          </cell>
          <cell r="G1213">
            <v>998</v>
          </cell>
          <cell r="H1213" t="str">
            <v/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241</v>
          </cell>
          <cell r="U1213">
            <v>998</v>
          </cell>
          <cell r="V1213">
            <v>1204</v>
          </cell>
          <cell r="W1213">
            <v>0</v>
          </cell>
          <cell r="X1213">
            <v>0</v>
          </cell>
        </row>
        <row r="1214">
          <cell r="D1214">
            <v>1205</v>
          </cell>
          <cell r="E1214">
            <v>241</v>
          </cell>
          <cell r="F1214" t="str">
            <v xml:space="preserve">Princeton                    </v>
          </cell>
          <cell r="G1214">
            <v>999</v>
          </cell>
          <cell r="H1214" t="str">
            <v>Total</v>
          </cell>
          <cell r="I1214">
            <v>4469176</v>
          </cell>
          <cell r="J1214">
            <v>1</v>
          </cell>
          <cell r="K1214">
            <v>4497010.8022664934</v>
          </cell>
          <cell r="L1214">
            <v>1.0000000000000002</v>
          </cell>
          <cell r="M1214">
            <v>3726654</v>
          </cell>
          <cell r="N1214">
            <v>3726654</v>
          </cell>
          <cell r="O1214">
            <v>3719658</v>
          </cell>
          <cell r="P1214">
            <v>6996</v>
          </cell>
          <cell r="Q1214">
            <v>0.18808180752101403</v>
          </cell>
          <cell r="R1214">
            <v>466</v>
          </cell>
          <cell r="S1214">
            <v>0</v>
          </cell>
          <cell r="T1214">
            <v>241</v>
          </cell>
          <cell r="U1214">
            <v>999</v>
          </cell>
          <cell r="V1214">
            <v>1205</v>
          </cell>
          <cell r="W1214">
            <v>459.21453048808002</v>
          </cell>
          <cell r="X1214">
            <v>4497010.8022664934</v>
          </cell>
        </row>
        <row r="1215">
          <cell r="D1215">
            <v>1206</v>
          </cell>
          <cell r="E1215">
            <v>242</v>
          </cell>
          <cell r="F1215" t="str">
            <v xml:space="preserve">Provincetown                 </v>
          </cell>
          <cell r="G1215">
            <v>242</v>
          </cell>
          <cell r="H1215" t="str">
            <v>Provincetown</v>
          </cell>
          <cell r="I1215">
            <v>1411461.41</v>
          </cell>
          <cell r="J1215">
            <v>0.96717875002430009</v>
          </cell>
          <cell r="K1215">
            <v>1300534.3107840288</v>
          </cell>
          <cell r="L1215">
            <v>0.94069204046712473</v>
          </cell>
          <cell r="N1215">
            <v>1090154</v>
          </cell>
          <cell r="O1215">
            <v>1172251</v>
          </cell>
          <cell r="P1215">
            <v>-82097</v>
          </cell>
          <cell r="Q1215">
            <v>-7.0033636141065356</v>
          </cell>
          <cell r="R1215">
            <v>137</v>
          </cell>
          <cell r="S1215">
            <v>0</v>
          </cell>
          <cell r="T1215">
            <v>242</v>
          </cell>
          <cell r="U1215">
            <v>242</v>
          </cell>
          <cell r="V1215">
            <v>1206</v>
          </cell>
          <cell r="W1215">
            <v>115</v>
          </cell>
          <cell r="X1215">
            <v>1300534.3107840288</v>
          </cell>
        </row>
        <row r="1216">
          <cell r="D1216">
            <v>1207</v>
          </cell>
          <cell r="E1216">
            <v>242</v>
          </cell>
          <cell r="F1216" t="str">
            <v xml:space="preserve">Provincetown                 </v>
          </cell>
          <cell r="G1216">
            <v>815</v>
          </cell>
          <cell r="H1216" t="str">
            <v>Cape Cod</v>
          </cell>
          <cell r="I1216">
            <v>47898</v>
          </cell>
          <cell r="J1216">
            <v>3.2821249975699955E-2</v>
          </cell>
          <cell r="K1216">
            <v>81994.991938906096</v>
          </cell>
          <cell r="L1216">
            <v>5.9307959532875279E-2</v>
          </cell>
          <cell r="N1216">
            <v>68731</v>
          </cell>
          <cell r="O1216">
            <v>39780</v>
          </cell>
          <cell r="P1216">
            <v>28951</v>
          </cell>
          <cell r="Q1216">
            <v>72.777777777777771</v>
          </cell>
          <cell r="R1216">
            <v>3</v>
          </cell>
          <cell r="S1216">
            <v>0</v>
          </cell>
          <cell r="T1216">
            <v>242</v>
          </cell>
          <cell r="U1216">
            <v>815</v>
          </cell>
          <cell r="V1216">
            <v>1207</v>
          </cell>
          <cell r="W1216">
            <v>4.9999999981399998</v>
          </cell>
          <cell r="X1216">
            <v>81994.991938906096</v>
          </cell>
        </row>
        <row r="1217">
          <cell r="D1217">
            <v>1208</v>
          </cell>
          <cell r="E1217">
            <v>242</v>
          </cell>
          <cell r="F1217" t="str">
            <v/>
          </cell>
          <cell r="G1217">
            <v>998</v>
          </cell>
          <cell r="H1217" t="str">
            <v/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242</v>
          </cell>
          <cell r="U1217">
            <v>998</v>
          </cell>
          <cell r="V1217">
            <v>1208</v>
          </cell>
          <cell r="W1217">
            <v>0</v>
          </cell>
          <cell r="X1217">
            <v>0</v>
          </cell>
        </row>
        <row r="1218">
          <cell r="D1218">
            <v>1209</v>
          </cell>
          <cell r="E1218">
            <v>242</v>
          </cell>
          <cell r="F1218" t="str">
            <v/>
          </cell>
          <cell r="G1218">
            <v>998</v>
          </cell>
          <cell r="H1218" t="str">
            <v/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242</v>
          </cell>
          <cell r="U1218">
            <v>998</v>
          </cell>
          <cell r="V1218">
            <v>1209</v>
          </cell>
          <cell r="W1218">
            <v>0</v>
          </cell>
          <cell r="X1218">
            <v>0</v>
          </cell>
        </row>
        <row r="1219">
          <cell r="D1219">
            <v>1210</v>
          </cell>
          <cell r="E1219">
            <v>242</v>
          </cell>
          <cell r="F1219" t="str">
            <v xml:space="preserve">Provincetown                 </v>
          </cell>
          <cell r="G1219">
            <v>999</v>
          </cell>
          <cell r="H1219" t="str">
            <v>Total</v>
          </cell>
          <cell r="I1219">
            <v>1459359.41</v>
          </cell>
          <cell r="J1219">
            <v>1</v>
          </cell>
          <cell r="K1219">
            <v>1382529.3027229349</v>
          </cell>
          <cell r="L1219">
            <v>1</v>
          </cell>
          <cell r="M1219">
            <v>1158885</v>
          </cell>
          <cell r="N1219">
            <v>1158885</v>
          </cell>
          <cell r="O1219">
            <v>1212031</v>
          </cell>
          <cell r="P1219">
            <v>-53146</v>
          </cell>
          <cell r="Q1219">
            <v>-4.3848713440497811</v>
          </cell>
          <cell r="R1219">
            <v>140</v>
          </cell>
          <cell r="S1219">
            <v>0</v>
          </cell>
          <cell r="T1219">
            <v>242</v>
          </cell>
          <cell r="U1219">
            <v>999</v>
          </cell>
          <cell r="V1219">
            <v>1210</v>
          </cell>
          <cell r="W1219">
            <v>119.99999999814</v>
          </cell>
          <cell r="X1219">
            <v>1382529.3027229349</v>
          </cell>
        </row>
        <row r="1220">
          <cell r="D1220">
            <v>1211</v>
          </cell>
          <cell r="E1220">
            <v>243</v>
          </cell>
          <cell r="F1220" t="str">
            <v xml:space="preserve">Quincy                       </v>
          </cell>
          <cell r="G1220">
            <v>243</v>
          </cell>
          <cell r="H1220" t="str">
            <v>Quincy</v>
          </cell>
          <cell r="I1220">
            <v>109074296.63971998</v>
          </cell>
          <cell r="J1220">
            <v>0.99660873993148635</v>
          </cell>
          <cell r="K1220">
            <v>112465494.00668323</v>
          </cell>
          <cell r="L1220">
            <v>0.99678811188263772</v>
          </cell>
          <cell r="N1220">
            <v>87353305</v>
          </cell>
          <cell r="O1220">
            <v>85429167</v>
          </cell>
          <cell r="P1220">
            <v>1924138</v>
          </cell>
          <cell r="Q1220">
            <v>2.2523197492959284</v>
          </cell>
          <cell r="R1220">
            <v>9211</v>
          </cell>
          <cell r="S1220">
            <v>0</v>
          </cell>
          <cell r="T1220">
            <v>243</v>
          </cell>
          <cell r="U1220">
            <v>243</v>
          </cell>
          <cell r="V1220">
            <v>1211</v>
          </cell>
          <cell r="W1220">
            <v>9321</v>
          </cell>
          <cell r="X1220">
            <v>112465494.00668323</v>
          </cell>
        </row>
        <row r="1221">
          <cell r="D1221">
            <v>1212</v>
          </cell>
          <cell r="E1221">
            <v>243</v>
          </cell>
          <cell r="F1221" t="str">
            <v xml:space="preserve">Quincy                       </v>
          </cell>
          <cell r="G1221">
            <v>915</v>
          </cell>
          <cell r="H1221" t="str">
            <v>Norfolk County</v>
          </cell>
          <cell r="I1221">
            <v>371158</v>
          </cell>
          <cell r="J1221">
            <v>3.3912600685136103E-3</v>
          </cell>
          <cell r="K1221">
            <v>362390.54168803839</v>
          </cell>
          <cell r="L1221">
            <v>3.2118881173622935E-3</v>
          </cell>
          <cell r="N1221">
            <v>281473</v>
          </cell>
          <cell r="O1221">
            <v>290698</v>
          </cell>
          <cell r="P1221">
            <v>-9225</v>
          </cell>
          <cell r="Q1221">
            <v>-3.1733964457959809</v>
          </cell>
          <cell r="R1221">
            <v>23</v>
          </cell>
          <cell r="S1221">
            <v>0</v>
          </cell>
          <cell r="T1221">
            <v>243</v>
          </cell>
          <cell r="U1221">
            <v>915</v>
          </cell>
          <cell r="V1221">
            <v>1212</v>
          </cell>
          <cell r="W1221">
            <v>21.999999998610001</v>
          </cell>
          <cell r="X1221">
            <v>362390.54168803839</v>
          </cell>
        </row>
        <row r="1222">
          <cell r="D1222">
            <v>1213</v>
          </cell>
          <cell r="E1222">
            <v>243</v>
          </cell>
          <cell r="F1222" t="str">
            <v/>
          </cell>
          <cell r="G1222">
            <v>998</v>
          </cell>
          <cell r="H1222" t="str">
            <v/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243</v>
          </cell>
          <cell r="U1222">
            <v>998</v>
          </cell>
          <cell r="V1222">
            <v>1213</v>
          </cell>
          <cell r="W1222">
            <v>0</v>
          </cell>
          <cell r="X1222">
            <v>0</v>
          </cell>
        </row>
        <row r="1223">
          <cell r="D1223">
            <v>1214</v>
          </cell>
          <cell r="E1223">
            <v>243</v>
          </cell>
          <cell r="F1223" t="str">
            <v/>
          </cell>
          <cell r="G1223">
            <v>998</v>
          </cell>
          <cell r="H1223" t="str">
            <v/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243</v>
          </cell>
          <cell r="U1223">
            <v>998</v>
          </cell>
          <cell r="V1223">
            <v>1214</v>
          </cell>
          <cell r="W1223">
            <v>0</v>
          </cell>
          <cell r="X1223">
            <v>0</v>
          </cell>
        </row>
        <row r="1224">
          <cell r="D1224">
            <v>1215</v>
          </cell>
          <cell r="E1224">
            <v>243</v>
          </cell>
          <cell r="F1224" t="str">
            <v xml:space="preserve">Quincy                       </v>
          </cell>
          <cell r="G1224">
            <v>999</v>
          </cell>
          <cell r="H1224" t="str">
            <v>Total</v>
          </cell>
          <cell r="I1224">
            <v>109445454.63971998</v>
          </cell>
          <cell r="J1224">
            <v>1</v>
          </cell>
          <cell r="K1224">
            <v>112827884.54837127</v>
          </cell>
          <cell r="L1224">
            <v>1</v>
          </cell>
          <cell r="M1224">
            <v>87634778</v>
          </cell>
          <cell r="N1224">
            <v>87634778</v>
          </cell>
          <cell r="O1224">
            <v>85719865</v>
          </cell>
          <cell r="P1224">
            <v>1914913</v>
          </cell>
          <cell r="Q1224">
            <v>2.2339197571064768</v>
          </cell>
          <cell r="R1224">
            <v>9234</v>
          </cell>
          <cell r="S1224">
            <v>0</v>
          </cell>
          <cell r="T1224">
            <v>243</v>
          </cell>
          <cell r="U1224">
            <v>999</v>
          </cell>
          <cell r="V1224">
            <v>1215</v>
          </cell>
          <cell r="W1224">
            <v>9342.9999999986103</v>
          </cell>
          <cell r="X1224">
            <v>112827884.54837127</v>
          </cell>
        </row>
        <row r="1225">
          <cell r="D1225">
            <v>1216</v>
          </cell>
          <cell r="E1225">
            <v>244</v>
          </cell>
          <cell r="F1225" t="str">
            <v xml:space="preserve">Randolph                     </v>
          </cell>
          <cell r="G1225">
            <v>244</v>
          </cell>
          <cell r="H1225" t="str">
            <v>Randolph</v>
          </cell>
          <cell r="I1225">
            <v>35981002.85723</v>
          </cell>
          <cell r="J1225">
            <v>0.88391789106870478</v>
          </cell>
          <cell r="K1225">
            <v>37100685.939180903</v>
          </cell>
          <cell r="L1225">
            <v>0.88176697487054168</v>
          </cell>
          <cell r="N1225">
            <v>20804157</v>
          </cell>
          <cell r="O1225">
            <v>20358913</v>
          </cell>
          <cell r="P1225">
            <v>445244</v>
          </cell>
          <cell r="Q1225">
            <v>2.1869733418478678</v>
          </cell>
          <cell r="R1225">
            <v>3263</v>
          </cell>
          <cell r="S1225">
            <v>0</v>
          </cell>
          <cell r="T1225">
            <v>244</v>
          </cell>
          <cell r="U1225">
            <v>244</v>
          </cell>
          <cell r="V1225">
            <v>1216</v>
          </cell>
          <cell r="W1225">
            <v>3266</v>
          </cell>
          <cell r="X1225">
            <v>37100685.939180903</v>
          </cell>
        </row>
        <row r="1226">
          <cell r="D1226">
            <v>1217</v>
          </cell>
          <cell r="E1226">
            <v>244</v>
          </cell>
          <cell r="F1226" t="str">
            <v xml:space="preserve">Randolph                     </v>
          </cell>
          <cell r="G1226">
            <v>806</v>
          </cell>
          <cell r="H1226" t="str">
            <v>Blue Hills</v>
          </cell>
          <cell r="I1226">
            <v>4483210</v>
          </cell>
          <cell r="J1226">
            <v>0.11013560528432707</v>
          </cell>
          <cell r="K1226">
            <v>4760560.3193837684</v>
          </cell>
          <cell r="L1226">
            <v>0.11314359196466221</v>
          </cell>
          <cell r="N1226">
            <v>2669477</v>
          </cell>
          <cell r="O1226">
            <v>2536708</v>
          </cell>
          <cell r="P1226">
            <v>132769</v>
          </cell>
          <cell r="Q1226">
            <v>5.2339094606080003</v>
          </cell>
          <cell r="R1226">
            <v>277</v>
          </cell>
          <cell r="S1226">
            <v>0</v>
          </cell>
          <cell r="T1226">
            <v>244</v>
          </cell>
          <cell r="U1226">
            <v>806</v>
          </cell>
          <cell r="V1226">
            <v>1217</v>
          </cell>
          <cell r="W1226">
            <v>288.99999999916002</v>
          </cell>
          <cell r="X1226">
            <v>4760560.3193837684</v>
          </cell>
        </row>
        <row r="1227">
          <cell r="D1227">
            <v>1218</v>
          </cell>
          <cell r="E1227">
            <v>244</v>
          </cell>
          <cell r="F1227" t="str">
            <v xml:space="preserve">Randolph                     </v>
          </cell>
          <cell r="G1227">
            <v>915</v>
          </cell>
          <cell r="H1227" t="str">
            <v>Norfolk County</v>
          </cell>
          <cell r="I1227">
            <v>242060</v>
          </cell>
          <cell r="J1227">
            <v>5.9465036469681792E-3</v>
          </cell>
          <cell r="K1227">
            <v>214139.86556173264</v>
          </cell>
          <cell r="L1227">
            <v>5.0894331647961498E-3</v>
          </cell>
          <cell r="N1227">
            <v>120079</v>
          </cell>
          <cell r="O1227">
            <v>136963</v>
          </cell>
          <cell r="P1227">
            <v>-16884</v>
          </cell>
          <cell r="Q1227">
            <v>-12.327416893613604</v>
          </cell>
          <cell r="R1227">
            <v>15</v>
          </cell>
          <cell r="S1227">
            <v>0</v>
          </cell>
          <cell r="T1227">
            <v>244</v>
          </cell>
          <cell r="U1227">
            <v>915</v>
          </cell>
          <cell r="V1227">
            <v>1218</v>
          </cell>
          <cell r="W1227">
            <v>13.00000000032</v>
          </cell>
          <cell r="X1227">
            <v>214139.86556173264</v>
          </cell>
        </row>
        <row r="1228">
          <cell r="D1228">
            <v>1219</v>
          </cell>
          <cell r="E1228">
            <v>244</v>
          </cell>
          <cell r="F1228" t="str">
            <v/>
          </cell>
          <cell r="G1228">
            <v>998</v>
          </cell>
          <cell r="H1228" t="str">
            <v/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244</v>
          </cell>
          <cell r="U1228">
            <v>998</v>
          </cell>
          <cell r="V1228">
            <v>1219</v>
          </cell>
          <cell r="W1228">
            <v>0</v>
          </cell>
          <cell r="X1228">
            <v>0</v>
          </cell>
        </row>
        <row r="1229">
          <cell r="D1229">
            <v>1220</v>
          </cell>
          <cell r="E1229">
            <v>244</v>
          </cell>
          <cell r="F1229" t="str">
            <v xml:space="preserve">Randolph                     </v>
          </cell>
          <cell r="G1229">
            <v>999</v>
          </cell>
          <cell r="H1229" t="str">
            <v>Total</v>
          </cell>
          <cell r="I1229">
            <v>40706272.85723</v>
          </cell>
          <cell r="J1229">
            <v>1</v>
          </cell>
          <cell r="K1229">
            <v>42075386.124126405</v>
          </cell>
          <cell r="L1229">
            <v>1</v>
          </cell>
          <cell r="M1229">
            <v>23593713</v>
          </cell>
          <cell r="N1229">
            <v>23593713</v>
          </cell>
          <cell r="O1229">
            <v>23032584</v>
          </cell>
          <cell r="P1229">
            <v>561129</v>
          </cell>
          <cell r="Q1229">
            <v>2.4362398938825103</v>
          </cell>
          <cell r="R1229">
            <v>3555</v>
          </cell>
          <cell r="S1229">
            <v>0</v>
          </cell>
          <cell r="T1229">
            <v>244</v>
          </cell>
          <cell r="U1229">
            <v>999</v>
          </cell>
          <cell r="V1229">
            <v>1220</v>
          </cell>
          <cell r="W1229">
            <v>3567.9999999994802</v>
          </cell>
          <cell r="X1229">
            <v>42075386.124126405</v>
          </cell>
        </row>
        <row r="1230">
          <cell r="D1230">
            <v>1221</v>
          </cell>
          <cell r="E1230">
            <v>245</v>
          </cell>
          <cell r="F1230" t="str">
            <v xml:space="preserve">Raynham                      </v>
          </cell>
          <cell r="G1230">
            <v>245</v>
          </cell>
          <cell r="H1230" t="str">
            <v>Raynham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245</v>
          </cell>
          <cell r="U1230">
            <v>245</v>
          </cell>
          <cell r="V1230">
            <v>1221</v>
          </cell>
          <cell r="W1230">
            <v>0</v>
          </cell>
          <cell r="X1230">
            <v>0</v>
          </cell>
        </row>
        <row r="1231">
          <cell r="D1231">
            <v>1222</v>
          </cell>
          <cell r="E1231">
            <v>245</v>
          </cell>
          <cell r="F1231" t="str">
            <v xml:space="preserve">Raynham                      </v>
          </cell>
          <cell r="G1231">
            <v>625</v>
          </cell>
          <cell r="H1231" t="str">
            <v>Bridgewater Raynham</v>
          </cell>
          <cell r="I1231">
            <v>19905024</v>
          </cell>
          <cell r="J1231">
            <v>0.88413925383001069</v>
          </cell>
          <cell r="K1231">
            <v>21173614.646341994</v>
          </cell>
          <cell r="L1231">
            <v>0.89037081388550188</v>
          </cell>
          <cell r="N1231">
            <v>12853478</v>
          </cell>
          <cell r="O1231">
            <v>12513195</v>
          </cell>
          <cell r="P1231">
            <v>340283</v>
          </cell>
          <cell r="Q1231">
            <v>2.7193934083181794</v>
          </cell>
          <cell r="R1231">
            <v>2099</v>
          </cell>
          <cell r="S1231">
            <v>0</v>
          </cell>
          <cell r="T1231">
            <v>245</v>
          </cell>
          <cell r="U1231">
            <v>625</v>
          </cell>
          <cell r="V1231">
            <v>1222</v>
          </cell>
          <cell r="W1231">
            <v>2180.76797386305</v>
          </cell>
          <cell r="X1231">
            <v>21173614.646341994</v>
          </cell>
        </row>
        <row r="1232">
          <cell r="D1232">
            <v>1223</v>
          </cell>
          <cell r="E1232">
            <v>245</v>
          </cell>
          <cell r="F1232" t="str">
            <v xml:space="preserve">Raynham                      </v>
          </cell>
          <cell r="G1232">
            <v>810</v>
          </cell>
          <cell r="H1232" t="str">
            <v>Bristol Plymouth</v>
          </cell>
          <cell r="I1232">
            <v>2439889</v>
          </cell>
          <cell r="J1232">
            <v>0.10837473192135065</v>
          </cell>
          <cell r="K1232">
            <v>2466501.3287281161</v>
          </cell>
          <cell r="L1232">
            <v>0.10371874770511744</v>
          </cell>
          <cell r="N1232">
            <v>1497294</v>
          </cell>
          <cell r="O1232">
            <v>1533824</v>
          </cell>
          <cell r="P1232">
            <v>-36530</v>
          </cell>
          <cell r="Q1232">
            <v>-2.3816291830092631</v>
          </cell>
          <cell r="R1232">
            <v>158</v>
          </cell>
          <cell r="S1232">
            <v>0</v>
          </cell>
          <cell r="T1232">
            <v>245</v>
          </cell>
          <cell r="U1232">
            <v>810</v>
          </cell>
          <cell r="V1232">
            <v>1223</v>
          </cell>
          <cell r="W1232">
            <v>155.93023256156999</v>
          </cell>
          <cell r="X1232">
            <v>2466501.3287281161</v>
          </cell>
        </row>
        <row r="1233">
          <cell r="D1233">
            <v>1224</v>
          </cell>
          <cell r="E1233">
            <v>245</v>
          </cell>
          <cell r="F1233" t="str">
            <v xml:space="preserve">Raynham                      </v>
          </cell>
          <cell r="G1233">
            <v>910</v>
          </cell>
          <cell r="H1233" t="str">
            <v>Bristol County</v>
          </cell>
          <cell r="I1233">
            <v>168536</v>
          </cell>
          <cell r="J1233">
            <v>7.4860142486386696E-3</v>
          </cell>
          <cell r="K1233">
            <v>140554.18632270631</v>
          </cell>
          <cell r="L1233">
            <v>5.9104384093805595E-3</v>
          </cell>
          <cell r="N1233">
            <v>85324</v>
          </cell>
          <cell r="O1233">
            <v>105949</v>
          </cell>
          <cell r="P1233">
            <v>-20625</v>
          </cell>
          <cell r="Q1233">
            <v>-19.466913326222993</v>
          </cell>
          <cell r="R1233">
            <v>11</v>
          </cell>
          <cell r="S1233">
            <v>0</v>
          </cell>
          <cell r="T1233">
            <v>245</v>
          </cell>
          <cell r="U1233">
            <v>910</v>
          </cell>
          <cell r="V1233">
            <v>1224</v>
          </cell>
          <cell r="W1233">
            <v>8.9999999982799999</v>
          </cell>
          <cell r="X1233">
            <v>140554.18632270631</v>
          </cell>
        </row>
        <row r="1234">
          <cell r="D1234">
            <v>1225</v>
          </cell>
          <cell r="E1234">
            <v>245</v>
          </cell>
          <cell r="F1234" t="str">
            <v xml:space="preserve">Raynham                      </v>
          </cell>
          <cell r="G1234">
            <v>999</v>
          </cell>
          <cell r="H1234" t="str">
            <v>Total</v>
          </cell>
          <cell r="I1234">
            <v>22513449</v>
          </cell>
          <cell r="J1234">
            <v>1</v>
          </cell>
          <cell r="K1234">
            <v>23780670.161392819</v>
          </cell>
          <cell r="L1234">
            <v>0.99999999999999989</v>
          </cell>
          <cell r="M1234">
            <v>14436095</v>
          </cell>
          <cell r="N1234">
            <v>14436096</v>
          </cell>
          <cell r="O1234">
            <v>14152968</v>
          </cell>
          <cell r="P1234">
            <v>283128</v>
          </cell>
          <cell r="Q1234">
            <v>2.0004849866119954</v>
          </cell>
          <cell r="R1234">
            <v>2268</v>
          </cell>
          <cell r="S1234">
            <v>0</v>
          </cell>
          <cell r="T1234">
            <v>245</v>
          </cell>
          <cell r="U1234">
            <v>999</v>
          </cell>
          <cell r="V1234">
            <v>1225</v>
          </cell>
          <cell r="W1234">
            <v>2345.6982064229001</v>
          </cell>
          <cell r="X1234">
            <v>23780670.161392819</v>
          </cell>
        </row>
        <row r="1235">
          <cell r="D1235">
            <v>1226</v>
          </cell>
          <cell r="E1235">
            <v>246</v>
          </cell>
          <cell r="F1235" t="str">
            <v xml:space="preserve">Reading                      </v>
          </cell>
          <cell r="G1235">
            <v>246</v>
          </cell>
          <cell r="H1235" t="str">
            <v>Reading</v>
          </cell>
          <cell r="I1235">
            <v>39861932.613879994</v>
          </cell>
          <cell r="J1235">
            <v>0.99337330517802247</v>
          </cell>
          <cell r="K1235">
            <v>40268620.860512272</v>
          </cell>
          <cell r="L1235">
            <v>0.99248007166461993</v>
          </cell>
          <cell r="N1235">
            <v>33365588</v>
          </cell>
          <cell r="O1235">
            <v>32924851</v>
          </cell>
          <cell r="P1235">
            <v>440737</v>
          </cell>
          <cell r="Q1235">
            <v>1.3386150175744151</v>
          </cell>
          <cell r="R1235">
            <v>4234</v>
          </cell>
          <cell r="S1235">
            <v>0</v>
          </cell>
          <cell r="T1235">
            <v>246</v>
          </cell>
          <cell r="U1235">
            <v>246</v>
          </cell>
          <cell r="V1235">
            <v>1226</v>
          </cell>
          <cell r="W1235">
            <v>4191</v>
          </cell>
          <cell r="X1235">
            <v>40268620.860512272</v>
          </cell>
        </row>
        <row r="1236">
          <cell r="D1236">
            <v>1227</v>
          </cell>
          <cell r="E1236">
            <v>246</v>
          </cell>
          <cell r="F1236" t="str">
            <v xml:space="preserve">Reading                      </v>
          </cell>
          <cell r="G1236">
            <v>853</v>
          </cell>
          <cell r="H1236" t="str">
            <v>Northeast Metropolitan</v>
          </cell>
          <cell r="I1236">
            <v>265915</v>
          </cell>
          <cell r="J1236">
            <v>6.6266948219774816E-3</v>
          </cell>
          <cell r="K1236">
            <v>305111.56010190037</v>
          </cell>
          <cell r="L1236">
            <v>7.5199283353799429E-3</v>
          </cell>
          <cell r="N1236">
            <v>252808</v>
          </cell>
          <cell r="O1236">
            <v>219638</v>
          </cell>
          <cell r="P1236">
            <v>33170</v>
          </cell>
          <cell r="Q1236">
            <v>15.102122583523798</v>
          </cell>
          <cell r="R1236">
            <v>16</v>
          </cell>
          <cell r="S1236">
            <v>0</v>
          </cell>
          <cell r="T1236">
            <v>246</v>
          </cell>
          <cell r="U1236">
            <v>853</v>
          </cell>
          <cell r="V1236">
            <v>1227</v>
          </cell>
          <cell r="W1236">
            <v>18.00000000456</v>
          </cell>
          <cell r="X1236">
            <v>305111.56010190037</v>
          </cell>
        </row>
        <row r="1237">
          <cell r="D1237">
            <v>1228</v>
          </cell>
          <cell r="E1237">
            <v>246</v>
          </cell>
          <cell r="F1237" t="str">
            <v/>
          </cell>
          <cell r="G1237">
            <v>998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246</v>
          </cell>
          <cell r="U1237">
            <v>998</v>
          </cell>
          <cell r="V1237">
            <v>1228</v>
          </cell>
          <cell r="W1237">
            <v>0</v>
          </cell>
          <cell r="X1237">
            <v>0</v>
          </cell>
        </row>
        <row r="1238">
          <cell r="D1238">
            <v>1229</v>
          </cell>
          <cell r="E1238">
            <v>246</v>
          </cell>
          <cell r="F1238" t="str">
            <v/>
          </cell>
          <cell r="G1238">
            <v>998</v>
          </cell>
          <cell r="H1238" t="str">
            <v/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246</v>
          </cell>
          <cell r="U1238">
            <v>998</v>
          </cell>
          <cell r="V1238">
            <v>1229</v>
          </cell>
          <cell r="W1238">
            <v>0</v>
          </cell>
          <cell r="X1238">
            <v>0</v>
          </cell>
        </row>
        <row r="1239">
          <cell r="D1239">
            <v>1230</v>
          </cell>
          <cell r="E1239">
            <v>246</v>
          </cell>
          <cell r="F1239" t="str">
            <v xml:space="preserve">Reading                      </v>
          </cell>
          <cell r="G1239">
            <v>999</v>
          </cell>
          <cell r="H1239" t="str">
            <v>Total</v>
          </cell>
          <cell r="I1239">
            <v>40127847.613879994</v>
          </cell>
          <cell r="J1239">
            <v>1</v>
          </cell>
          <cell r="K1239">
            <v>40573732.420614175</v>
          </cell>
          <cell r="L1239">
            <v>0.99999999999999989</v>
          </cell>
          <cell r="M1239">
            <v>33618396</v>
          </cell>
          <cell r="N1239">
            <v>33618396</v>
          </cell>
          <cell r="O1239">
            <v>33144489</v>
          </cell>
          <cell r="P1239">
            <v>473907</v>
          </cell>
          <cell r="Q1239">
            <v>1.4298214101294486</v>
          </cell>
          <cell r="R1239">
            <v>4250</v>
          </cell>
          <cell r="S1239">
            <v>0</v>
          </cell>
          <cell r="T1239">
            <v>246</v>
          </cell>
          <cell r="U1239">
            <v>999</v>
          </cell>
          <cell r="V1239">
            <v>1230</v>
          </cell>
          <cell r="W1239">
            <v>4209.0000000045602</v>
          </cell>
          <cell r="X1239">
            <v>40573732.420614175</v>
          </cell>
        </row>
        <row r="1240">
          <cell r="D1240">
            <v>1231</v>
          </cell>
          <cell r="E1240">
            <v>247</v>
          </cell>
          <cell r="F1240" t="str">
            <v xml:space="preserve">Rehoboth                     </v>
          </cell>
          <cell r="G1240">
            <v>247</v>
          </cell>
          <cell r="H1240" t="str">
            <v>Rehoboth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247</v>
          </cell>
          <cell r="U1240">
            <v>247</v>
          </cell>
          <cell r="V1240">
            <v>1231</v>
          </cell>
          <cell r="W1240">
            <v>0</v>
          </cell>
          <cell r="X1240">
            <v>0</v>
          </cell>
        </row>
        <row r="1241">
          <cell r="D1241">
            <v>1232</v>
          </cell>
          <cell r="E1241">
            <v>247</v>
          </cell>
          <cell r="F1241" t="str">
            <v xml:space="preserve">Rehoboth                     </v>
          </cell>
          <cell r="G1241">
            <v>650</v>
          </cell>
          <cell r="H1241" t="str">
            <v>Dighton Rehoboth</v>
          </cell>
          <cell r="I1241">
            <v>17159883</v>
          </cell>
          <cell r="J1241">
            <v>0.93201152269561294</v>
          </cell>
          <cell r="K1241">
            <v>16710934.423681956</v>
          </cell>
          <cell r="L1241">
            <v>0.92810470591706473</v>
          </cell>
          <cell r="N1241">
            <v>12306558</v>
          </cell>
          <cell r="O1241">
            <v>11862509</v>
          </cell>
          <cell r="P1241">
            <v>444049</v>
          </cell>
          <cell r="Q1241">
            <v>3.7432974761072888</v>
          </cell>
          <cell r="R1241">
            <v>1729</v>
          </cell>
          <cell r="S1241">
            <v>0</v>
          </cell>
          <cell r="T1241">
            <v>247</v>
          </cell>
          <cell r="U1241">
            <v>650</v>
          </cell>
          <cell r="V1241">
            <v>1232</v>
          </cell>
          <cell r="W1241">
            <v>1670.4204193832402</v>
          </cell>
          <cell r="X1241">
            <v>16710934.423681956</v>
          </cell>
        </row>
        <row r="1242">
          <cell r="D1242">
            <v>1233</v>
          </cell>
          <cell r="E1242">
            <v>247</v>
          </cell>
          <cell r="F1242" t="str">
            <v xml:space="preserve">Rehoboth                     </v>
          </cell>
          <cell r="G1242">
            <v>810</v>
          </cell>
          <cell r="H1242" t="str">
            <v>Bristol Plymouth</v>
          </cell>
          <cell r="I1242">
            <v>761494</v>
          </cell>
          <cell r="J1242">
            <v>4.1359325262507504E-2</v>
          </cell>
          <cell r="K1242">
            <v>747906.85442313063</v>
          </cell>
          <cell r="L1242">
            <v>4.1537825089783112E-2</v>
          </cell>
          <cell r="N1242">
            <v>550787</v>
          </cell>
          <cell r="O1242">
            <v>526416</v>
          </cell>
          <cell r="P1242">
            <v>24371</v>
          </cell>
          <cell r="Q1242">
            <v>4.6296085225373087</v>
          </cell>
          <cell r="R1242">
            <v>49</v>
          </cell>
          <cell r="S1242">
            <v>0</v>
          </cell>
          <cell r="T1242">
            <v>247</v>
          </cell>
          <cell r="U1242">
            <v>810</v>
          </cell>
          <cell r="V1242">
            <v>1233</v>
          </cell>
          <cell r="W1242">
            <v>47.282070512700002</v>
          </cell>
          <cell r="X1242">
            <v>747906.85442313063</v>
          </cell>
        </row>
        <row r="1243">
          <cell r="D1243">
            <v>1234</v>
          </cell>
          <cell r="E1243">
            <v>247</v>
          </cell>
          <cell r="F1243" t="str">
            <v xml:space="preserve">Rehoboth                     </v>
          </cell>
          <cell r="G1243">
            <v>910</v>
          </cell>
          <cell r="H1243" t="str">
            <v>Bristol County</v>
          </cell>
          <cell r="I1243">
            <v>490287</v>
          </cell>
          <cell r="J1243">
            <v>2.6629152041879538E-2</v>
          </cell>
          <cell r="K1243">
            <v>546599.61357727973</v>
          </cell>
          <cell r="L1243">
            <v>3.0357468993152063E-2</v>
          </cell>
          <cell r="N1243">
            <v>402536</v>
          </cell>
          <cell r="O1243">
            <v>338932</v>
          </cell>
          <cell r="P1243">
            <v>63604</v>
          </cell>
          <cell r="Q1243">
            <v>18.766006160527777</v>
          </cell>
          <cell r="R1243">
            <v>32</v>
          </cell>
          <cell r="S1243">
            <v>0</v>
          </cell>
          <cell r="T1243">
            <v>247</v>
          </cell>
          <cell r="U1243">
            <v>910</v>
          </cell>
          <cell r="V1243">
            <v>1234</v>
          </cell>
          <cell r="W1243">
            <v>34.999999999720004</v>
          </cell>
          <cell r="X1243">
            <v>546599.61357727973</v>
          </cell>
        </row>
        <row r="1244">
          <cell r="D1244">
            <v>1235</v>
          </cell>
          <cell r="E1244">
            <v>247</v>
          </cell>
          <cell r="F1244" t="str">
            <v xml:space="preserve">Rehoboth                     </v>
          </cell>
          <cell r="G1244">
            <v>999</v>
          </cell>
          <cell r="H1244" t="str">
            <v>Total</v>
          </cell>
          <cell r="I1244">
            <v>18411664</v>
          </cell>
          <cell r="J1244">
            <v>1</v>
          </cell>
          <cell r="K1244">
            <v>18005440.891682368</v>
          </cell>
          <cell r="L1244">
            <v>0.99999999999999989</v>
          </cell>
          <cell r="M1244">
            <v>13259881</v>
          </cell>
          <cell r="N1244">
            <v>13259881</v>
          </cell>
          <cell r="O1244">
            <v>12727857</v>
          </cell>
          <cell r="P1244">
            <v>532024</v>
          </cell>
          <cell r="Q1244">
            <v>4.1799966797238532</v>
          </cell>
          <cell r="R1244">
            <v>1810</v>
          </cell>
          <cell r="S1244">
            <v>0</v>
          </cell>
          <cell r="T1244">
            <v>247</v>
          </cell>
          <cell r="U1244">
            <v>999</v>
          </cell>
          <cell r="V1244">
            <v>1235</v>
          </cell>
          <cell r="W1244">
            <v>1752.7024898956604</v>
          </cell>
          <cell r="X1244">
            <v>18005440.891682368</v>
          </cell>
        </row>
        <row r="1245">
          <cell r="D1245">
            <v>1236</v>
          </cell>
          <cell r="E1245">
            <v>248</v>
          </cell>
          <cell r="F1245" t="str">
            <v xml:space="preserve">Revere                       </v>
          </cell>
          <cell r="G1245">
            <v>248</v>
          </cell>
          <cell r="H1245" t="str">
            <v>Revere</v>
          </cell>
          <cell r="I1245">
            <v>82249270.676439986</v>
          </cell>
          <cell r="J1245">
            <v>0.95485157052408454</v>
          </cell>
          <cell r="K1245">
            <v>88195564.570087463</v>
          </cell>
          <cell r="L1245">
            <v>0.95467957269049686</v>
          </cell>
          <cell r="N1245">
            <v>31495119</v>
          </cell>
          <cell r="O1245">
            <v>30306709</v>
          </cell>
          <cell r="P1245">
            <v>1188410</v>
          </cell>
          <cell r="Q1245">
            <v>3.9212769687398259</v>
          </cell>
          <cell r="R1245">
            <v>7305</v>
          </cell>
          <cell r="S1245">
            <v>0</v>
          </cell>
          <cell r="T1245">
            <v>248</v>
          </cell>
          <cell r="U1245">
            <v>248</v>
          </cell>
          <cell r="V1245">
            <v>1236</v>
          </cell>
          <cell r="W1245">
            <v>7655</v>
          </cell>
          <cell r="X1245">
            <v>88195564.570087463</v>
          </cell>
        </row>
        <row r="1246">
          <cell r="D1246">
            <v>1237</v>
          </cell>
          <cell r="E1246">
            <v>248</v>
          </cell>
          <cell r="F1246" t="str">
            <v xml:space="preserve">Revere                       </v>
          </cell>
          <cell r="G1246">
            <v>853</v>
          </cell>
          <cell r="H1246" t="str">
            <v>Northeast Metropolitan</v>
          </cell>
          <cell r="I1246">
            <v>3889008</v>
          </cell>
          <cell r="J1246">
            <v>4.5148429475915422E-2</v>
          </cell>
          <cell r="K1246">
            <v>4186808.6292604315</v>
          </cell>
          <cell r="L1246">
            <v>4.5320427309503072E-2</v>
          </cell>
          <cell r="N1246">
            <v>1495132</v>
          </cell>
          <cell r="O1246">
            <v>1432998</v>
          </cell>
          <cell r="P1246">
            <v>62134</v>
          </cell>
          <cell r="Q1246">
            <v>4.3359446419325076</v>
          </cell>
          <cell r="R1246">
            <v>234</v>
          </cell>
          <cell r="S1246">
            <v>0</v>
          </cell>
          <cell r="T1246">
            <v>248</v>
          </cell>
          <cell r="U1246">
            <v>853</v>
          </cell>
          <cell r="V1246">
            <v>1237</v>
          </cell>
          <cell r="W1246">
            <v>247.00000000200001</v>
          </cell>
          <cell r="X1246">
            <v>4186808.6292604315</v>
          </cell>
        </row>
        <row r="1247">
          <cell r="D1247">
            <v>1238</v>
          </cell>
          <cell r="E1247">
            <v>248</v>
          </cell>
          <cell r="F1247" t="str">
            <v/>
          </cell>
          <cell r="G1247">
            <v>998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248</v>
          </cell>
          <cell r="U1247">
            <v>998</v>
          </cell>
          <cell r="V1247">
            <v>1238</v>
          </cell>
          <cell r="W1247">
            <v>0</v>
          </cell>
          <cell r="X1247">
            <v>0</v>
          </cell>
        </row>
        <row r="1248">
          <cell r="D1248">
            <v>1239</v>
          </cell>
          <cell r="E1248">
            <v>248</v>
          </cell>
          <cell r="F1248" t="str">
            <v/>
          </cell>
          <cell r="G1248">
            <v>998</v>
          </cell>
          <cell r="H1248" t="str">
            <v/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248</v>
          </cell>
          <cell r="U1248">
            <v>998</v>
          </cell>
          <cell r="V1248">
            <v>1239</v>
          </cell>
          <cell r="W1248">
            <v>0</v>
          </cell>
          <cell r="X1248">
            <v>0</v>
          </cell>
        </row>
        <row r="1249">
          <cell r="D1249">
            <v>1240</v>
          </cell>
          <cell r="E1249">
            <v>248</v>
          </cell>
          <cell r="F1249" t="str">
            <v xml:space="preserve">Revere                       </v>
          </cell>
          <cell r="G1249">
            <v>999</v>
          </cell>
          <cell r="H1249" t="str">
            <v>Total</v>
          </cell>
          <cell r="I1249">
            <v>86138278.676439986</v>
          </cell>
          <cell r="J1249">
            <v>1</v>
          </cell>
          <cell r="K1249">
            <v>92382373.199347898</v>
          </cell>
          <cell r="L1249">
            <v>0.99999999999999989</v>
          </cell>
          <cell r="M1249">
            <v>32990251</v>
          </cell>
          <cell r="N1249">
            <v>32990251</v>
          </cell>
          <cell r="O1249">
            <v>31739707</v>
          </cell>
          <cell r="P1249">
            <v>1250544</v>
          </cell>
          <cell r="Q1249">
            <v>3.9399985639438952</v>
          </cell>
          <cell r="R1249">
            <v>7539</v>
          </cell>
          <cell r="S1249">
            <v>0</v>
          </cell>
          <cell r="T1249">
            <v>248</v>
          </cell>
          <cell r="U1249">
            <v>999</v>
          </cell>
          <cell r="V1249">
            <v>1240</v>
          </cell>
          <cell r="W1249">
            <v>7902.000000002</v>
          </cell>
          <cell r="X1249">
            <v>92382373.199347898</v>
          </cell>
        </row>
        <row r="1250">
          <cell r="D1250">
            <v>1241</v>
          </cell>
          <cell r="E1250">
            <v>249</v>
          </cell>
          <cell r="F1250" t="str">
            <v xml:space="preserve">Richmond                     </v>
          </cell>
          <cell r="G1250">
            <v>249</v>
          </cell>
          <cell r="H1250" t="str">
            <v>Richmond</v>
          </cell>
          <cell r="I1250">
            <v>1203251.3800000001</v>
          </cell>
          <cell r="J1250">
            <v>1</v>
          </cell>
          <cell r="K1250">
            <v>1268580.5002314509</v>
          </cell>
          <cell r="L1250">
            <v>1</v>
          </cell>
          <cell r="N1250">
            <v>1047475</v>
          </cell>
          <cell r="O1250">
            <v>1015683</v>
          </cell>
          <cell r="P1250">
            <v>31792</v>
          </cell>
          <cell r="Q1250">
            <v>3.1301104773831994</v>
          </cell>
          <cell r="R1250">
            <v>119</v>
          </cell>
          <cell r="S1250">
            <v>0</v>
          </cell>
          <cell r="T1250">
            <v>249</v>
          </cell>
          <cell r="U1250">
            <v>249</v>
          </cell>
          <cell r="V1250">
            <v>1241</v>
          </cell>
          <cell r="W1250">
            <v>123</v>
          </cell>
          <cell r="X1250">
            <v>1268580.5002314509</v>
          </cell>
        </row>
        <row r="1251">
          <cell r="D1251">
            <v>1242</v>
          </cell>
          <cell r="E1251">
            <v>249</v>
          </cell>
          <cell r="F1251" t="str">
            <v/>
          </cell>
          <cell r="G1251">
            <v>998</v>
          </cell>
          <cell r="H1251" t="str">
            <v/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249</v>
          </cell>
          <cell r="U1251">
            <v>998</v>
          </cell>
          <cell r="V1251">
            <v>1242</v>
          </cell>
          <cell r="W1251">
            <v>0</v>
          </cell>
          <cell r="X1251">
            <v>0</v>
          </cell>
        </row>
        <row r="1252">
          <cell r="D1252">
            <v>1243</v>
          </cell>
          <cell r="E1252">
            <v>249</v>
          </cell>
          <cell r="F1252" t="str">
            <v/>
          </cell>
          <cell r="G1252">
            <v>998</v>
          </cell>
          <cell r="H1252" t="str">
            <v/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249</v>
          </cell>
          <cell r="U1252">
            <v>998</v>
          </cell>
          <cell r="V1252">
            <v>1243</v>
          </cell>
          <cell r="W1252">
            <v>0</v>
          </cell>
          <cell r="X1252">
            <v>0</v>
          </cell>
        </row>
        <row r="1253">
          <cell r="D1253">
            <v>1244</v>
          </cell>
          <cell r="E1253">
            <v>249</v>
          </cell>
          <cell r="F1253" t="str">
            <v/>
          </cell>
          <cell r="G1253">
            <v>998</v>
          </cell>
          <cell r="H1253" t="str">
            <v/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249</v>
          </cell>
          <cell r="U1253">
            <v>998</v>
          </cell>
          <cell r="V1253">
            <v>1244</v>
          </cell>
          <cell r="W1253">
            <v>0</v>
          </cell>
          <cell r="X1253">
            <v>0</v>
          </cell>
        </row>
        <row r="1254">
          <cell r="D1254">
            <v>1245</v>
          </cell>
          <cell r="E1254">
            <v>249</v>
          </cell>
          <cell r="F1254" t="str">
            <v xml:space="preserve">Richmond                     </v>
          </cell>
          <cell r="G1254">
            <v>999</v>
          </cell>
          <cell r="H1254" t="str">
            <v>Total</v>
          </cell>
          <cell r="I1254">
            <v>1203251.3800000001</v>
          </cell>
          <cell r="J1254">
            <v>1</v>
          </cell>
          <cell r="K1254">
            <v>1268580.5002314509</v>
          </cell>
          <cell r="L1254">
            <v>1</v>
          </cell>
          <cell r="M1254">
            <v>1047475</v>
          </cell>
          <cell r="N1254">
            <v>1047475</v>
          </cell>
          <cell r="O1254">
            <v>1015683</v>
          </cell>
          <cell r="P1254">
            <v>31792</v>
          </cell>
          <cell r="Q1254">
            <v>3.1301104773831994</v>
          </cell>
          <cell r="R1254">
            <v>119</v>
          </cell>
          <cell r="S1254">
            <v>0</v>
          </cell>
          <cell r="T1254">
            <v>249</v>
          </cell>
          <cell r="U1254">
            <v>999</v>
          </cell>
          <cell r="V1254">
            <v>1245</v>
          </cell>
          <cell r="W1254">
            <v>123</v>
          </cell>
          <cell r="X1254">
            <v>1268580.5002314509</v>
          </cell>
        </row>
        <row r="1255">
          <cell r="D1255">
            <v>1246</v>
          </cell>
          <cell r="E1255">
            <v>250</v>
          </cell>
          <cell r="F1255" t="str">
            <v xml:space="preserve">Rochester                    </v>
          </cell>
          <cell r="G1255">
            <v>250</v>
          </cell>
          <cell r="H1255" t="str">
            <v>Rochester</v>
          </cell>
          <cell r="I1255">
            <v>4400657.959999999</v>
          </cell>
          <cell r="J1255">
            <v>0.44830679749823849</v>
          </cell>
          <cell r="K1255">
            <v>4319981.4040858541</v>
          </cell>
          <cell r="L1255">
            <v>0.44457141065012723</v>
          </cell>
          <cell r="N1255">
            <v>2706641</v>
          </cell>
          <cell r="O1255">
            <v>2745493</v>
          </cell>
          <cell r="P1255">
            <v>-38852</v>
          </cell>
          <cell r="Q1255">
            <v>-1.4151192518065061</v>
          </cell>
          <cell r="R1255">
            <v>480</v>
          </cell>
          <cell r="S1255">
            <v>0</v>
          </cell>
          <cell r="T1255">
            <v>250</v>
          </cell>
          <cell r="U1255">
            <v>250</v>
          </cell>
          <cell r="V1255">
            <v>1246</v>
          </cell>
          <cell r="W1255">
            <v>467</v>
          </cell>
          <cell r="X1255">
            <v>4319981.4040858541</v>
          </cell>
        </row>
        <row r="1256">
          <cell r="D1256">
            <v>1247</v>
          </cell>
          <cell r="E1256">
            <v>250</v>
          </cell>
          <cell r="F1256" t="str">
            <v xml:space="preserve">Rochester                    </v>
          </cell>
          <cell r="G1256">
            <v>740</v>
          </cell>
          <cell r="H1256" t="str">
            <v>Old Rochester</v>
          </cell>
          <cell r="I1256">
            <v>4352618</v>
          </cell>
          <cell r="J1256">
            <v>0.44341283827320865</v>
          </cell>
          <cell r="K1256">
            <v>4231836.8286566213</v>
          </cell>
          <cell r="L1256">
            <v>0.43550040904751208</v>
          </cell>
          <cell r="N1256">
            <v>2651415</v>
          </cell>
          <cell r="O1256">
            <v>2715522</v>
          </cell>
          <cell r="P1256">
            <v>-64107</v>
          </cell>
          <cell r="Q1256">
            <v>-2.3607615773320929</v>
          </cell>
          <cell r="R1256">
            <v>448</v>
          </cell>
          <cell r="S1256">
            <v>0</v>
          </cell>
          <cell r="T1256">
            <v>250</v>
          </cell>
          <cell r="U1256">
            <v>740</v>
          </cell>
          <cell r="V1256">
            <v>1247</v>
          </cell>
          <cell r="W1256">
            <v>428.9999999954</v>
          </cell>
          <cell r="X1256">
            <v>4231836.8286566213</v>
          </cell>
        </row>
        <row r="1257">
          <cell r="D1257">
            <v>1248</v>
          </cell>
          <cell r="E1257">
            <v>250</v>
          </cell>
          <cell r="F1257" t="str">
            <v xml:space="preserve">Rochester                    </v>
          </cell>
          <cell r="G1257">
            <v>855</v>
          </cell>
          <cell r="H1257" t="str">
            <v>Old Colony</v>
          </cell>
          <cell r="I1257">
            <v>1062899</v>
          </cell>
          <cell r="J1257">
            <v>0.10828036422855283</v>
          </cell>
          <cell r="K1257">
            <v>1165363.9805007216</v>
          </cell>
          <cell r="L1257">
            <v>0.11992818030236059</v>
          </cell>
          <cell r="N1257">
            <v>730147</v>
          </cell>
          <cell r="O1257">
            <v>663124</v>
          </cell>
          <cell r="P1257">
            <v>67023</v>
          </cell>
          <cell r="Q1257">
            <v>10.107159445292282</v>
          </cell>
          <cell r="R1257">
            <v>69</v>
          </cell>
          <cell r="S1257">
            <v>0</v>
          </cell>
          <cell r="T1257">
            <v>250</v>
          </cell>
          <cell r="U1257">
            <v>855</v>
          </cell>
          <cell r="V1257">
            <v>1248</v>
          </cell>
          <cell r="W1257">
            <v>74.999999999789992</v>
          </cell>
          <cell r="X1257">
            <v>1165363.9805007216</v>
          </cell>
        </row>
        <row r="1258">
          <cell r="D1258">
            <v>1249</v>
          </cell>
          <cell r="E1258">
            <v>250</v>
          </cell>
          <cell r="F1258" t="str">
            <v/>
          </cell>
          <cell r="G1258">
            <v>998</v>
          </cell>
          <cell r="H1258" t="str">
            <v/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250</v>
          </cell>
          <cell r="U1258">
            <v>998</v>
          </cell>
          <cell r="V1258">
            <v>1249</v>
          </cell>
          <cell r="W1258">
            <v>0</v>
          </cell>
          <cell r="X1258">
            <v>0</v>
          </cell>
        </row>
        <row r="1259">
          <cell r="D1259">
            <v>1250</v>
          </cell>
          <cell r="E1259">
            <v>250</v>
          </cell>
          <cell r="F1259" t="str">
            <v xml:space="preserve">Rochester                    </v>
          </cell>
          <cell r="G1259">
            <v>999</v>
          </cell>
          <cell r="H1259" t="str">
            <v>Total</v>
          </cell>
          <cell r="I1259">
            <v>9816174.959999999</v>
          </cell>
          <cell r="J1259">
            <v>1</v>
          </cell>
          <cell r="K1259">
            <v>9717182.2132431976</v>
          </cell>
          <cell r="L1259">
            <v>1</v>
          </cell>
          <cell r="M1259">
            <v>6088204</v>
          </cell>
          <cell r="N1259">
            <v>6088203</v>
          </cell>
          <cell r="O1259">
            <v>6124139</v>
          </cell>
          <cell r="P1259">
            <v>-35936</v>
          </cell>
          <cell r="Q1259">
            <v>-0.58679269036839299</v>
          </cell>
          <cell r="R1259">
            <v>997</v>
          </cell>
          <cell r="S1259">
            <v>0</v>
          </cell>
          <cell r="T1259">
            <v>250</v>
          </cell>
          <cell r="U1259">
            <v>999</v>
          </cell>
          <cell r="V1259">
            <v>1250</v>
          </cell>
          <cell r="W1259">
            <v>970.99999999519002</v>
          </cell>
          <cell r="X1259">
            <v>9717182.2132431976</v>
          </cell>
        </row>
        <row r="1260">
          <cell r="D1260">
            <v>1251</v>
          </cell>
          <cell r="E1260">
            <v>251</v>
          </cell>
          <cell r="F1260" t="str">
            <v xml:space="preserve">Rockland                     </v>
          </cell>
          <cell r="G1260">
            <v>251</v>
          </cell>
          <cell r="H1260" t="str">
            <v>Rockland</v>
          </cell>
          <cell r="I1260">
            <v>25814155.980160002</v>
          </cell>
          <cell r="J1260">
            <v>0.91481560319646782</v>
          </cell>
          <cell r="K1260">
            <v>25966055.368246898</v>
          </cell>
          <cell r="L1260">
            <v>0.91672947149470863</v>
          </cell>
          <cell r="N1260">
            <v>12806197</v>
          </cell>
          <cell r="O1260">
            <v>12429362</v>
          </cell>
          <cell r="P1260">
            <v>376835</v>
          </cell>
          <cell r="Q1260">
            <v>3.0318128959475152</v>
          </cell>
          <cell r="R1260">
            <v>2396</v>
          </cell>
          <cell r="S1260">
            <v>0</v>
          </cell>
          <cell r="T1260">
            <v>251</v>
          </cell>
          <cell r="U1260">
            <v>251</v>
          </cell>
          <cell r="V1260">
            <v>1251</v>
          </cell>
          <cell r="W1260">
            <v>2361</v>
          </cell>
          <cell r="X1260">
            <v>25966055.368246898</v>
          </cell>
        </row>
        <row r="1261">
          <cell r="D1261">
            <v>1252</v>
          </cell>
          <cell r="E1261">
            <v>251</v>
          </cell>
          <cell r="F1261" t="str">
            <v xml:space="preserve">Rockland                     </v>
          </cell>
          <cell r="G1261">
            <v>873</v>
          </cell>
          <cell r="H1261" t="str">
            <v>South Shore</v>
          </cell>
          <cell r="I1261">
            <v>2403723</v>
          </cell>
          <cell r="J1261">
            <v>8.5184396803532195E-2</v>
          </cell>
          <cell r="K1261">
            <v>2358609.8417738667</v>
          </cell>
          <cell r="L1261">
            <v>8.3270528505291291E-2</v>
          </cell>
          <cell r="N1261">
            <v>1163243</v>
          </cell>
          <cell r="O1261">
            <v>1157378</v>
          </cell>
          <cell r="P1261">
            <v>5865</v>
          </cell>
          <cell r="Q1261">
            <v>0.50674887547542813</v>
          </cell>
          <cell r="R1261">
            <v>152</v>
          </cell>
          <cell r="S1261">
            <v>0</v>
          </cell>
          <cell r="T1261">
            <v>251</v>
          </cell>
          <cell r="U1261">
            <v>873</v>
          </cell>
          <cell r="V1261">
            <v>1252</v>
          </cell>
          <cell r="W1261">
            <v>144.99999999880001</v>
          </cell>
          <cell r="X1261">
            <v>2358609.8417738667</v>
          </cell>
        </row>
        <row r="1262">
          <cell r="D1262">
            <v>1253</v>
          </cell>
          <cell r="E1262">
            <v>251</v>
          </cell>
          <cell r="F1262" t="str">
            <v/>
          </cell>
          <cell r="G1262">
            <v>998</v>
          </cell>
          <cell r="H1262" t="str">
            <v/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251</v>
          </cell>
          <cell r="U1262">
            <v>998</v>
          </cell>
          <cell r="V1262">
            <v>1253</v>
          </cell>
          <cell r="W1262">
            <v>0</v>
          </cell>
          <cell r="X1262">
            <v>0</v>
          </cell>
        </row>
        <row r="1263">
          <cell r="D1263">
            <v>1254</v>
          </cell>
          <cell r="E1263">
            <v>251</v>
          </cell>
          <cell r="F1263" t="str">
            <v/>
          </cell>
          <cell r="G1263">
            <v>998</v>
          </cell>
          <cell r="H1263" t="str">
            <v/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251</v>
          </cell>
          <cell r="U1263">
            <v>998</v>
          </cell>
          <cell r="V1263">
            <v>1254</v>
          </cell>
          <cell r="W1263">
            <v>0</v>
          </cell>
          <cell r="X1263">
            <v>0</v>
          </cell>
        </row>
        <row r="1264">
          <cell r="D1264">
            <v>1255</v>
          </cell>
          <cell r="E1264">
            <v>251</v>
          </cell>
          <cell r="F1264" t="str">
            <v xml:space="preserve">Rockland                     </v>
          </cell>
          <cell r="G1264">
            <v>999</v>
          </cell>
          <cell r="H1264" t="str">
            <v>Total</v>
          </cell>
          <cell r="I1264">
            <v>28217878.980160002</v>
          </cell>
          <cell r="J1264">
            <v>1</v>
          </cell>
          <cell r="K1264">
            <v>28324665.210020766</v>
          </cell>
          <cell r="L1264">
            <v>0.99999999999999989</v>
          </cell>
          <cell r="M1264">
            <v>13969440</v>
          </cell>
          <cell r="N1264">
            <v>13969440</v>
          </cell>
          <cell r="O1264">
            <v>13586740</v>
          </cell>
          <cell r="P1264">
            <v>382700</v>
          </cell>
          <cell r="Q1264">
            <v>2.8167168872003145</v>
          </cell>
          <cell r="R1264">
            <v>2548</v>
          </cell>
          <cell r="S1264">
            <v>0</v>
          </cell>
          <cell r="T1264">
            <v>251</v>
          </cell>
          <cell r="U1264">
            <v>999</v>
          </cell>
          <cell r="V1264">
            <v>1255</v>
          </cell>
          <cell r="W1264">
            <v>2505.9999999987999</v>
          </cell>
          <cell r="X1264">
            <v>28324665.210020766</v>
          </cell>
        </row>
        <row r="1265">
          <cell r="D1265">
            <v>1256</v>
          </cell>
          <cell r="E1265">
            <v>252</v>
          </cell>
          <cell r="F1265" t="str">
            <v xml:space="preserve">Rockport                     </v>
          </cell>
          <cell r="G1265">
            <v>252</v>
          </cell>
          <cell r="H1265" t="str">
            <v>Rockport</v>
          </cell>
          <cell r="I1265">
            <v>7673923.8114000009</v>
          </cell>
          <cell r="J1265">
            <v>0.96242721592956637</v>
          </cell>
          <cell r="K1265">
            <v>7549140.3215470212</v>
          </cell>
          <cell r="L1265">
            <v>0.96936094223279934</v>
          </cell>
          <cell r="N1265">
            <v>6289613</v>
          </cell>
          <cell r="O1265">
            <v>6409651</v>
          </cell>
          <cell r="P1265">
            <v>-120038</v>
          </cell>
          <cell r="Q1265">
            <v>-1.8727696718588891</v>
          </cell>
          <cell r="R1265">
            <v>758</v>
          </cell>
          <cell r="S1265">
            <v>0</v>
          </cell>
          <cell r="T1265">
            <v>252</v>
          </cell>
          <cell r="U1265">
            <v>252</v>
          </cell>
          <cell r="V1265">
            <v>1256</v>
          </cell>
          <cell r="W1265">
            <v>735</v>
          </cell>
          <cell r="X1265">
            <v>7549140.3215470212</v>
          </cell>
        </row>
        <row r="1266">
          <cell r="D1266">
            <v>1257</v>
          </cell>
          <cell r="E1266">
            <v>252</v>
          </cell>
          <cell r="F1266" t="str">
            <v xml:space="preserve">Rockport                     </v>
          </cell>
          <cell r="G1266">
            <v>817</v>
          </cell>
          <cell r="H1266" t="str">
            <v>Essex North Shore</v>
          </cell>
          <cell r="I1266">
            <v>299587</v>
          </cell>
          <cell r="J1266">
            <v>3.7572784070433594E-2</v>
          </cell>
          <cell r="K1266">
            <v>238609.31086393559</v>
          </cell>
          <cell r="L1266">
            <v>3.0639057767200734E-2</v>
          </cell>
          <cell r="N1266">
            <v>198799</v>
          </cell>
          <cell r="O1266">
            <v>250230</v>
          </cell>
          <cell r="P1266">
            <v>-51431</v>
          </cell>
          <cell r="Q1266">
            <v>-20.553490788474605</v>
          </cell>
          <cell r="R1266">
            <v>19</v>
          </cell>
          <cell r="S1266">
            <v>0</v>
          </cell>
          <cell r="T1266">
            <v>252</v>
          </cell>
          <cell r="U1266">
            <v>817</v>
          </cell>
          <cell r="V1266">
            <v>1257</v>
          </cell>
          <cell r="W1266">
            <v>15.000000001739998</v>
          </cell>
          <cell r="X1266">
            <v>238609.31086393559</v>
          </cell>
        </row>
        <row r="1267">
          <cell r="D1267">
            <v>1258</v>
          </cell>
          <cell r="E1267">
            <v>252</v>
          </cell>
          <cell r="F1267" t="str">
            <v/>
          </cell>
          <cell r="G1267">
            <v>998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252</v>
          </cell>
          <cell r="U1267">
            <v>998</v>
          </cell>
          <cell r="V1267">
            <v>1258</v>
          </cell>
          <cell r="W1267">
            <v>0</v>
          </cell>
          <cell r="X1267">
            <v>0</v>
          </cell>
        </row>
        <row r="1268">
          <cell r="D1268">
            <v>1259</v>
          </cell>
          <cell r="E1268">
            <v>252</v>
          </cell>
          <cell r="F1268" t="str">
            <v/>
          </cell>
          <cell r="G1268">
            <v>998</v>
          </cell>
          <cell r="H1268" t="str">
            <v/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252</v>
          </cell>
          <cell r="U1268">
            <v>998</v>
          </cell>
          <cell r="V1268">
            <v>1259</v>
          </cell>
          <cell r="W1268">
            <v>0</v>
          </cell>
          <cell r="X1268">
            <v>0</v>
          </cell>
        </row>
        <row r="1269">
          <cell r="D1269">
            <v>1260</v>
          </cell>
          <cell r="E1269">
            <v>252</v>
          </cell>
          <cell r="F1269" t="str">
            <v xml:space="preserve">Rockport                     </v>
          </cell>
          <cell r="G1269">
            <v>999</v>
          </cell>
          <cell r="H1269" t="str">
            <v>Total</v>
          </cell>
          <cell r="I1269">
            <v>7973510.8114000009</v>
          </cell>
          <cell r="J1269">
            <v>1</v>
          </cell>
          <cell r="K1269">
            <v>7787749.6324109565</v>
          </cell>
          <cell r="L1269">
            <v>1</v>
          </cell>
          <cell r="M1269">
            <v>6488412</v>
          </cell>
          <cell r="N1269">
            <v>6488412</v>
          </cell>
          <cell r="O1269">
            <v>6659881</v>
          </cell>
          <cell r="P1269">
            <v>-171469</v>
          </cell>
          <cell r="Q1269">
            <v>-2.5746556132159117</v>
          </cell>
          <cell r="R1269">
            <v>777</v>
          </cell>
          <cell r="S1269">
            <v>0</v>
          </cell>
          <cell r="T1269">
            <v>252</v>
          </cell>
          <cell r="U1269">
            <v>999</v>
          </cell>
          <cell r="V1269">
            <v>1260</v>
          </cell>
          <cell r="W1269">
            <v>750.00000000173998</v>
          </cell>
          <cell r="X1269">
            <v>7787749.6324109565</v>
          </cell>
        </row>
        <row r="1270">
          <cell r="D1270">
            <v>1261</v>
          </cell>
          <cell r="E1270">
            <v>253</v>
          </cell>
          <cell r="F1270" t="str">
            <v xml:space="preserve">Rowe                         </v>
          </cell>
          <cell r="G1270">
            <v>253</v>
          </cell>
          <cell r="H1270" t="str">
            <v>Rowe</v>
          </cell>
          <cell r="I1270">
            <v>642285.43000000005</v>
          </cell>
          <cell r="J1270">
            <v>1</v>
          </cell>
          <cell r="K1270">
            <v>637861.27157375612</v>
          </cell>
          <cell r="L1270">
            <v>1</v>
          </cell>
          <cell r="N1270">
            <v>530325</v>
          </cell>
          <cell r="O1270">
            <v>535088</v>
          </cell>
          <cell r="P1270">
            <v>-4763</v>
          </cell>
          <cell r="Q1270">
            <v>-0.89013395927398853</v>
          </cell>
          <cell r="R1270">
            <v>66</v>
          </cell>
          <cell r="S1270">
            <v>0</v>
          </cell>
          <cell r="T1270">
            <v>253</v>
          </cell>
          <cell r="U1270">
            <v>253</v>
          </cell>
          <cell r="V1270">
            <v>1261</v>
          </cell>
          <cell r="W1270">
            <v>64</v>
          </cell>
          <cell r="X1270">
            <v>637861.27157375612</v>
          </cell>
        </row>
        <row r="1271">
          <cell r="D1271">
            <v>1262</v>
          </cell>
          <cell r="E1271">
            <v>253</v>
          </cell>
          <cell r="F1271" t="str">
            <v/>
          </cell>
          <cell r="G1271">
            <v>998</v>
          </cell>
          <cell r="H1271" t="str">
            <v/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253</v>
          </cell>
          <cell r="U1271">
            <v>998</v>
          </cell>
          <cell r="V1271">
            <v>1262</v>
          </cell>
          <cell r="W1271">
            <v>0</v>
          </cell>
          <cell r="X1271">
            <v>0</v>
          </cell>
        </row>
        <row r="1272">
          <cell r="D1272">
            <v>1263</v>
          </cell>
          <cell r="E1272">
            <v>253</v>
          </cell>
          <cell r="F1272" t="str">
            <v/>
          </cell>
          <cell r="G1272">
            <v>998</v>
          </cell>
          <cell r="H1272" t="str">
            <v/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253</v>
          </cell>
          <cell r="U1272">
            <v>998</v>
          </cell>
          <cell r="V1272">
            <v>1263</v>
          </cell>
          <cell r="W1272">
            <v>0</v>
          </cell>
          <cell r="X1272">
            <v>0</v>
          </cell>
        </row>
        <row r="1273">
          <cell r="D1273">
            <v>1264</v>
          </cell>
          <cell r="E1273">
            <v>253</v>
          </cell>
          <cell r="F1273" t="str">
            <v/>
          </cell>
          <cell r="G1273">
            <v>998</v>
          </cell>
          <cell r="H1273" t="str">
            <v/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253</v>
          </cell>
          <cell r="U1273">
            <v>998</v>
          </cell>
          <cell r="V1273">
            <v>1264</v>
          </cell>
          <cell r="W1273">
            <v>0</v>
          </cell>
          <cell r="X1273">
            <v>0</v>
          </cell>
        </row>
        <row r="1274">
          <cell r="D1274">
            <v>1265</v>
          </cell>
          <cell r="E1274">
            <v>253</v>
          </cell>
          <cell r="F1274" t="str">
            <v xml:space="preserve">Rowe                         </v>
          </cell>
          <cell r="G1274">
            <v>999</v>
          </cell>
          <cell r="H1274" t="str">
            <v>Total</v>
          </cell>
          <cell r="I1274">
            <v>642285.43000000005</v>
          </cell>
          <cell r="J1274">
            <v>1</v>
          </cell>
          <cell r="K1274">
            <v>637861.27157375612</v>
          </cell>
          <cell r="L1274">
            <v>1</v>
          </cell>
          <cell r="M1274">
            <v>530325</v>
          </cell>
          <cell r="N1274">
            <v>530325</v>
          </cell>
          <cell r="O1274">
            <v>535088</v>
          </cell>
          <cell r="P1274">
            <v>-4763</v>
          </cell>
          <cell r="Q1274">
            <v>-0.89013395927398853</v>
          </cell>
          <cell r="R1274">
            <v>66</v>
          </cell>
          <cell r="S1274">
            <v>0</v>
          </cell>
          <cell r="T1274">
            <v>253</v>
          </cell>
          <cell r="U1274">
            <v>999</v>
          </cell>
          <cell r="V1274">
            <v>1265</v>
          </cell>
          <cell r="W1274">
            <v>64</v>
          </cell>
          <cell r="X1274">
            <v>637861.27157375612</v>
          </cell>
        </row>
        <row r="1275">
          <cell r="D1275">
            <v>1266</v>
          </cell>
          <cell r="E1275">
            <v>254</v>
          </cell>
          <cell r="F1275" t="str">
            <v xml:space="preserve">Rowley                       </v>
          </cell>
          <cell r="G1275">
            <v>254</v>
          </cell>
          <cell r="H1275" t="str">
            <v>Rowley</v>
          </cell>
          <cell r="I1275">
            <v>27164.907080000004</v>
          </cell>
          <cell r="J1275">
            <v>3.2015755338087532E-3</v>
          </cell>
          <cell r="K1275">
            <v>69109.922267947739</v>
          </cell>
          <cell r="L1275">
            <v>8.2253313381429327E-3</v>
          </cell>
          <cell r="N1275">
            <v>57514</v>
          </cell>
          <cell r="O1275">
            <v>22563</v>
          </cell>
          <cell r="P1275">
            <v>34951</v>
          </cell>
          <cell r="Q1275">
            <v>154.90404644772414</v>
          </cell>
          <cell r="R1275">
            <v>2</v>
          </cell>
          <cell r="S1275">
            <v>0</v>
          </cell>
          <cell r="T1275">
            <v>254</v>
          </cell>
          <cell r="U1275">
            <v>254</v>
          </cell>
          <cell r="V1275">
            <v>1266</v>
          </cell>
          <cell r="W1275">
            <v>5</v>
          </cell>
          <cell r="X1275">
            <v>69109.922267947739</v>
          </cell>
        </row>
        <row r="1276">
          <cell r="D1276">
            <v>1267</v>
          </cell>
          <cell r="E1276">
            <v>254</v>
          </cell>
          <cell r="F1276" t="str">
            <v xml:space="preserve">Rowley                       </v>
          </cell>
          <cell r="G1276">
            <v>773</v>
          </cell>
          <cell r="H1276" t="str">
            <v>Triton</v>
          </cell>
          <cell r="I1276">
            <v>8141959</v>
          </cell>
          <cell r="J1276">
            <v>0.95958718558863476</v>
          </cell>
          <cell r="K1276">
            <v>8027452.3234286206</v>
          </cell>
          <cell r="L1276">
            <v>0.95541208837343528</v>
          </cell>
          <cell r="N1276">
            <v>6680536</v>
          </cell>
          <cell r="O1276">
            <v>6762603</v>
          </cell>
          <cell r="P1276">
            <v>-82067</v>
          </cell>
          <cell r="Q1276">
            <v>-1.2135415904201385</v>
          </cell>
          <cell r="R1276">
            <v>815</v>
          </cell>
          <cell r="S1276">
            <v>0</v>
          </cell>
          <cell r="T1276">
            <v>254</v>
          </cell>
          <cell r="U1276">
            <v>773</v>
          </cell>
          <cell r="V1276">
            <v>1267</v>
          </cell>
          <cell r="W1276">
            <v>787.04508857159999</v>
          </cell>
          <cell r="X1276">
            <v>8027452.3234286206</v>
          </cell>
        </row>
        <row r="1277">
          <cell r="D1277">
            <v>1268</v>
          </cell>
          <cell r="E1277">
            <v>254</v>
          </cell>
          <cell r="F1277" t="str">
            <v xml:space="preserve">Rowley                       </v>
          </cell>
          <cell r="G1277">
            <v>885</v>
          </cell>
          <cell r="H1277" t="str">
            <v>Whittier</v>
          </cell>
          <cell r="I1277">
            <v>315732</v>
          </cell>
          <cell r="J1277">
            <v>3.7211238877556473E-2</v>
          </cell>
          <cell r="K1277">
            <v>305521.44270971231</v>
          </cell>
          <cell r="L1277">
            <v>3.6362580288421771E-2</v>
          </cell>
          <cell r="N1277">
            <v>254258</v>
          </cell>
          <cell r="O1277">
            <v>262243</v>
          </cell>
          <cell r="P1277">
            <v>-7985</v>
          </cell>
          <cell r="Q1277">
            <v>-3.0448858501466196</v>
          </cell>
          <cell r="R1277">
            <v>20</v>
          </cell>
          <cell r="S1277">
            <v>0</v>
          </cell>
          <cell r="T1277">
            <v>254</v>
          </cell>
          <cell r="U1277">
            <v>885</v>
          </cell>
          <cell r="V1277">
            <v>1268</v>
          </cell>
          <cell r="W1277">
            <v>18.9845402738</v>
          </cell>
          <cell r="X1277">
            <v>305521.44270971231</v>
          </cell>
        </row>
        <row r="1278">
          <cell r="D1278">
            <v>1269</v>
          </cell>
          <cell r="E1278">
            <v>254</v>
          </cell>
          <cell r="F1278" t="str">
            <v/>
          </cell>
          <cell r="G1278">
            <v>998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254</v>
          </cell>
          <cell r="U1278">
            <v>998</v>
          </cell>
          <cell r="V1278">
            <v>1269</v>
          </cell>
          <cell r="W1278">
            <v>0</v>
          </cell>
          <cell r="X1278">
            <v>0</v>
          </cell>
        </row>
        <row r="1279">
          <cell r="D1279">
            <v>1270</v>
          </cell>
          <cell r="E1279">
            <v>254</v>
          </cell>
          <cell r="F1279" t="str">
            <v xml:space="preserve">Rowley                       </v>
          </cell>
          <cell r="G1279">
            <v>999</v>
          </cell>
          <cell r="H1279" t="str">
            <v>Total</v>
          </cell>
          <cell r="I1279">
            <v>8484855.9070800003</v>
          </cell>
          <cell r="J1279">
            <v>1</v>
          </cell>
          <cell r="K1279">
            <v>8402083.6884062812</v>
          </cell>
          <cell r="L1279">
            <v>1</v>
          </cell>
          <cell r="M1279">
            <v>6992308</v>
          </cell>
          <cell r="N1279">
            <v>6992308</v>
          </cell>
          <cell r="O1279">
            <v>7047409</v>
          </cell>
          <cell r="P1279">
            <v>-55101</v>
          </cell>
          <cell r="Q1279">
            <v>-0.78186181616534534</v>
          </cell>
          <cell r="R1279">
            <v>837</v>
          </cell>
          <cell r="S1279">
            <v>0</v>
          </cell>
          <cell r="T1279">
            <v>254</v>
          </cell>
          <cell r="U1279">
            <v>999</v>
          </cell>
          <cell r="V1279">
            <v>1270</v>
          </cell>
          <cell r="W1279">
            <v>811.0296288454</v>
          </cell>
          <cell r="X1279">
            <v>8402083.6884062812</v>
          </cell>
        </row>
        <row r="1280">
          <cell r="D1280">
            <v>1271</v>
          </cell>
          <cell r="E1280">
            <v>255</v>
          </cell>
          <cell r="F1280" t="str">
            <v xml:space="preserve">Royalston                    </v>
          </cell>
          <cell r="G1280">
            <v>255</v>
          </cell>
          <cell r="H1280" t="str">
            <v>Royalston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255</v>
          </cell>
          <cell r="U1280">
            <v>255</v>
          </cell>
          <cell r="V1280">
            <v>1271</v>
          </cell>
          <cell r="W1280">
            <v>0</v>
          </cell>
          <cell r="X1280">
            <v>0</v>
          </cell>
        </row>
        <row r="1281">
          <cell r="D1281">
            <v>1272</v>
          </cell>
          <cell r="E1281">
            <v>255</v>
          </cell>
          <cell r="F1281" t="str">
            <v xml:space="preserve">Royalston                    </v>
          </cell>
          <cell r="G1281">
            <v>615</v>
          </cell>
          <cell r="H1281" t="str">
            <v>Athol Royalston</v>
          </cell>
          <cell r="I1281">
            <v>1387400</v>
          </cell>
          <cell r="J1281">
            <v>0.82656001734858564</v>
          </cell>
          <cell r="K1281">
            <v>1376112.9684709888</v>
          </cell>
          <cell r="L1281">
            <v>0.85457447566867117</v>
          </cell>
          <cell r="N1281">
            <v>454797</v>
          </cell>
          <cell r="O1281">
            <v>419140</v>
          </cell>
          <cell r="P1281">
            <v>35657</v>
          </cell>
          <cell r="Q1281">
            <v>8.5071813713794917</v>
          </cell>
          <cell r="R1281">
            <v>131</v>
          </cell>
          <cell r="S1281">
            <v>0</v>
          </cell>
          <cell r="T1281">
            <v>255</v>
          </cell>
          <cell r="U1281">
            <v>615</v>
          </cell>
          <cell r="V1281">
            <v>1272</v>
          </cell>
          <cell r="W1281">
            <v>127.89328062874999</v>
          </cell>
          <cell r="X1281">
            <v>1376112.9684709888</v>
          </cell>
        </row>
        <row r="1282">
          <cell r="D1282">
            <v>1273</v>
          </cell>
          <cell r="E1282">
            <v>255</v>
          </cell>
          <cell r="F1282" t="str">
            <v xml:space="preserve">Royalston                    </v>
          </cell>
          <cell r="G1282">
            <v>832</v>
          </cell>
          <cell r="H1282" t="str">
            <v>Montachusett</v>
          </cell>
          <cell r="I1282">
            <v>291123</v>
          </cell>
          <cell r="J1282">
            <v>0.17343998265141436</v>
          </cell>
          <cell r="K1282">
            <v>234177.30774423995</v>
          </cell>
          <cell r="L1282">
            <v>0.14542552433132883</v>
          </cell>
          <cell r="N1282">
            <v>77394</v>
          </cell>
          <cell r="O1282">
            <v>87950</v>
          </cell>
          <cell r="P1282">
            <v>-10556</v>
          </cell>
          <cell r="Q1282">
            <v>-12.002274019329164</v>
          </cell>
          <cell r="R1282">
            <v>19</v>
          </cell>
          <cell r="S1282">
            <v>0</v>
          </cell>
          <cell r="T1282">
            <v>255</v>
          </cell>
          <cell r="U1282">
            <v>832</v>
          </cell>
          <cell r="V1282">
            <v>1273</v>
          </cell>
          <cell r="W1282">
            <v>15.010033450719998</v>
          </cell>
          <cell r="X1282">
            <v>234177.30774423995</v>
          </cell>
        </row>
        <row r="1283">
          <cell r="D1283">
            <v>1274</v>
          </cell>
          <cell r="E1283">
            <v>255</v>
          </cell>
          <cell r="F1283" t="str">
            <v/>
          </cell>
          <cell r="G1283">
            <v>998</v>
          </cell>
          <cell r="H1283" t="str">
            <v/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255</v>
          </cell>
          <cell r="U1283">
            <v>998</v>
          </cell>
          <cell r="V1283">
            <v>1274</v>
          </cell>
          <cell r="W1283">
            <v>0</v>
          </cell>
          <cell r="X1283">
            <v>0</v>
          </cell>
        </row>
        <row r="1284">
          <cell r="D1284">
            <v>1275</v>
          </cell>
          <cell r="E1284">
            <v>255</v>
          </cell>
          <cell r="F1284" t="str">
            <v xml:space="preserve">Royalston                    </v>
          </cell>
          <cell r="G1284">
            <v>999</v>
          </cell>
          <cell r="H1284" t="str">
            <v>Total</v>
          </cell>
          <cell r="I1284">
            <v>1678523</v>
          </cell>
          <cell r="J1284">
            <v>1</v>
          </cell>
          <cell r="K1284">
            <v>1610290.2762152287</v>
          </cell>
          <cell r="L1284">
            <v>1</v>
          </cell>
          <cell r="M1284">
            <v>532191</v>
          </cell>
          <cell r="N1284">
            <v>532191</v>
          </cell>
          <cell r="O1284">
            <v>507090</v>
          </cell>
          <cell r="P1284">
            <v>25101</v>
          </cell>
          <cell r="Q1284">
            <v>4.9500088741643493</v>
          </cell>
          <cell r="R1284">
            <v>150</v>
          </cell>
          <cell r="S1284">
            <v>0</v>
          </cell>
          <cell r="T1284">
            <v>255</v>
          </cell>
          <cell r="U1284">
            <v>999</v>
          </cell>
          <cell r="V1284">
            <v>1275</v>
          </cell>
          <cell r="W1284">
            <v>142.90331407946999</v>
          </cell>
          <cell r="X1284">
            <v>1610290.2762152287</v>
          </cell>
        </row>
        <row r="1285">
          <cell r="D1285">
            <v>1276</v>
          </cell>
          <cell r="E1285">
            <v>256</v>
          </cell>
          <cell r="F1285" t="str">
            <v xml:space="preserve">Russell                      </v>
          </cell>
          <cell r="G1285">
            <v>256</v>
          </cell>
          <cell r="H1285" t="str">
            <v>Russell</v>
          </cell>
          <cell r="I1285">
            <v>236011.40000000002</v>
          </cell>
          <cell r="J1285">
            <v>8.622292210420239E-2</v>
          </cell>
          <cell r="K1285">
            <v>240301.01604183207</v>
          </cell>
          <cell r="L1285">
            <v>8.3660925460689262E-2</v>
          </cell>
          <cell r="N1285">
            <v>93424</v>
          </cell>
          <cell r="O1285">
            <v>100692</v>
          </cell>
          <cell r="P1285">
            <v>-7268</v>
          </cell>
          <cell r="Q1285">
            <v>-7.2180510864815473</v>
          </cell>
          <cell r="R1285">
            <v>16</v>
          </cell>
          <cell r="S1285">
            <v>0</v>
          </cell>
          <cell r="T1285">
            <v>256</v>
          </cell>
          <cell r="U1285">
            <v>256</v>
          </cell>
          <cell r="V1285">
            <v>1276</v>
          </cell>
          <cell r="W1285">
            <v>16</v>
          </cell>
          <cell r="X1285">
            <v>240301.01604183207</v>
          </cell>
        </row>
        <row r="1286">
          <cell r="D1286">
            <v>1277</v>
          </cell>
          <cell r="E1286">
            <v>256</v>
          </cell>
          <cell r="F1286" t="str">
            <v xml:space="preserve">Russell                      </v>
          </cell>
          <cell r="G1286">
            <v>672</v>
          </cell>
          <cell r="H1286" t="str">
            <v>Gateway</v>
          </cell>
          <cell r="I1286">
            <v>2501212</v>
          </cell>
          <cell r="J1286">
            <v>0.91377707789579765</v>
          </cell>
          <cell r="K1286">
            <v>2632019.7802986903</v>
          </cell>
          <cell r="L1286">
            <v>0.91633907453931074</v>
          </cell>
          <cell r="N1286">
            <v>1023275</v>
          </cell>
          <cell r="O1286">
            <v>1067119</v>
          </cell>
          <cell r="P1286">
            <v>-43844</v>
          </cell>
          <cell r="Q1286">
            <v>-4.1086326829528854</v>
          </cell>
          <cell r="R1286">
            <v>244</v>
          </cell>
          <cell r="S1286">
            <v>0</v>
          </cell>
          <cell r="T1286">
            <v>256</v>
          </cell>
          <cell r="U1286">
            <v>672</v>
          </cell>
          <cell r="V1286">
            <v>1277</v>
          </cell>
          <cell r="W1286">
            <v>252.12931995680003</v>
          </cell>
          <cell r="X1286">
            <v>2632019.7802986903</v>
          </cell>
        </row>
        <row r="1287">
          <cell r="D1287">
            <v>1278</v>
          </cell>
          <cell r="E1287">
            <v>256</v>
          </cell>
          <cell r="F1287" t="str">
            <v/>
          </cell>
          <cell r="G1287">
            <v>998</v>
          </cell>
          <cell r="H1287" t="str">
            <v/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256</v>
          </cell>
          <cell r="U1287">
            <v>998</v>
          </cell>
          <cell r="V1287">
            <v>1278</v>
          </cell>
          <cell r="W1287">
            <v>0</v>
          </cell>
          <cell r="X1287">
            <v>0</v>
          </cell>
        </row>
        <row r="1288">
          <cell r="D1288">
            <v>1279</v>
          </cell>
          <cell r="E1288">
            <v>256</v>
          </cell>
          <cell r="F1288" t="str">
            <v/>
          </cell>
          <cell r="G1288">
            <v>998</v>
          </cell>
          <cell r="H1288" t="str">
            <v/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256</v>
          </cell>
          <cell r="U1288">
            <v>998</v>
          </cell>
          <cell r="V1288">
            <v>1279</v>
          </cell>
          <cell r="W1288">
            <v>0</v>
          </cell>
          <cell r="X1288">
            <v>0</v>
          </cell>
        </row>
        <row r="1289">
          <cell r="D1289">
            <v>1280</v>
          </cell>
          <cell r="E1289">
            <v>256</v>
          </cell>
          <cell r="F1289" t="str">
            <v xml:space="preserve">Russell                      </v>
          </cell>
          <cell r="G1289">
            <v>999</v>
          </cell>
          <cell r="H1289" t="str">
            <v>Total</v>
          </cell>
          <cell r="I1289">
            <v>2737223.4</v>
          </cell>
          <cell r="J1289">
            <v>1</v>
          </cell>
          <cell r="K1289">
            <v>2872320.7963405224</v>
          </cell>
          <cell r="L1289">
            <v>1</v>
          </cell>
          <cell r="M1289">
            <v>1116699</v>
          </cell>
          <cell r="N1289">
            <v>1116699</v>
          </cell>
          <cell r="O1289">
            <v>1167811</v>
          </cell>
          <cell r="P1289">
            <v>-51112</v>
          </cell>
          <cell r="Q1289">
            <v>-4.3767356190342444</v>
          </cell>
          <cell r="R1289">
            <v>260</v>
          </cell>
          <cell r="S1289">
            <v>0</v>
          </cell>
          <cell r="T1289">
            <v>256</v>
          </cell>
          <cell r="U1289">
            <v>999</v>
          </cell>
          <cell r="V1289">
            <v>1280</v>
          </cell>
          <cell r="W1289">
            <v>268.12931995680003</v>
          </cell>
          <cell r="X1289">
            <v>2872320.7963405224</v>
          </cell>
        </row>
        <row r="1290">
          <cell r="D1290">
            <v>1281</v>
          </cell>
          <cell r="E1290">
            <v>257</v>
          </cell>
          <cell r="F1290" t="str">
            <v xml:space="preserve">Rutland                      </v>
          </cell>
          <cell r="G1290">
            <v>257</v>
          </cell>
          <cell r="H1290" t="str">
            <v>Rutland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257</v>
          </cell>
          <cell r="U1290">
            <v>257</v>
          </cell>
          <cell r="V1290">
            <v>1281</v>
          </cell>
          <cell r="W1290">
            <v>0</v>
          </cell>
          <cell r="X1290">
            <v>0</v>
          </cell>
        </row>
        <row r="1291">
          <cell r="D1291">
            <v>1282</v>
          </cell>
          <cell r="E1291">
            <v>257</v>
          </cell>
          <cell r="F1291" t="str">
            <v xml:space="preserve">Rutland                      </v>
          </cell>
          <cell r="G1291">
            <v>775</v>
          </cell>
          <cell r="H1291" t="str">
            <v>Wachusett</v>
          </cell>
          <cell r="I1291">
            <v>15483003</v>
          </cell>
          <cell r="J1291">
            <v>0.96878119927868578</v>
          </cell>
          <cell r="K1291">
            <v>15676737.6238048</v>
          </cell>
          <cell r="L1291">
            <v>0.96773577470778271</v>
          </cell>
          <cell r="N1291">
            <v>7036196</v>
          </cell>
          <cell r="O1291">
            <v>6813218</v>
          </cell>
          <cell r="P1291">
            <v>222978</v>
          </cell>
          <cell r="Q1291">
            <v>3.272726632260996</v>
          </cell>
          <cell r="R1291">
            <v>1667</v>
          </cell>
          <cell r="S1291">
            <v>0</v>
          </cell>
          <cell r="T1291">
            <v>257</v>
          </cell>
          <cell r="U1291">
            <v>775</v>
          </cell>
          <cell r="V1291">
            <v>1282</v>
          </cell>
          <cell r="W1291">
            <v>1645.3076289652602</v>
          </cell>
          <cell r="X1291">
            <v>15676737.6238048</v>
          </cell>
        </row>
        <row r="1292">
          <cell r="D1292">
            <v>1283</v>
          </cell>
          <cell r="E1292">
            <v>257</v>
          </cell>
          <cell r="F1292" t="str">
            <v xml:space="preserve">Rutland                      </v>
          </cell>
          <cell r="G1292">
            <v>876</v>
          </cell>
          <cell r="H1292" t="str">
            <v>Southern Worcester</v>
          </cell>
          <cell r="I1292">
            <v>498937</v>
          </cell>
          <cell r="J1292">
            <v>3.1218800721314183E-2</v>
          </cell>
          <cell r="K1292">
            <v>522661.04835707659</v>
          </cell>
          <cell r="L1292">
            <v>3.22642252922173E-2</v>
          </cell>
          <cell r="N1292">
            <v>234586</v>
          </cell>
          <cell r="O1292">
            <v>219555</v>
          </cell>
          <cell r="P1292">
            <v>15031</v>
          </cell>
          <cell r="Q1292">
            <v>6.8461205620459564</v>
          </cell>
          <cell r="R1292">
            <v>32</v>
          </cell>
          <cell r="S1292">
            <v>0</v>
          </cell>
          <cell r="T1292">
            <v>257</v>
          </cell>
          <cell r="U1292">
            <v>876</v>
          </cell>
          <cell r="V1292">
            <v>1283</v>
          </cell>
          <cell r="W1292">
            <v>33.000000001499998</v>
          </cell>
          <cell r="X1292">
            <v>522661.04835707659</v>
          </cell>
        </row>
        <row r="1293">
          <cell r="D1293">
            <v>1284</v>
          </cell>
          <cell r="E1293">
            <v>257</v>
          </cell>
          <cell r="F1293" t="str">
            <v/>
          </cell>
          <cell r="G1293">
            <v>998</v>
          </cell>
          <cell r="H1293" t="str">
            <v/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257</v>
          </cell>
          <cell r="U1293">
            <v>998</v>
          </cell>
          <cell r="V1293">
            <v>1284</v>
          </cell>
          <cell r="W1293">
            <v>0</v>
          </cell>
          <cell r="X1293">
            <v>0</v>
          </cell>
        </row>
        <row r="1294">
          <cell r="D1294">
            <v>1285</v>
          </cell>
          <cell r="E1294">
            <v>257</v>
          </cell>
          <cell r="F1294" t="str">
            <v xml:space="preserve">Rutland                      </v>
          </cell>
          <cell r="G1294">
            <v>999</v>
          </cell>
          <cell r="H1294" t="str">
            <v>Total</v>
          </cell>
          <cell r="I1294">
            <v>15981940</v>
          </cell>
          <cell r="J1294">
            <v>1</v>
          </cell>
          <cell r="K1294">
            <v>16199398.672161877</v>
          </cell>
          <cell r="L1294">
            <v>1</v>
          </cell>
          <cell r="M1294">
            <v>7270782</v>
          </cell>
          <cell r="N1294">
            <v>7270782</v>
          </cell>
          <cell r="O1294">
            <v>7032773</v>
          </cell>
          <cell r="P1294">
            <v>238009</v>
          </cell>
          <cell r="Q1294">
            <v>3.3842838379683235</v>
          </cell>
          <cell r="R1294">
            <v>1699</v>
          </cell>
          <cell r="S1294">
            <v>0</v>
          </cell>
          <cell r="T1294">
            <v>257</v>
          </cell>
          <cell r="U1294">
            <v>999</v>
          </cell>
          <cell r="V1294">
            <v>1285</v>
          </cell>
          <cell r="W1294">
            <v>1678.3076289667601</v>
          </cell>
          <cell r="X1294">
            <v>16199398.672161877</v>
          </cell>
        </row>
        <row r="1295">
          <cell r="D1295">
            <v>1286</v>
          </cell>
          <cell r="E1295">
            <v>258</v>
          </cell>
          <cell r="F1295" t="str">
            <v xml:space="preserve">Salem                        </v>
          </cell>
          <cell r="G1295">
            <v>258</v>
          </cell>
          <cell r="H1295" t="str">
            <v>Salem</v>
          </cell>
          <cell r="I1295">
            <v>52561026.710000008</v>
          </cell>
          <cell r="J1295">
            <v>0.95093368493860964</v>
          </cell>
          <cell r="K1295">
            <v>52768572.013673805</v>
          </cell>
          <cell r="L1295">
            <v>0.94663634511234429</v>
          </cell>
          <cell r="N1295">
            <v>32317455</v>
          </cell>
          <cell r="O1295">
            <v>31386760</v>
          </cell>
          <cell r="P1295">
            <v>930695</v>
          </cell>
          <cell r="Q1295">
            <v>2.9652471296814324</v>
          </cell>
          <cell r="R1295">
            <v>4586</v>
          </cell>
          <cell r="S1295">
            <v>0</v>
          </cell>
          <cell r="T1295">
            <v>258</v>
          </cell>
          <cell r="U1295">
            <v>258</v>
          </cell>
          <cell r="V1295">
            <v>1286</v>
          </cell>
          <cell r="W1295">
            <v>4537</v>
          </cell>
          <cell r="X1295">
            <v>52768572.013673805</v>
          </cell>
        </row>
        <row r="1296">
          <cell r="D1296">
            <v>1287</v>
          </cell>
          <cell r="E1296">
            <v>258</v>
          </cell>
          <cell r="F1296" t="str">
            <v xml:space="preserve">Salem                        </v>
          </cell>
          <cell r="G1296">
            <v>817</v>
          </cell>
          <cell r="H1296" t="str">
            <v>Essex North Shore</v>
          </cell>
          <cell r="I1296">
            <v>2712046</v>
          </cell>
          <cell r="J1296">
            <v>4.9066315061390399E-2</v>
          </cell>
          <cell r="K1296">
            <v>2974662.7418133905</v>
          </cell>
          <cell r="L1296">
            <v>5.3363654887655647E-2</v>
          </cell>
          <cell r="N1296">
            <v>1821795</v>
          </cell>
          <cell r="O1296">
            <v>1619495</v>
          </cell>
          <cell r="P1296">
            <v>202300</v>
          </cell>
          <cell r="Q1296">
            <v>12.491548291288334</v>
          </cell>
          <cell r="R1296">
            <v>172</v>
          </cell>
          <cell r="S1296">
            <v>0</v>
          </cell>
          <cell r="T1296">
            <v>258</v>
          </cell>
          <cell r="U1296">
            <v>817</v>
          </cell>
          <cell r="V1296">
            <v>1287</v>
          </cell>
          <cell r="W1296">
            <v>187.00000000343999</v>
          </cell>
          <cell r="X1296">
            <v>2974662.7418133905</v>
          </cell>
        </row>
        <row r="1297">
          <cell r="D1297">
            <v>1288</v>
          </cell>
          <cell r="E1297">
            <v>258</v>
          </cell>
          <cell r="F1297" t="str">
            <v/>
          </cell>
          <cell r="G1297">
            <v>998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258</v>
          </cell>
          <cell r="U1297">
            <v>998</v>
          </cell>
          <cell r="V1297">
            <v>1288</v>
          </cell>
          <cell r="W1297">
            <v>0</v>
          </cell>
          <cell r="X1297">
            <v>0</v>
          </cell>
        </row>
        <row r="1298">
          <cell r="D1298">
            <v>1289</v>
          </cell>
          <cell r="E1298">
            <v>258</v>
          </cell>
          <cell r="F1298" t="str">
            <v/>
          </cell>
          <cell r="G1298">
            <v>998</v>
          </cell>
          <cell r="H1298" t="str">
            <v/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258</v>
          </cell>
          <cell r="U1298">
            <v>998</v>
          </cell>
          <cell r="V1298">
            <v>1289</v>
          </cell>
          <cell r="W1298">
            <v>0</v>
          </cell>
          <cell r="X1298">
            <v>0</v>
          </cell>
        </row>
        <row r="1299">
          <cell r="D1299">
            <v>1290</v>
          </cell>
          <cell r="E1299">
            <v>258</v>
          </cell>
          <cell r="F1299" t="str">
            <v xml:space="preserve">Salem                        </v>
          </cell>
          <cell r="G1299">
            <v>999</v>
          </cell>
          <cell r="H1299" t="str">
            <v>Total</v>
          </cell>
          <cell r="I1299">
            <v>55273072.710000008</v>
          </cell>
          <cell r="J1299">
            <v>1</v>
          </cell>
          <cell r="K1299">
            <v>55743234.755487196</v>
          </cell>
          <cell r="L1299">
            <v>0.99999999999999989</v>
          </cell>
          <cell r="M1299">
            <v>34139250</v>
          </cell>
          <cell r="N1299">
            <v>34139250</v>
          </cell>
          <cell r="O1299">
            <v>33006255</v>
          </cell>
          <cell r="P1299">
            <v>1132995</v>
          </cell>
          <cell r="Q1299">
            <v>3.4326675352899017</v>
          </cell>
          <cell r="R1299">
            <v>4758</v>
          </cell>
          <cell r="S1299">
            <v>0</v>
          </cell>
          <cell r="T1299">
            <v>258</v>
          </cell>
          <cell r="U1299">
            <v>999</v>
          </cell>
          <cell r="V1299">
            <v>1290</v>
          </cell>
          <cell r="W1299">
            <v>4724.0000000034397</v>
          </cell>
          <cell r="X1299">
            <v>55743234.755487196</v>
          </cell>
        </row>
        <row r="1300">
          <cell r="D1300">
            <v>1291</v>
          </cell>
          <cell r="E1300">
            <v>259</v>
          </cell>
          <cell r="F1300" t="str">
            <v xml:space="preserve">Salisbury                    </v>
          </cell>
          <cell r="G1300">
            <v>259</v>
          </cell>
          <cell r="H1300" t="str">
            <v>Salisbury</v>
          </cell>
          <cell r="I1300">
            <v>79025.52</v>
          </cell>
          <cell r="J1300">
            <v>7.8257241117401597E-3</v>
          </cell>
          <cell r="K1300">
            <v>40250.500030768642</v>
          </cell>
          <cell r="L1300">
            <v>4.0481104606680711E-3</v>
          </cell>
          <cell r="N1300">
            <v>33612</v>
          </cell>
          <cell r="O1300">
            <v>66069</v>
          </cell>
          <cell r="P1300">
            <v>-32457</v>
          </cell>
          <cell r="Q1300">
            <v>-49.125913817372748</v>
          </cell>
          <cell r="R1300">
            <v>6</v>
          </cell>
          <cell r="S1300">
            <v>0</v>
          </cell>
          <cell r="T1300">
            <v>259</v>
          </cell>
          <cell r="U1300">
            <v>259</v>
          </cell>
          <cell r="V1300">
            <v>1291</v>
          </cell>
          <cell r="W1300">
            <v>3</v>
          </cell>
          <cell r="X1300">
            <v>40250.500030768642</v>
          </cell>
        </row>
        <row r="1301">
          <cell r="D1301">
            <v>1292</v>
          </cell>
          <cell r="E1301">
            <v>259</v>
          </cell>
          <cell r="F1301" t="str">
            <v xml:space="preserve">Salisbury                    </v>
          </cell>
          <cell r="G1301">
            <v>773</v>
          </cell>
          <cell r="H1301" t="str">
            <v>Triton</v>
          </cell>
          <cell r="I1301">
            <v>9214032</v>
          </cell>
          <cell r="J1301">
            <v>0.91244540230479232</v>
          </cell>
          <cell r="K1301">
            <v>9195260.1796558984</v>
          </cell>
          <cell r="L1301">
            <v>0.9247941986652326</v>
          </cell>
          <cell r="N1301">
            <v>7678686</v>
          </cell>
          <cell r="O1301">
            <v>7703306</v>
          </cell>
          <cell r="P1301">
            <v>-24620</v>
          </cell>
          <cell r="Q1301">
            <v>-0.31960303796837358</v>
          </cell>
          <cell r="R1301">
            <v>922</v>
          </cell>
          <cell r="S1301">
            <v>0</v>
          </cell>
          <cell r="T1301">
            <v>259</v>
          </cell>
          <cell r="U1301">
            <v>773</v>
          </cell>
          <cell r="V1301">
            <v>1292</v>
          </cell>
          <cell r="W1301">
            <v>901.54186794910004</v>
          </cell>
          <cell r="X1301">
            <v>9195260.1796558984</v>
          </cell>
        </row>
        <row r="1302">
          <cell r="D1302">
            <v>1293</v>
          </cell>
          <cell r="E1302">
            <v>259</v>
          </cell>
          <cell r="F1302" t="str">
            <v xml:space="preserve">Salisbury                    </v>
          </cell>
          <cell r="G1302">
            <v>885</v>
          </cell>
          <cell r="H1302" t="str">
            <v>Whittier</v>
          </cell>
          <cell r="I1302">
            <v>805116</v>
          </cell>
          <cell r="J1302">
            <v>7.9728873583467599E-2</v>
          </cell>
          <cell r="K1302">
            <v>707523.3412095895</v>
          </cell>
          <cell r="L1302">
            <v>7.1157690874099414E-2</v>
          </cell>
          <cell r="N1302">
            <v>590832</v>
          </cell>
          <cell r="O1302">
            <v>673110</v>
          </cell>
          <cell r="P1302">
            <v>-82278</v>
          </cell>
          <cell r="Q1302">
            <v>-12.223559299371574</v>
          </cell>
          <cell r="R1302">
            <v>51</v>
          </cell>
          <cell r="S1302">
            <v>0</v>
          </cell>
          <cell r="T1302">
            <v>259</v>
          </cell>
          <cell r="U1302">
            <v>885</v>
          </cell>
          <cell r="V1302">
            <v>1293</v>
          </cell>
          <cell r="W1302">
            <v>43.964198541080002</v>
          </cell>
          <cell r="X1302">
            <v>707523.3412095895</v>
          </cell>
        </row>
        <row r="1303">
          <cell r="D1303">
            <v>1294</v>
          </cell>
          <cell r="E1303">
            <v>259</v>
          </cell>
          <cell r="F1303" t="str">
            <v/>
          </cell>
          <cell r="G1303">
            <v>998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259</v>
          </cell>
          <cell r="U1303">
            <v>998</v>
          </cell>
          <cell r="V1303">
            <v>1294</v>
          </cell>
          <cell r="W1303">
            <v>0</v>
          </cell>
          <cell r="X1303">
            <v>0</v>
          </cell>
        </row>
        <row r="1304">
          <cell r="D1304">
            <v>1295</v>
          </cell>
          <cell r="E1304">
            <v>259</v>
          </cell>
          <cell r="F1304" t="str">
            <v xml:space="preserve">Salisbury                    </v>
          </cell>
          <cell r="G1304">
            <v>999</v>
          </cell>
          <cell r="H1304" t="str">
            <v>Total</v>
          </cell>
          <cell r="I1304">
            <v>10098173.52</v>
          </cell>
          <cell r="J1304">
            <v>1.0000000000000002</v>
          </cell>
          <cell r="K1304">
            <v>9943034.020896256</v>
          </cell>
          <cell r="L1304">
            <v>1.0000000000000002</v>
          </cell>
          <cell r="M1304">
            <v>8303130</v>
          </cell>
          <cell r="N1304">
            <v>8303130</v>
          </cell>
          <cell r="O1304">
            <v>8442485</v>
          </cell>
          <cell r="P1304">
            <v>-139355</v>
          </cell>
          <cell r="Q1304">
            <v>-1.650639592489652</v>
          </cell>
          <cell r="R1304">
            <v>979</v>
          </cell>
          <cell r="S1304">
            <v>0</v>
          </cell>
          <cell r="T1304">
            <v>259</v>
          </cell>
          <cell r="U1304">
            <v>999</v>
          </cell>
          <cell r="V1304">
            <v>1295</v>
          </cell>
          <cell r="W1304">
            <v>948.50606649018005</v>
          </cell>
          <cell r="X1304">
            <v>9943034.020896256</v>
          </cell>
        </row>
        <row r="1305">
          <cell r="D1305">
            <v>1296</v>
          </cell>
          <cell r="E1305">
            <v>260</v>
          </cell>
          <cell r="F1305" t="str">
            <v xml:space="preserve">Sandisfield                  </v>
          </cell>
          <cell r="G1305">
            <v>260</v>
          </cell>
          <cell r="H1305" t="str">
            <v>Sandisfield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260</v>
          </cell>
          <cell r="U1305">
            <v>260</v>
          </cell>
          <cell r="V1305">
            <v>1296</v>
          </cell>
          <cell r="W1305">
            <v>0</v>
          </cell>
          <cell r="X1305">
            <v>0</v>
          </cell>
        </row>
        <row r="1306">
          <cell r="D1306">
            <v>1297</v>
          </cell>
          <cell r="E1306">
            <v>260</v>
          </cell>
          <cell r="F1306" t="str">
            <v xml:space="preserve">Sandisfield                  </v>
          </cell>
          <cell r="G1306">
            <v>662</v>
          </cell>
          <cell r="H1306" t="str">
            <v>Farmington River</v>
          </cell>
          <cell r="I1306">
            <v>916786</v>
          </cell>
          <cell r="J1306">
            <v>1</v>
          </cell>
          <cell r="K1306">
            <v>854038.81944231491</v>
          </cell>
          <cell r="L1306">
            <v>1</v>
          </cell>
          <cell r="N1306">
            <v>716788</v>
          </cell>
          <cell r="O1306">
            <v>763139</v>
          </cell>
          <cell r="P1306">
            <v>-46351</v>
          </cell>
          <cell r="Q1306">
            <v>-6.0737296875143318</v>
          </cell>
          <cell r="R1306">
            <v>92</v>
          </cell>
          <cell r="S1306">
            <v>0</v>
          </cell>
          <cell r="T1306">
            <v>260</v>
          </cell>
          <cell r="U1306">
            <v>662</v>
          </cell>
          <cell r="V1306">
            <v>1297</v>
          </cell>
          <cell r="W1306">
            <v>85.802575107479996</v>
          </cell>
          <cell r="X1306">
            <v>854038.81944231491</v>
          </cell>
        </row>
        <row r="1307">
          <cell r="D1307">
            <v>1298</v>
          </cell>
          <cell r="E1307">
            <v>260</v>
          </cell>
          <cell r="F1307" t="str">
            <v/>
          </cell>
          <cell r="G1307">
            <v>998</v>
          </cell>
          <cell r="H1307" t="str">
            <v/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260</v>
          </cell>
          <cell r="U1307">
            <v>998</v>
          </cell>
          <cell r="V1307">
            <v>1298</v>
          </cell>
          <cell r="W1307">
            <v>0</v>
          </cell>
          <cell r="X1307">
            <v>0</v>
          </cell>
        </row>
        <row r="1308">
          <cell r="D1308">
            <v>1299</v>
          </cell>
          <cell r="E1308">
            <v>260</v>
          </cell>
          <cell r="F1308" t="str">
            <v/>
          </cell>
          <cell r="G1308">
            <v>998</v>
          </cell>
          <cell r="H1308" t="str">
            <v/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260</v>
          </cell>
          <cell r="U1308">
            <v>998</v>
          </cell>
          <cell r="V1308">
            <v>1299</v>
          </cell>
          <cell r="W1308">
            <v>0</v>
          </cell>
          <cell r="X1308">
            <v>0</v>
          </cell>
        </row>
        <row r="1309">
          <cell r="D1309">
            <v>1300</v>
          </cell>
          <cell r="E1309">
            <v>260</v>
          </cell>
          <cell r="F1309" t="str">
            <v xml:space="preserve">Sandisfield                  </v>
          </cell>
          <cell r="G1309">
            <v>999</v>
          </cell>
          <cell r="H1309" t="str">
            <v>Total</v>
          </cell>
          <cell r="I1309">
            <v>916786</v>
          </cell>
          <cell r="J1309">
            <v>1</v>
          </cell>
          <cell r="K1309">
            <v>854038.81944231491</v>
          </cell>
          <cell r="L1309">
            <v>1</v>
          </cell>
          <cell r="M1309">
            <v>716788</v>
          </cell>
          <cell r="N1309">
            <v>716788</v>
          </cell>
          <cell r="O1309">
            <v>763139</v>
          </cell>
          <cell r="P1309">
            <v>-46351</v>
          </cell>
          <cell r="Q1309">
            <v>-6.0737296875143318</v>
          </cell>
          <cell r="R1309">
            <v>92</v>
          </cell>
          <cell r="S1309">
            <v>0</v>
          </cell>
          <cell r="T1309">
            <v>260</v>
          </cell>
          <cell r="U1309">
            <v>999</v>
          </cell>
          <cell r="V1309">
            <v>1300</v>
          </cell>
          <cell r="W1309">
            <v>85.802575107479996</v>
          </cell>
          <cell r="X1309">
            <v>854038.81944231491</v>
          </cell>
        </row>
        <row r="1310">
          <cell r="D1310">
            <v>1301</v>
          </cell>
          <cell r="E1310">
            <v>261</v>
          </cell>
          <cell r="F1310" t="str">
            <v xml:space="preserve">Sandwich                     </v>
          </cell>
          <cell r="G1310">
            <v>261</v>
          </cell>
          <cell r="H1310" t="str">
            <v>Sandwich</v>
          </cell>
          <cell r="I1310">
            <v>27982398.590000007</v>
          </cell>
          <cell r="J1310">
            <v>0.93110469134222817</v>
          </cell>
          <cell r="K1310">
            <v>28141702.856564838</v>
          </cell>
          <cell r="L1310">
            <v>0.93422708458172543</v>
          </cell>
          <cell r="N1310">
            <v>23400169</v>
          </cell>
          <cell r="O1310">
            <v>23359532</v>
          </cell>
          <cell r="P1310">
            <v>40637</v>
          </cell>
          <cell r="Q1310">
            <v>0.17396324549652792</v>
          </cell>
          <cell r="R1310">
            <v>2960</v>
          </cell>
          <cell r="S1310">
            <v>0</v>
          </cell>
          <cell r="T1310">
            <v>261</v>
          </cell>
          <cell r="U1310">
            <v>261</v>
          </cell>
          <cell r="V1310">
            <v>1301</v>
          </cell>
          <cell r="W1310">
            <v>2886</v>
          </cell>
          <cell r="X1310">
            <v>28141702.856564838</v>
          </cell>
        </row>
        <row r="1311">
          <cell r="D1311">
            <v>1302</v>
          </cell>
          <cell r="E1311">
            <v>261</v>
          </cell>
          <cell r="F1311" t="str">
            <v xml:space="preserve">Sandwich                     </v>
          </cell>
          <cell r="G1311">
            <v>879</v>
          </cell>
          <cell r="H1311" t="str">
            <v>Upper Cape Cod</v>
          </cell>
          <cell r="I1311">
            <v>2070504</v>
          </cell>
          <cell r="J1311">
            <v>6.8895308657771798E-2</v>
          </cell>
          <cell r="K1311">
            <v>1981276.150369555</v>
          </cell>
          <cell r="L1311">
            <v>6.5772915418274527E-2</v>
          </cell>
          <cell r="N1311">
            <v>1647455</v>
          </cell>
          <cell r="O1311">
            <v>1728444</v>
          </cell>
          <cell r="P1311">
            <v>-80989</v>
          </cell>
          <cell r="Q1311">
            <v>-4.6856594717560993</v>
          </cell>
          <cell r="R1311">
            <v>133</v>
          </cell>
          <cell r="S1311">
            <v>0</v>
          </cell>
          <cell r="T1311">
            <v>261</v>
          </cell>
          <cell r="U1311">
            <v>879</v>
          </cell>
          <cell r="V1311">
            <v>1302</v>
          </cell>
          <cell r="W1311">
            <v>125.82972972953</v>
          </cell>
          <cell r="X1311">
            <v>1981276.150369555</v>
          </cell>
        </row>
        <row r="1312">
          <cell r="D1312">
            <v>1303</v>
          </cell>
          <cell r="E1312">
            <v>261</v>
          </cell>
          <cell r="F1312" t="str">
            <v/>
          </cell>
          <cell r="G1312">
            <v>998</v>
          </cell>
          <cell r="H1312" t="str">
            <v/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261</v>
          </cell>
          <cell r="U1312">
            <v>998</v>
          </cell>
          <cell r="V1312">
            <v>1303</v>
          </cell>
          <cell r="W1312">
            <v>0</v>
          </cell>
          <cell r="X1312">
            <v>0</v>
          </cell>
        </row>
        <row r="1313">
          <cell r="D1313">
            <v>1304</v>
          </cell>
          <cell r="E1313">
            <v>261</v>
          </cell>
          <cell r="F1313" t="str">
            <v/>
          </cell>
          <cell r="G1313">
            <v>998</v>
          </cell>
          <cell r="H1313" t="str">
            <v/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261</v>
          </cell>
          <cell r="U1313">
            <v>998</v>
          </cell>
          <cell r="V1313">
            <v>1304</v>
          </cell>
          <cell r="W1313">
            <v>0</v>
          </cell>
          <cell r="X1313">
            <v>0</v>
          </cell>
        </row>
        <row r="1314">
          <cell r="D1314">
            <v>1305</v>
          </cell>
          <cell r="E1314">
            <v>261</v>
          </cell>
          <cell r="F1314" t="str">
            <v xml:space="preserve">Sandwich                     </v>
          </cell>
          <cell r="G1314">
            <v>999</v>
          </cell>
          <cell r="H1314" t="str">
            <v>Total</v>
          </cell>
          <cell r="I1314">
            <v>30052902.590000007</v>
          </cell>
          <cell r="J1314">
            <v>1</v>
          </cell>
          <cell r="K1314">
            <v>30122979.006934393</v>
          </cell>
          <cell r="L1314">
            <v>1</v>
          </cell>
          <cell r="M1314">
            <v>25047624</v>
          </cell>
          <cell r="N1314">
            <v>25047624</v>
          </cell>
          <cell r="O1314">
            <v>25087976</v>
          </cell>
          <cell r="P1314">
            <v>-40352</v>
          </cell>
          <cell r="Q1314">
            <v>-0.16084199060139406</v>
          </cell>
          <cell r="R1314">
            <v>3093</v>
          </cell>
          <cell r="S1314">
            <v>0</v>
          </cell>
          <cell r="T1314">
            <v>261</v>
          </cell>
          <cell r="U1314">
            <v>999</v>
          </cell>
          <cell r="V1314">
            <v>1305</v>
          </cell>
          <cell r="W1314">
            <v>3011.8297297295298</v>
          </cell>
          <cell r="X1314">
            <v>30122979.006934393</v>
          </cell>
        </row>
        <row r="1315">
          <cell r="D1315">
            <v>1306</v>
          </cell>
          <cell r="E1315">
            <v>262</v>
          </cell>
          <cell r="F1315" t="str">
            <v xml:space="preserve">Saugus                       </v>
          </cell>
          <cell r="G1315">
            <v>262</v>
          </cell>
          <cell r="H1315" t="str">
            <v>Saugus</v>
          </cell>
          <cell r="I1315">
            <v>27795391.629999999</v>
          </cell>
          <cell r="J1315">
            <v>0.89894848807084982</v>
          </cell>
          <cell r="K1315">
            <v>27708148.930856943</v>
          </cell>
          <cell r="L1315">
            <v>0.89195897093074672</v>
          </cell>
          <cell r="N1315">
            <v>23048854</v>
          </cell>
          <cell r="O1315">
            <v>23261068</v>
          </cell>
          <cell r="P1315">
            <v>-212214</v>
          </cell>
          <cell r="Q1315">
            <v>-0.91231408635235489</v>
          </cell>
          <cell r="R1315">
            <v>2742</v>
          </cell>
          <cell r="S1315">
            <v>0</v>
          </cell>
          <cell r="T1315">
            <v>262</v>
          </cell>
          <cell r="U1315">
            <v>262</v>
          </cell>
          <cell r="V1315">
            <v>1306</v>
          </cell>
          <cell r="W1315">
            <v>2678</v>
          </cell>
          <cell r="X1315">
            <v>27708148.930856943</v>
          </cell>
        </row>
        <row r="1316">
          <cell r="D1316">
            <v>1307</v>
          </cell>
          <cell r="E1316">
            <v>262</v>
          </cell>
          <cell r="F1316" t="str">
            <v xml:space="preserve">Saugus                       </v>
          </cell>
          <cell r="G1316">
            <v>853</v>
          </cell>
          <cell r="H1316" t="str">
            <v>Northeast Metropolitan</v>
          </cell>
          <cell r="I1316">
            <v>3124502</v>
          </cell>
          <cell r="J1316">
            <v>0.1010515119291502</v>
          </cell>
          <cell r="K1316">
            <v>3356227.1602808302</v>
          </cell>
          <cell r="L1316">
            <v>0.1080410290692532</v>
          </cell>
          <cell r="N1316">
            <v>2791857</v>
          </cell>
          <cell r="O1316">
            <v>2614795</v>
          </cell>
          <cell r="P1316">
            <v>177062</v>
          </cell>
          <cell r="Q1316">
            <v>6.7715442319569989</v>
          </cell>
          <cell r="R1316">
            <v>188</v>
          </cell>
          <cell r="S1316">
            <v>0</v>
          </cell>
          <cell r="T1316">
            <v>262</v>
          </cell>
          <cell r="U1316">
            <v>853</v>
          </cell>
          <cell r="V1316">
            <v>1307</v>
          </cell>
          <cell r="W1316">
            <v>198.00000000059998</v>
          </cell>
          <cell r="X1316">
            <v>3356227.1602808302</v>
          </cell>
        </row>
        <row r="1317">
          <cell r="D1317">
            <v>1308</v>
          </cell>
          <cell r="E1317">
            <v>262</v>
          </cell>
          <cell r="F1317" t="str">
            <v/>
          </cell>
          <cell r="G1317">
            <v>998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262</v>
          </cell>
          <cell r="U1317">
            <v>998</v>
          </cell>
          <cell r="V1317">
            <v>1308</v>
          </cell>
          <cell r="W1317">
            <v>0</v>
          </cell>
          <cell r="X1317">
            <v>0</v>
          </cell>
        </row>
        <row r="1318">
          <cell r="D1318">
            <v>1309</v>
          </cell>
          <cell r="E1318">
            <v>262</v>
          </cell>
          <cell r="F1318" t="str">
            <v/>
          </cell>
          <cell r="G1318">
            <v>998</v>
          </cell>
          <cell r="H1318" t="str">
            <v/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262</v>
          </cell>
          <cell r="U1318">
            <v>998</v>
          </cell>
          <cell r="V1318">
            <v>1309</v>
          </cell>
          <cell r="W1318">
            <v>0</v>
          </cell>
          <cell r="X1318">
            <v>0</v>
          </cell>
        </row>
        <row r="1319">
          <cell r="D1319">
            <v>1310</v>
          </cell>
          <cell r="E1319">
            <v>262</v>
          </cell>
          <cell r="F1319" t="str">
            <v xml:space="preserve">Saugus                       </v>
          </cell>
          <cell r="G1319">
            <v>999</v>
          </cell>
          <cell r="H1319" t="str">
            <v>Total</v>
          </cell>
          <cell r="I1319">
            <v>30919893.629999999</v>
          </cell>
          <cell r="J1319">
            <v>1</v>
          </cell>
          <cell r="K1319">
            <v>31064376.091137774</v>
          </cell>
          <cell r="L1319">
            <v>0.99999999999999989</v>
          </cell>
          <cell r="M1319">
            <v>25840711</v>
          </cell>
          <cell r="N1319">
            <v>25840711</v>
          </cell>
          <cell r="O1319">
            <v>25875863</v>
          </cell>
          <cell r="P1319">
            <v>-35152</v>
          </cell>
          <cell r="Q1319">
            <v>-0.13584860918455163</v>
          </cell>
          <cell r="R1319">
            <v>2930</v>
          </cell>
          <cell r="S1319">
            <v>0</v>
          </cell>
          <cell r="T1319">
            <v>262</v>
          </cell>
          <cell r="U1319">
            <v>999</v>
          </cell>
          <cell r="V1319">
            <v>1310</v>
          </cell>
          <cell r="W1319">
            <v>2876.0000000005998</v>
          </cell>
          <cell r="X1319">
            <v>31064376.091137774</v>
          </cell>
        </row>
        <row r="1320">
          <cell r="D1320">
            <v>1311</v>
          </cell>
          <cell r="E1320">
            <v>263</v>
          </cell>
          <cell r="F1320" t="str">
            <v xml:space="preserve">Savoy                        </v>
          </cell>
          <cell r="G1320">
            <v>263</v>
          </cell>
          <cell r="H1320" t="str">
            <v>Savoy</v>
          </cell>
          <cell r="I1320">
            <v>644284.77</v>
          </cell>
          <cell r="J1320">
            <v>0.64902736221197621</v>
          </cell>
          <cell r="K1320">
            <v>634366.34950279677</v>
          </cell>
          <cell r="L1320">
            <v>0.65256604116465899</v>
          </cell>
          <cell r="N1320">
            <v>316323</v>
          </cell>
          <cell r="O1320">
            <v>314279</v>
          </cell>
          <cell r="P1320">
            <v>2044</v>
          </cell>
          <cell r="Q1320">
            <v>0.65037753079270333</v>
          </cell>
          <cell r="R1320">
            <v>66</v>
          </cell>
          <cell r="S1320">
            <v>0</v>
          </cell>
          <cell r="T1320">
            <v>263</v>
          </cell>
          <cell r="U1320">
            <v>263</v>
          </cell>
          <cell r="V1320">
            <v>1311</v>
          </cell>
          <cell r="W1320">
            <v>60</v>
          </cell>
          <cell r="X1320">
            <v>634366.34950279677</v>
          </cell>
        </row>
        <row r="1321">
          <cell r="D1321">
            <v>1312</v>
          </cell>
          <cell r="E1321">
            <v>263</v>
          </cell>
          <cell r="F1321" t="str">
            <v xml:space="preserve">Savoy                        </v>
          </cell>
          <cell r="G1321">
            <v>851</v>
          </cell>
          <cell r="H1321" t="str">
            <v>Northern Berkshire</v>
          </cell>
          <cell r="I1321">
            <v>348408</v>
          </cell>
          <cell r="J1321">
            <v>0.35097263778802379</v>
          </cell>
          <cell r="K1321">
            <v>337744.22549834708</v>
          </cell>
          <cell r="L1321">
            <v>0.34743395883534101</v>
          </cell>
          <cell r="N1321">
            <v>168414</v>
          </cell>
          <cell r="O1321">
            <v>169952</v>
          </cell>
          <cell r="P1321">
            <v>-1538</v>
          </cell>
          <cell r="Q1321">
            <v>-0.90496140086612686</v>
          </cell>
          <cell r="R1321">
            <v>22</v>
          </cell>
          <cell r="S1321">
            <v>0</v>
          </cell>
          <cell r="T1321">
            <v>263</v>
          </cell>
          <cell r="U1321">
            <v>851</v>
          </cell>
          <cell r="V1321">
            <v>1312</v>
          </cell>
          <cell r="W1321">
            <v>21.00000000048</v>
          </cell>
          <cell r="X1321">
            <v>337744.22549834708</v>
          </cell>
        </row>
        <row r="1322">
          <cell r="D1322">
            <v>1313</v>
          </cell>
          <cell r="E1322">
            <v>263</v>
          </cell>
          <cell r="F1322" t="str">
            <v/>
          </cell>
          <cell r="G1322">
            <v>998</v>
          </cell>
          <cell r="H1322" t="str">
            <v/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263</v>
          </cell>
          <cell r="U1322">
            <v>998</v>
          </cell>
          <cell r="V1322">
            <v>1313</v>
          </cell>
          <cell r="W1322">
            <v>0</v>
          </cell>
          <cell r="X1322">
            <v>0</v>
          </cell>
        </row>
        <row r="1323">
          <cell r="D1323">
            <v>1314</v>
          </cell>
          <cell r="E1323">
            <v>263</v>
          </cell>
          <cell r="F1323" t="str">
            <v/>
          </cell>
          <cell r="G1323">
            <v>998</v>
          </cell>
          <cell r="H1323" t="str">
            <v/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263</v>
          </cell>
          <cell r="U1323">
            <v>998</v>
          </cell>
          <cell r="V1323">
            <v>1314</v>
          </cell>
          <cell r="W1323">
            <v>0</v>
          </cell>
          <cell r="X1323">
            <v>0</v>
          </cell>
        </row>
        <row r="1324">
          <cell r="D1324">
            <v>1315</v>
          </cell>
          <cell r="E1324">
            <v>263</v>
          </cell>
          <cell r="F1324" t="str">
            <v xml:space="preserve">Savoy                        </v>
          </cell>
          <cell r="G1324">
            <v>999</v>
          </cell>
          <cell r="H1324" t="str">
            <v>Total</v>
          </cell>
          <cell r="I1324">
            <v>992692.77</v>
          </cell>
          <cell r="J1324">
            <v>1</v>
          </cell>
          <cell r="K1324">
            <v>972110.57500114385</v>
          </cell>
          <cell r="L1324">
            <v>1</v>
          </cell>
          <cell r="M1324">
            <v>484737</v>
          </cell>
          <cell r="N1324">
            <v>484737</v>
          </cell>
          <cell r="O1324">
            <v>484231</v>
          </cell>
          <cell r="P1324">
            <v>506</v>
          </cell>
          <cell r="Q1324">
            <v>0.1044955816542105</v>
          </cell>
          <cell r="R1324">
            <v>88</v>
          </cell>
          <cell r="S1324">
            <v>0</v>
          </cell>
          <cell r="T1324">
            <v>263</v>
          </cell>
          <cell r="U1324">
            <v>999</v>
          </cell>
          <cell r="V1324">
            <v>1315</v>
          </cell>
          <cell r="W1324">
            <v>81.00000000048</v>
          </cell>
          <cell r="X1324">
            <v>972110.57500114385</v>
          </cell>
        </row>
        <row r="1325">
          <cell r="D1325">
            <v>1316</v>
          </cell>
          <cell r="E1325">
            <v>264</v>
          </cell>
          <cell r="F1325" t="str">
            <v xml:space="preserve">Scituate                     </v>
          </cell>
          <cell r="G1325">
            <v>264</v>
          </cell>
          <cell r="H1325" t="str">
            <v>Scituate</v>
          </cell>
          <cell r="I1325">
            <v>27740691.55742</v>
          </cell>
          <cell r="J1325">
            <v>0.97661715051316422</v>
          </cell>
          <cell r="K1325">
            <v>28537003.198598668</v>
          </cell>
          <cell r="L1325">
            <v>0.97499119458380523</v>
          </cell>
          <cell r="N1325">
            <v>23614603</v>
          </cell>
          <cell r="O1325">
            <v>23172735</v>
          </cell>
          <cell r="P1325">
            <v>441868</v>
          </cell>
          <cell r="Q1325">
            <v>1.9068444014053585</v>
          </cell>
          <cell r="R1325">
            <v>2918</v>
          </cell>
          <cell r="S1325">
            <v>0</v>
          </cell>
          <cell r="T1325">
            <v>264</v>
          </cell>
          <cell r="U1325">
            <v>264</v>
          </cell>
          <cell r="V1325">
            <v>1316</v>
          </cell>
          <cell r="W1325">
            <v>2932</v>
          </cell>
          <cell r="X1325">
            <v>28537003.198598668</v>
          </cell>
        </row>
        <row r="1326">
          <cell r="D1326">
            <v>1317</v>
          </cell>
          <cell r="E1326">
            <v>264</v>
          </cell>
          <cell r="F1326" t="str">
            <v xml:space="preserve">Scituate                     </v>
          </cell>
          <cell r="G1326">
            <v>873</v>
          </cell>
          <cell r="H1326" t="str">
            <v>South Shore</v>
          </cell>
          <cell r="I1326">
            <v>664187</v>
          </cell>
          <cell r="J1326">
            <v>2.3382849486835749E-2</v>
          </cell>
          <cell r="K1326">
            <v>731982.36468148604</v>
          </cell>
          <cell r="L1326">
            <v>2.500880541619473E-2</v>
          </cell>
          <cell r="N1326">
            <v>605721</v>
          </cell>
          <cell r="O1326">
            <v>554818</v>
          </cell>
          <cell r="P1326">
            <v>50903</v>
          </cell>
          <cell r="Q1326">
            <v>9.1747203587482744</v>
          </cell>
          <cell r="R1326">
            <v>42</v>
          </cell>
          <cell r="S1326">
            <v>0</v>
          </cell>
          <cell r="T1326">
            <v>264</v>
          </cell>
          <cell r="U1326">
            <v>873</v>
          </cell>
          <cell r="V1326">
            <v>1317</v>
          </cell>
          <cell r="W1326">
            <v>44.9999999992</v>
          </cell>
          <cell r="X1326">
            <v>731982.36468148604</v>
          </cell>
        </row>
        <row r="1327">
          <cell r="D1327">
            <v>1318</v>
          </cell>
          <cell r="E1327">
            <v>264</v>
          </cell>
          <cell r="F1327" t="str">
            <v/>
          </cell>
          <cell r="G1327">
            <v>998</v>
          </cell>
          <cell r="H1327" t="str">
            <v/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264</v>
          </cell>
          <cell r="U1327">
            <v>998</v>
          </cell>
          <cell r="V1327">
            <v>1318</v>
          </cell>
          <cell r="W1327">
            <v>0</v>
          </cell>
          <cell r="X1327">
            <v>0</v>
          </cell>
        </row>
        <row r="1328">
          <cell r="D1328">
            <v>1319</v>
          </cell>
          <cell r="E1328">
            <v>264</v>
          </cell>
          <cell r="F1328" t="str">
            <v/>
          </cell>
          <cell r="G1328">
            <v>998</v>
          </cell>
          <cell r="H1328" t="str">
            <v/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264</v>
          </cell>
          <cell r="U1328">
            <v>998</v>
          </cell>
          <cell r="V1328">
            <v>1319</v>
          </cell>
          <cell r="W1328">
            <v>0</v>
          </cell>
          <cell r="X1328">
            <v>0</v>
          </cell>
        </row>
        <row r="1329">
          <cell r="D1329">
            <v>1320</v>
          </cell>
          <cell r="E1329">
            <v>264</v>
          </cell>
          <cell r="F1329" t="str">
            <v xml:space="preserve">Scituate                     </v>
          </cell>
          <cell r="G1329">
            <v>999</v>
          </cell>
          <cell r="H1329" t="str">
            <v>Total</v>
          </cell>
          <cell r="I1329">
            <v>28404878.55742</v>
          </cell>
          <cell r="J1329">
            <v>1</v>
          </cell>
          <cell r="K1329">
            <v>29268985.563280154</v>
          </cell>
          <cell r="L1329">
            <v>1</v>
          </cell>
          <cell r="M1329">
            <v>24220324</v>
          </cell>
          <cell r="N1329">
            <v>24220324</v>
          </cell>
          <cell r="O1329">
            <v>23727553</v>
          </cell>
          <cell r="P1329">
            <v>492771</v>
          </cell>
          <cell r="Q1329">
            <v>2.0767881121159015</v>
          </cell>
          <cell r="R1329">
            <v>2960</v>
          </cell>
          <cell r="S1329">
            <v>0</v>
          </cell>
          <cell r="T1329">
            <v>264</v>
          </cell>
          <cell r="U1329">
            <v>999</v>
          </cell>
          <cell r="V1329">
            <v>1320</v>
          </cell>
          <cell r="W1329">
            <v>2976.9999999992001</v>
          </cell>
          <cell r="X1329">
            <v>29268985.563280154</v>
          </cell>
        </row>
        <row r="1330">
          <cell r="D1330">
            <v>1321</v>
          </cell>
          <cell r="E1330">
            <v>265</v>
          </cell>
          <cell r="F1330" t="str">
            <v xml:space="preserve">Seekonk                      </v>
          </cell>
          <cell r="G1330">
            <v>265</v>
          </cell>
          <cell r="H1330" t="str">
            <v>Seekonk</v>
          </cell>
          <cell r="I1330">
            <v>18466575.149999999</v>
          </cell>
          <cell r="J1330">
            <v>0.93203074879900616</v>
          </cell>
          <cell r="K1330">
            <v>18642353.387814865</v>
          </cell>
          <cell r="L1330">
            <v>0.92465887287514648</v>
          </cell>
          <cell r="N1330">
            <v>14172922</v>
          </cell>
          <cell r="O1330">
            <v>14127909</v>
          </cell>
          <cell r="P1330">
            <v>45013</v>
          </cell>
          <cell r="Q1330">
            <v>0.31861048935125502</v>
          </cell>
          <cell r="R1330">
            <v>1940</v>
          </cell>
          <cell r="S1330">
            <v>0</v>
          </cell>
          <cell r="T1330">
            <v>265</v>
          </cell>
          <cell r="U1330">
            <v>265</v>
          </cell>
          <cell r="V1330">
            <v>1321</v>
          </cell>
          <cell r="W1330">
            <v>1912</v>
          </cell>
          <cell r="X1330">
            <v>18642353.387814865</v>
          </cell>
        </row>
        <row r="1331">
          <cell r="D1331">
            <v>1322</v>
          </cell>
          <cell r="E1331">
            <v>265</v>
          </cell>
          <cell r="F1331" t="str">
            <v xml:space="preserve">Seekonk                      </v>
          </cell>
          <cell r="G1331">
            <v>878</v>
          </cell>
          <cell r="H1331" t="str">
            <v>Tri County</v>
          </cell>
          <cell r="I1331">
            <v>1208800</v>
          </cell>
          <cell r="J1331">
            <v>6.1009621978996946E-2</v>
          </cell>
          <cell r="K1331">
            <v>1362806.0665764438</v>
          </cell>
          <cell r="L1331">
            <v>6.7595045284982169E-2</v>
          </cell>
          <cell r="N1331">
            <v>1036079</v>
          </cell>
          <cell r="O1331">
            <v>924796</v>
          </cell>
          <cell r="P1331">
            <v>111283</v>
          </cell>
          <cell r="Q1331">
            <v>12.033248413704211</v>
          </cell>
          <cell r="R1331">
            <v>76</v>
          </cell>
          <cell r="S1331">
            <v>0</v>
          </cell>
          <cell r="T1331">
            <v>265</v>
          </cell>
          <cell r="U1331">
            <v>878</v>
          </cell>
          <cell r="V1331">
            <v>1322</v>
          </cell>
          <cell r="W1331">
            <v>82.999999998989992</v>
          </cell>
          <cell r="X1331">
            <v>1362806.0665764438</v>
          </cell>
        </row>
        <row r="1332">
          <cell r="D1332">
            <v>1323</v>
          </cell>
          <cell r="E1332">
            <v>265</v>
          </cell>
          <cell r="F1332" t="str">
            <v xml:space="preserve">Seekonk                      </v>
          </cell>
          <cell r="G1332">
            <v>910</v>
          </cell>
          <cell r="H1332" t="str">
            <v>Bristol County</v>
          </cell>
          <cell r="I1332">
            <v>137893</v>
          </cell>
          <cell r="J1332">
            <v>6.9596292219968776E-3</v>
          </cell>
          <cell r="K1332">
            <v>156171.31816493705</v>
          </cell>
          <cell r="L1332">
            <v>7.7460818398713358E-3</v>
          </cell>
          <cell r="N1332">
            <v>118730</v>
          </cell>
          <cell r="O1332">
            <v>105495</v>
          </cell>
          <cell r="P1332">
            <v>13235</v>
          </cell>
          <cell r="Q1332">
            <v>12.545618275747666</v>
          </cell>
          <cell r="R1332">
            <v>9</v>
          </cell>
          <cell r="S1332">
            <v>0</v>
          </cell>
          <cell r="T1332">
            <v>265</v>
          </cell>
          <cell r="U1332">
            <v>910</v>
          </cell>
          <cell r="V1332">
            <v>1323</v>
          </cell>
          <cell r="W1332">
            <v>9.99999999992</v>
          </cell>
          <cell r="X1332">
            <v>156171.31816493705</v>
          </cell>
        </row>
        <row r="1333">
          <cell r="D1333">
            <v>1324</v>
          </cell>
          <cell r="E1333">
            <v>265</v>
          </cell>
          <cell r="F1333" t="str">
            <v/>
          </cell>
          <cell r="G1333">
            <v>998</v>
          </cell>
          <cell r="H1333" t="str">
            <v/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265</v>
          </cell>
          <cell r="U1333">
            <v>998</v>
          </cell>
          <cell r="V1333">
            <v>1324</v>
          </cell>
          <cell r="W1333">
            <v>0</v>
          </cell>
          <cell r="X1333">
            <v>0</v>
          </cell>
        </row>
        <row r="1334">
          <cell r="D1334">
            <v>1325</v>
          </cell>
          <cell r="E1334">
            <v>265</v>
          </cell>
          <cell r="F1334" t="str">
            <v xml:space="preserve">Seekonk                      </v>
          </cell>
          <cell r="G1334">
            <v>999</v>
          </cell>
          <cell r="H1334" t="str">
            <v>Total</v>
          </cell>
          <cell r="I1334">
            <v>19813268.149999999</v>
          </cell>
          <cell r="J1334">
            <v>1</v>
          </cell>
          <cell r="K1334">
            <v>20161330.772556245</v>
          </cell>
          <cell r="L1334">
            <v>1</v>
          </cell>
          <cell r="M1334">
            <v>15327731</v>
          </cell>
          <cell r="N1334">
            <v>15327731</v>
          </cell>
          <cell r="O1334">
            <v>15158200</v>
          </cell>
          <cell r="P1334">
            <v>169531</v>
          </cell>
          <cell r="Q1334">
            <v>1.1184111569975328</v>
          </cell>
          <cell r="R1334">
            <v>2025</v>
          </cell>
          <cell r="S1334">
            <v>0</v>
          </cell>
          <cell r="T1334">
            <v>265</v>
          </cell>
          <cell r="U1334">
            <v>999</v>
          </cell>
          <cell r="V1334">
            <v>1325</v>
          </cell>
          <cell r="W1334">
            <v>2004.99999999891</v>
          </cell>
          <cell r="X1334">
            <v>20161330.772556245</v>
          </cell>
        </row>
        <row r="1335">
          <cell r="D1335">
            <v>1326</v>
          </cell>
          <cell r="E1335">
            <v>266</v>
          </cell>
          <cell r="F1335" t="str">
            <v xml:space="preserve">Sharon                       </v>
          </cell>
          <cell r="G1335">
            <v>266</v>
          </cell>
          <cell r="H1335" t="str">
            <v>Sharon</v>
          </cell>
          <cell r="I1335">
            <v>32581200.061299995</v>
          </cell>
          <cell r="J1335">
            <v>0.98880068177652591</v>
          </cell>
          <cell r="K1335">
            <v>33110463.782192025</v>
          </cell>
          <cell r="L1335">
            <v>0.99019783104243009</v>
          </cell>
          <cell r="N1335">
            <v>27317316</v>
          </cell>
          <cell r="O1335">
            <v>26421487</v>
          </cell>
          <cell r="P1335">
            <v>895829</v>
          </cell>
          <cell r="Q1335">
            <v>3.3905321074472456</v>
          </cell>
          <cell r="R1335">
            <v>3418</v>
          </cell>
          <cell r="S1335">
            <v>0</v>
          </cell>
          <cell r="T1335">
            <v>266</v>
          </cell>
          <cell r="U1335">
            <v>266</v>
          </cell>
          <cell r="V1335">
            <v>1326</v>
          </cell>
          <cell r="W1335">
            <v>3401</v>
          </cell>
          <cell r="X1335">
            <v>33110463.782192025</v>
          </cell>
        </row>
        <row r="1336">
          <cell r="D1336">
            <v>1327</v>
          </cell>
          <cell r="E1336">
            <v>266</v>
          </cell>
          <cell r="F1336" t="str">
            <v xml:space="preserve">Sharon                       </v>
          </cell>
          <cell r="G1336">
            <v>872</v>
          </cell>
          <cell r="H1336" t="str">
            <v>Southeastern</v>
          </cell>
          <cell r="I1336">
            <v>320608</v>
          </cell>
          <cell r="J1336">
            <v>9.7300715868830819E-3</v>
          </cell>
          <cell r="K1336">
            <v>278350.29758592625</v>
          </cell>
          <cell r="L1336">
            <v>8.3243129046062566E-3</v>
          </cell>
          <cell r="N1336">
            <v>229649</v>
          </cell>
          <cell r="O1336">
            <v>259995</v>
          </cell>
          <cell r="P1336">
            <v>-30346</v>
          </cell>
          <cell r="Q1336">
            <v>-11.671762918517663</v>
          </cell>
          <cell r="R1336">
            <v>20</v>
          </cell>
          <cell r="S1336">
            <v>0</v>
          </cell>
          <cell r="T1336">
            <v>266</v>
          </cell>
          <cell r="U1336">
            <v>872</v>
          </cell>
          <cell r="V1336">
            <v>1327</v>
          </cell>
          <cell r="W1336">
            <v>17.033864540490001</v>
          </cell>
          <cell r="X1336">
            <v>278350.29758592625</v>
          </cell>
        </row>
        <row r="1337">
          <cell r="D1337">
            <v>1328</v>
          </cell>
          <cell r="E1337">
            <v>266</v>
          </cell>
          <cell r="F1337" t="str">
            <v xml:space="preserve">Sharon                       </v>
          </cell>
          <cell r="G1337">
            <v>915</v>
          </cell>
          <cell r="H1337" t="str">
            <v>Norfolk County</v>
          </cell>
          <cell r="I1337">
            <v>48412</v>
          </cell>
          <cell r="J1337">
            <v>1.4692466365910514E-3</v>
          </cell>
          <cell r="K1337">
            <v>49416.892042101907</v>
          </cell>
          <cell r="L1337">
            <v>1.4778560529636814E-3</v>
          </cell>
          <cell r="N1337">
            <v>40771</v>
          </cell>
          <cell r="O1337">
            <v>39259</v>
          </cell>
          <cell r="P1337">
            <v>1512</v>
          </cell>
          <cell r="Q1337">
            <v>3.8513461881352047</v>
          </cell>
          <cell r="R1337">
            <v>3</v>
          </cell>
          <cell r="S1337">
            <v>0</v>
          </cell>
          <cell r="T1337">
            <v>266</v>
          </cell>
          <cell r="U1337">
            <v>915</v>
          </cell>
          <cell r="V1337">
            <v>1328</v>
          </cell>
          <cell r="W1337">
            <v>2.99999999943</v>
          </cell>
          <cell r="X1337">
            <v>49416.892042101907</v>
          </cell>
        </row>
        <row r="1338">
          <cell r="D1338">
            <v>1329</v>
          </cell>
          <cell r="E1338">
            <v>266</v>
          </cell>
          <cell r="F1338" t="str">
            <v/>
          </cell>
          <cell r="G1338">
            <v>998</v>
          </cell>
          <cell r="H1338" t="str">
            <v/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266</v>
          </cell>
          <cell r="U1338">
            <v>998</v>
          </cell>
          <cell r="V1338">
            <v>1329</v>
          </cell>
          <cell r="W1338">
            <v>0</v>
          </cell>
          <cell r="X1338">
            <v>0</v>
          </cell>
        </row>
        <row r="1339">
          <cell r="D1339">
            <v>1330</v>
          </cell>
          <cell r="E1339">
            <v>266</v>
          </cell>
          <cell r="F1339" t="str">
            <v xml:space="preserve">Sharon                       </v>
          </cell>
          <cell r="G1339">
            <v>999</v>
          </cell>
          <cell r="H1339" t="str">
            <v>Total</v>
          </cell>
          <cell r="I1339">
            <v>32950220.061299995</v>
          </cell>
          <cell r="J1339">
            <v>1</v>
          </cell>
          <cell r="K1339">
            <v>33438230.971820053</v>
          </cell>
          <cell r="L1339">
            <v>1</v>
          </cell>
          <cell r="M1339">
            <v>27587736</v>
          </cell>
          <cell r="N1339">
            <v>27587736</v>
          </cell>
          <cell r="O1339">
            <v>26720741</v>
          </cell>
          <cell r="P1339">
            <v>866995</v>
          </cell>
          <cell r="Q1339">
            <v>3.2446517856671715</v>
          </cell>
          <cell r="R1339">
            <v>3441</v>
          </cell>
          <cell r="S1339">
            <v>0</v>
          </cell>
          <cell r="T1339">
            <v>266</v>
          </cell>
          <cell r="U1339">
            <v>999</v>
          </cell>
          <cell r="V1339">
            <v>1330</v>
          </cell>
          <cell r="W1339">
            <v>3421.0338645399202</v>
          </cell>
          <cell r="X1339">
            <v>33438230.971820053</v>
          </cell>
        </row>
        <row r="1340">
          <cell r="D1340">
            <v>1331</v>
          </cell>
          <cell r="E1340">
            <v>267</v>
          </cell>
          <cell r="F1340" t="str">
            <v xml:space="preserve">Sheffield                    </v>
          </cell>
          <cell r="G1340">
            <v>267</v>
          </cell>
          <cell r="H1340" t="str">
            <v>Sheffield</v>
          </cell>
          <cell r="I1340">
            <v>105367.36000000002</v>
          </cell>
          <cell r="J1340">
            <v>2.7646663254071079E-2</v>
          </cell>
          <cell r="K1340">
            <v>93917.833405126818</v>
          </cell>
          <cell r="L1340">
            <v>2.6137271163974799E-2</v>
          </cell>
          <cell r="N1340">
            <v>79039</v>
          </cell>
          <cell r="O1340">
            <v>88541</v>
          </cell>
          <cell r="P1340">
            <v>-9502</v>
          </cell>
          <cell r="Q1340">
            <v>-10.731751392010482</v>
          </cell>
          <cell r="R1340">
            <v>8</v>
          </cell>
          <cell r="S1340">
            <v>0</v>
          </cell>
          <cell r="T1340">
            <v>267</v>
          </cell>
          <cell r="U1340">
            <v>267</v>
          </cell>
          <cell r="V1340">
            <v>1331</v>
          </cell>
          <cell r="W1340">
            <v>7</v>
          </cell>
          <cell r="X1340">
            <v>93917.833405126818</v>
          </cell>
        </row>
        <row r="1341">
          <cell r="D1341">
            <v>1332</v>
          </cell>
          <cell r="E1341">
            <v>267</v>
          </cell>
          <cell r="F1341" t="str">
            <v xml:space="preserve">Sheffield                    </v>
          </cell>
          <cell r="G1341">
            <v>765</v>
          </cell>
          <cell r="H1341" t="str">
            <v>Southern Berkshire</v>
          </cell>
          <cell r="I1341">
            <v>3705847</v>
          </cell>
          <cell r="J1341">
            <v>0.97235333674592894</v>
          </cell>
          <cell r="K1341">
            <v>3499335.37255979</v>
          </cell>
          <cell r="L1341">
            <v>0.9738627288360252</v>
          </cell>
          <cell r="N1341">
            <v>2944948</v>
          </cell>
          <cell r="O1341">
            <v>3114063</v>
          </cell>
          <cell r="P1341">
            <v>-169115</v>
          </cell>
          <cell r="Q1341">
            <v>-5.4306865339590109</v>
          </cell>
          <cell r="R1341">
            <v>358</v>
          </cell>
          <cell r="S1341">
            <v>0</v>
          </cell>
          <cell r="T1341">
            <v>267</v>
          </cell>
          <cell r="U1341">
            <v>765</v>
          </cell>
          <cell r="V1341">
            <v>1332</v>
          </cell>
          <cell r="W1341">
            <v>329.05865102616002</v>
          </cell>
          <cell r="X1341">
            <v>3499335.37255979</v>
          </cell>
        </row>
        <row r="1342">
          <cell r="D1342">
            <v>1333</v>
          </cell>
          <cell r="E1342">
            <v>267</v>
          </cell>
          <cell r="F1342" t="str">
            <v/>
          </cell>
          <cell r="G1342">
            <v>998</v>
          </cell>
          <cell r="H1342" t="str">
            <v/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267</v>
          </cell>
          <cell r="U1342">
            <v>998</v>
          </cell>
          <cell r="V1342">
            <v>1333</v>
          </cell>
          <cell r="W1342">
            <v>0</v>
          </cell>
          <cell r="X1342">
            <v>0</v>
          </cell>
        </row>
        <row r="1343">
          <cell r="D1343">
            <v>1334</v>
          </cell>
          <cell r="E1343">
            <v>267</v>
          </cell>
          <cell r="F1343" t="str">
            <v/>
          </cell>
          <cell r="G1343">
            <v>998</v>
          </cell>
          <cell r="H1343" t="str">
            <v/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267</v>
          </cell>
          <cell r="U1343">
            <v>998</v>
          </cell>
          <cell r="V1343">
            <v>1334</v>
          </cell>
          <cell r="W1343">
            <v>0</v>
          </cell>
          <cell r="X1343">
            <v>0</v>
          </cell>
        </row>
        <row r="1344">
          <cell r="D1344">
            <v>1335</v>
          </cell>
          <cell r="E1344">
            <v>267</v>
          </cell>
          <cell r="F1344" t="str">
            <v xml:space="preserve">Sheffield                    </v>
          </cell>
          <cell r="G1344">
            <v>999</v>
          </cell>
          <cell r="H1344" t="str">
            <v>Total</v>
          </cell>
          <cell r="I1344">
            <v>3811214.36</v>
          </cell>
          <cell r="J1344">
            <v>1</v>
          </cell>
          <cell r="K1344">
            <v>3593253.2059649169</v>
          </cell>
          <cell r="L1344">
            <v>1</v>
          </cell>
          <cell r="M1344">
            <v>3023987</v>
          </cell>
          <cell r="N1344">
            <v>3023987</v>
          </cell>
          <cell r="O1344">
            <v>3202604</v>
          </cell>
          <cell r="P1344">
            <v>-178617</v>
          </cell>
          <cell r="Q1344">
            <v>-5.5772427686969728</v>
          </cell>
          <cell r="R1344">
            <v>366</v>
          </cell>
          <cell r="S1344">
            <v>0</v>
          </cell>
          <cell r="T1344">
            <v>267</v>
          </cell>
          <cell r="U1344">
            <v>999</v>
          </cell>
          <cell r="V1344">
            <v>1335</v>
          </cell>
          <cell r="W1344">
            <v>336.05865102616002</v>
          </cell>
          <cell r="X1344">
            <v>3593253.2059649169</v>
          </cell>
        </row>
        <row r="1345">
          <cell r="D1345">
            <v>1336</v>
          </cell>
          <cell r="E1345">
            <v>268</v>
          </cell>
          <cell r="F1345" t="str">
            <v xml:space="preserve">Shelburne                    </v>
          </cell>
          <cell r="G1345">
            <v>268</v>
          </cell>
          <cell r="H1345" t="str">
            <v>Shelburne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268</v>
          </cell>
          <cell r="U1345">
            <v>268</v>
          </cell>
          <cell r="V1345">
            <v>1336</v>
          </cell>
          <cell r="W1345">
            <v>0</v>
          </cell>
          <cell r="X1345">
            <v>0</v>
          </cell>
        </row>
        <row r="1346">
          <cell r="D1346">
            <v>1337</v>
          </cell>
          <cell r="E1346">
            <v>268</v>
          </cell>
          <cell r="F1346" t="str">
            <v xml:space="preserve">Shelburne                    </v>
          </cell>
          <cell r="G1346">
            <v>717</v>
          </cell>
          <cell r="H1346" t="str">
            <v>Mohawk Trail</v>
          </cell>
          <cell r="I1346">
            <v>1921962</v>
          </cell>
          <cell r="J1346">
            <v>0.94421875652479359</v>
          </cell>
          <cell r="K1346">
            <v>1785006.18883031</v>
          </cell>
          <cell r="L1346">
            <v>0.97290282294776953</v>
          </cell>
          <cell r="N1346">
            <v>1372903</v>
          </cell>
          <cell r="O1346">
            <v>1364819</v>
          </cell>
          <cell r="P1346">
            <v>8084</v>
          </cell>
          <cell r="Q1346">
            <v>0.59231297336862987</v>
          </cell>
          <cell r="R1346">
            <v>184</v>
          </cell>
          <cell r="S1346">
            <v>0</v>
          </cell>
          <cell r="T1346">
            <v>268</v>
          </cell>
          <cell r="U1346">
            <v>717</v>
          </cell>
          <cell r="V1346">
            <v>1337</v>
          </cell>
          <cell r="W1346">
            <v>169.46402502863998</v>
          </cell>
          <cell r="X1346">
            <v>1785006.18883031</v>
          </cell>
        </row>
        <row r="1347">
          <cell r="D1347">
            <v>1338</v>
          </cell>
          <cell r="E1347">
            <v>268</v>
          </cell>
          <cell r="F1347" t="str">
            <v xml:space="preserve">Shelburne                    </v>
          </cell>
          <cell r="G1347">
            <v>818</v>
          </cell>
          <cell r="H1347" t="str">
            <v>Franklin County</v>
          </cell>
          <cell r="I1347">
            <v>113543</v>
          </cell>
          <cell r="J1347">
            <v>5.5781243475206396E-2</v>
          </cell>
          <cell r="K1347">
            <v>49715.786198986825</v>
          </cell>
          <cell r="L1347">
            <v>2.7097177052230467E-2</v>
          </cell>
          <cell r="N1347">
            <v>38238</v>
          </cell>
          <cell r="O1347">
            <v>80629</v>
          </cell>
          <cell r="P1347">
            <v>-42391</v>
          </cell>
          <cell r="Q1347">
            <v>-52.575376105371518</v>
          </cell>
          <cell r="R1347">
            <v>7</v>
          </cell>
          <cell r="S1347">
            <v>0</v>
          </cell>
          <cell r="T1347">
            <v>268</v>
          </cell>
          <cell r="U1347">
            <v>818</v>
          </cell>
          <cell r="V1347">
            <v>1338</v>
          </cell>
          <cell r="W1347">
            <v>3.0000000007200001</v>
          </cell>
          <cell r="X1347">
            <v>49715.786198986825</v>
          </cell>
        </row>
        <row r="1348">
          <cell r="D1348">
            <v>1339</v>
          </cell>
          <cell r="E1348">
            <v>268</v>
          </cell>
          <cell r="F1348" t="str">
            <v/>
          </cell>
          <cell r="G1348">
            <v>998</v>
          </cell>
          <cell r="H1348" t="str">
            <v/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268</v>
          </cell>
          <cell r="U1348">
            <v>998</v>
          </cell>
          <cell r="V1348">
            <v>1339</v>
          </cell>
          <cell r="W1348">
            <v>0</v>
          </cell>
          <cell r="X1348">
            <v>0</v>
          </cell>
        </row>
        <row r="1349">
          <cell r="D1349">
            <v>1340</v>
          </cell>
          <cell r="E1349">
            <v>268</v>
          </cell>
          <cell r="F1349" t="str">
            <v xml:space="preserve">Shelburne                    </v>
          </cell>
          <cell r="G1349">
            <v>999</v>
          </cell>
          <cell r="H1349" t="str">
            <v>Total</v>
          </cell>
          <cell r="I1349">
            <v>2035505</v>
          </cell>
          <cell r="J1349">
            <v>1</v>
          </cell>
          <cell r="K1349">
            <v>1834721.9750292969</v>
          </cell>
          <cell r="L1349">
            <v>1</v>
          </cell>
          <cell r="M1349">
            <v>1411141</v>
          </cell>
          <cell r="N1349">
            <v>1411141</v>
          </cell>
          <cell r="O1349">
            <v>1445448</v>
          </cell>
          <cell r="P1349">
            <v>-34307</v>
          </cell>
          <cell r="Q1349">
            <v>-2.3734509992749651</v>
          </cell>
          <cell r="R1349">
            <v>191</v>
          </cell>
          <cell r="S1349">
            <v>0</v>
          </cell>
          <cell r="T1349">
            <v>268</v>
          </cell>
          <cell r="U1349">
            <v>999</v>
          </cell>
          <cell r="V1349">
            <v>1340</v>
          </cell>
          <cell r="W1349">
            <v>172.46402502935999</v>
          </cell>
          <cell r="X1349">
            <v>1834721.9750292969</v>
          </cell>
        </row>
        <row r="1350">
          <cell r="D1350">
            <v>1341</v>
          </cell>
          <cell r="E1350">
            <v>269</v>
          </cell>
          <cell r="F1350" t="str">
            <v xml:space="preserve">Sherborn                     </v>
          </cell>
          <cell r="G1350">
            <v>269</v>
          </cell>
          <cell r="H1350" t="str">
            <v>Sherborn</v>
          </cell>
          <cell r="I1350">
            <v>3478451.7794499998</v>
          </cell>
          <cell r="J1350">
            <v>0.39910375871475612</v>
          </cell>
          <cell r="K1350">
            <v>3806638.9460125784</v>
          </cell>
          <cell r="L1350">
            <v>0.42132800265314846</v>
          </cell>
          <cell r="N1350">
            <v>3143918</v>
          </cell>
          <cell r="O1350">
            <v>2909277</v>
          </cell>
          <cell r="P1350">
            <v>234641</v>
          </cell>
          <cell r="Q1350">
            <v>8.0652684498588485</v>
          </cell>
          <cell r="R1350">
            <v>383</v>
          </cell>
          <cell r="S1350">
            <v>0</v>
          </cell>
          <cell r="T1350">
            <v>269</v>
          </cell>
          <cell r="U1350">
            <v>269</v>
          </cell>
          <cell r="V1350">
            <v>1341</v>
          </cell>
          <cell r="W1350">
            <v>415</v>
          </cell>
          <cell r="X1350">
            <v>3806638.9460125784</v>
          </cell>
        </row>
        <row r="1351">
          <cell r="D1351">
            <v>1342</v>
          </cell>
          <cell r="E1351">
            <v>269</v>
          </cell>
          <cell r="F1351" t="str">
            <v xml:space="preserve">Sherborn                     </v>
          </cell>
          <cell r="G1351">
            <v>655</v>
          </cell>
          <cell r="H1351" t="str">
            <v>Dover Sherborn</v>
          </cell>
          <cell r="I1351">
            <v>5237206</v>
          </cell>
          <cell r="J1351">
            <v>0.60089624128524388</v>
          </cell>
          <cell r="K1351">
            <v>5228219.6962845325</v>
          </cell>
          <cell r="L1351">
            <v>0.57867199734685149</v>
          </cell>
          <cell r="N1351">
            <v>4318008</v>
          </cell>
          <cell r="O1351">
            <v>4380249</v>
          </cell>
          <cell r="P1351">
            <v>-62241</v>
          </cell>
          <cell r="Q1351">
            <v>-1.420946617418325</v>
          </cell>
          <cell r="R1351">
            <v>543</v>
          </cell>
          <cell r="S1351">
            <v>0</v>
          </cell>
          <cell r="T1351">
            <v>269</v>
          </cell>
          <cell r="U1351">
            <v>655</v>
          </cell>
          <cell r="V1351">
            <v>1342</v>
          </cell>
          <cell r="W1351">
            <v>532.59002536447997</v>
          </cell>
          <cell r="X1351">
            <v>5228219.6962845325</v>
          </cell>
        </row>
        <row r="1352">
          <cell r="D1352">
            <v>1343</v>
          </cell>
          <cell r="E1352">
            <v>269</v>
          </cell>
          <cell r="F1352" t="str">
            <v xml:space="preserve">Sherborn                     </v>
          </cell>
          <cell r="G1352">
            <v>878</v>
          </cell>
          <cell r="H1352" t="str">
            <v>Tri County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269</v>
          </cell>
          <cell r="U1352">
            <v>878</v>
          </cell>
          <cell r="V1352">
            <v>1343</v>
          </cell>
          <cell r="W1352">
            <v>0</v>
          </cell>
          <cell r="X1352">
            <v>0</v>
          </cell>
        </row>
        <row r="1353">
          <cell r="D1353">
            <v>1344</v>
          </cell>
          <cell r="E1353">
            <v>269</v>
          </cell>
          <cell r="F1353" t="str">
            <v/>
          </cell>
          <cell r="G1353">
            <v>998</v>
          </cell>
          <cell r="H1353" t="str">
            <v/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269</v>
          </cell>
          <cell r="U1353">
            <v>998</v>
          </cell>
          <cell r="V1353">
            <v>1344</v>
          </cell>
          <cell r="W1353">
            <v>0</v>
          </cell>
          <cell r="X1353">
            <v>0</v>
          </cell>
        </row>
        <row r="1354">
          <cell r="D1354">
            <v>1345</v>
          </cell>
          <cell r="E1354">
            <v>269</v>
          </cell>
          <cell r="F1354" t="str">
            <v xml:space="preserve">Sherborn                     </v>
          </cell>
          <cell r="G1354">
            <v>999</v>
          </cell>
          <cell r="H1354" t="str">
            <v>Total</v>
          </cell>
          <cell r="I1354">
            <v>8715657.7794499993</v>
          </cell>
          <cell r="J1354">
            <v>1</v>
          </cell>
          <cell r="K1354">
            <v>9034858.6422971115</v>
          </cell>
          <cell r="L1354">
            <v>1</v>
          </cell>
          <cell r="M1354">
            <v>7461926</v>
          </cell>
          <cell r="N1354">
            <v>7461926</v>
          </cell>
          <cell r="O1354">
            <v>7289526</v>
          </cell>
          <cell r="P1354">
            <v>172400</v>
          </cell>
          <cell r="Q1354">
            <v>2.3650371780003252</v>
          </cell>
          <cell r="R1354">
            <v>926</v>
          </cell>
          <cell r="S1354">
            <v>0</v>
          </cell>
          <cell r="T1354">
            <v>269</v>
          </cell>
          <cell r="U1354">
            <v>999</v>
          </cell>
          <cell r="V1354">
            <v>1345</v>
          </cell>
          <cell r="W1354">
            <v>947.59002536447997</v>
          </cell>
          <cell r="X1354">
            <v>9034858.6422971115</v>
          </cell>
        </row>
        <row r="1355">
          <cell r="D1355">
            <v>1346</v>
          </cell>
          <cell r="E1355">
            <v>270</v>
          </cell>
          <cell r="F1355" t="str">
            <v xml:space="preserve">Shirley                      </v>
          </cell>
          <cell r="G1355">
            <v>270</v>
          </cell>
          <cell r="H1355" t="str">
            <v>Shirley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270</v>
          </cell>
          <cell r="U1355">
            <v>270</v>
          </cell>
          <cell r="V1355">
            <v>1346</v>
          </cell>
          <cell r="W1355">
            <v>0</v>
          </cell>
          <cell r="X1355">
            <v>0</v>
          </cell>
        </row>
        <row r="1356">
          <cell r="D1356">
            <v>1347</v>
          </cell>
          <cell r="E1356">
            <v>270</v>
          </cell>
          <cell r="F1356" t="str">
            <v xml:space="preserve">Shirley                      </v>
          </cell>
          <cell r="G1356">
            <v>616</v>
          </cell>
          <cell r="H1356" t="str">
            <v>Ayer Shirley</v>
          </cell>
          <cell r="I1356">
            <v>7563503</v>
          </cell>
          <cell r="J1356">
            <v>0.87053728248374018</v>
          </cell>
          <cell r="K1356">
            <v>7788093.9463285636</v>
          </cell>
          <cell r="L1356">
            <v>0.89383623340412677</v>
          </cell>
          <cell r="N1356">
            <v>4447922</v>
          </cell>
          <cell r="O1356">
            <v>4201731</v>
          </cell>
          <cell r="P1356">
            <v>246191</v>
          </cell>
          <cell r="Q1356">
            <v>5.8592756175966523</v>
          </cell>
          <cell r="R1356">
            <v>758</v>
          </cell>
          <cell r="S1356">
            <v>0</v>
          </cell>
          <cell r="T1356">
            <v>270</v>
          </cell>
          <cell r="U1356">
            <v>616</v>
          </cell>
          <cell r="V1356">
            <v>1347</v>
          </cell>
          <cell r="W1356">
            <v>772.27861529126005</v>
          </cell>
          <cell r="X1356">
            <v>7788093.9463285636</v>
          </cell>
        </row>
        <row r="1357">
          <cell r="D1357">
            <v>1348</v>
          </cell>
          <cell r="E1357">
            <v>270</v>
          </cell>
          <cell r="F1357" t="str">
            <v xml:space="preserve">Shirley                      </v>
          </cell>
          <cell r="G1357">
            <v>852</v>
          </cell>
          <cell r="H1357" t="str">
            <v>Nashoba Valley</v>
          </cell>
          <cell r="I1357">
            <v>1124813</v>
          </cell>
          <cell r="J1357">
            <v>0.12946271751625976</v>
          </cell>
          <cell r="K1357">
            <v>925016.63844604488</v>
          </cell>
          <cell r="L1357">
            <v>0.10616376659587333</v>
          </cell>
          <cell r="N1357">
            <v>528294</v>
          </cell>
          <cell r="O1357">
            <v>624864</v>
          </cell>
          <cell r="P1357">
            <v>-96570</v>
          </cell>
          <cell r="Q1357">
            <v>-15.454562912889845</v>
          </cell>
          <cell r="R1357">
            <v>72</v>
          </cell>
          <cell r="S1357">
            <v>0</v>
          </cell>
          <cell r="T1357">
            <v>270</v>
          </cell>
          <cell r="U1357">
            <v>852</v>
          </cell>
          <cell r="V1357">
            <v>1348</v>
          </cell>
          <cell r="W1357">
            <v>58.000000002749999</v>
          </cell>
          <cell r="X1357">
            <v>925016.63844604488</v>
          </cell>
        </row>
        <row r="1358">
          <cell r="D1358">
            <v>1349</v>
          </cell>
          <cell r="E1358">
            <v>270</v>
          </cell>
          <cell r="F1358" t="str">
            <v/>
          </cell>
          <cell r="G1358">
            <v>998</v>
          </cell>
          <cell r="H1358" t="str">
            <v/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270</v>
          </cell>
          <cell r="U1358">
            <v>998</v>
          </cell>
          <cell r="V1358">
            <v>1349</v>
          </cell>
          <cell r="W1358">
            <v>0</v>
          </cell>
          <cell r="X1358">
            <v>0</v>
          </cell>
        </row>
        <row r="1359">
          <cell r="D1359">
            <v>1350</v>
          </cell>
          <cell r="E1359">
            <v>270</v>
          </cell>
          <cell r="F1359" t="str">
            <v xml:space="preserve">Shirley                      </v>
          </cell>
          <cell r="G1359">
            <v>999</v>
          </cell>
          <cell r="H1359" t="str">
            <v>Total</v>
          </cell>
          <cell r="I1359">
            <v>8688316</v>
          </cell>
          <cell r="J1359">
            <v>1</v>
          </cell>
          <cell r="K1359">
            <v>8713110.5847746078</v>
          </cell>
          <cell r="L1359">
            <v>1</v>
          </cell>
          <cell r="M1359">
            <v>4976216</v>
          </cell>
          <cell r="N1359">
            <v>4976216</v>
          </cell>
          <cell r="O1359">
            <v>4826595</v>
          </cell>
          <cell r="P1359">
            <v>149621</v>
          </cell>
          <cell r="Q1359">
            <v>3.0999286246308215</v>
          </cell>
          <cell r="R1359">
            <v>830</v>
          </cell>
          <cell r="S1359">
            <v>0</v>
          </cell>
          <cell r="T1359">
            <v>270</v>
          </cell>
          <cell r="U1359">
            <v>999</v>
          </cell>
          <cell r="V1359">
            <v>1350</v>
          </cell>
          <cell r="W1359">
            <v>830.27861529401002</v>
          </cell>
          <cell r="X1359">
            <v>8713110.5847746078</v>
          </cell>
        </row>
        <row r="1360">
          <cell r="D1360">
            <v>1351</v>
          </cell>
          <cell r="E1360">
            <v>271</v>
          </cell>
          <cell r="F1360" t="str">
            <v xml:space="preserve">Shrewsbury                   </v>
          </cell>
          <cell r="G1360">
            <v>271</v>
          </cell>
          <cell r="H1360" t="str">
            <v>Shrewsbury</v>
          </cell>
          <cell r="I1360">
            <v>56301993.68999999</v>
          </cell>
          <cell r="J1360">
            <v>1</v>
          </cell>
          <cell r="K1360">
            <v>58194036.86341849</v>
          </cell>
          <cell r="L1360">
            <v>1</v>
          </cell>
          <cell r="N1360">
            <v>44655044</v>
          </cell>
          <cell r="O1360">
            <v>42573214</v>
          </cell>
          <cell r="P1360">
            <v>2081830</v>
          </cell>
          <cell r="Q1360">
            <v>4.8899996133719199</v>
          </cell>
          <cell r="R1360">
            <v>5986</v>
          </cell>
          <cell r="S1360">
            <v>0</v>
          </cell>
          <cell r="T1360">
            <v>271</v>
          </cell>
          <cell r="U1360">
            <v>271</v>
          </cell>
          <cell r="V1360">
            <v>1351</v>
          </cell>
          <cell r="W1360">
            <v>6039</v>
          </cell>
          <cell r="X1360">
            <v>58194036.86341849</v>
          </cell>
        </row>
        <row r="1361">
          <cell r="D1361">
            <v>1352</v>
          </cell>
          <cell r="E1361">
            <v>271</v>
          </cell>
          <cell r="F1361" t="str">
            <v/>
          </cell>
          <cell r="G1361">
            <v>998</v>
          </cell>
          <cell r="H1361" t="str">
            <v/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271</v>
          </cell>
          <cell r="U1361">
            <v>998</v>
          </cell>
          <cell r="V1361">
            <v>1352</v>
          </cell>
          <cell r="W1361">
            <v>0</v>
          </cell>
          <cell r="X1361">
            <v>0</v>
          </cell>
        </row>
        <row r="1362">
          <cell r="D1362">
            <v>1353</v>
          </cell>
          <cell r="E1362">
            <v>271</v>
          </cell>
          <cell r="F1362" t="str">
            <v/>
          </cell>
          <cell r="G1362">
            <v>998</v>
          </cell>
          <cell r="H1362" t="str">
            <v/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271</v>
          </cell>
          <cell r="U1362">
            <v>998</v>
          </cell>
          <cell r="V1362">
            <v>1353</v>
          </cell>
          <cell r="W1362">
            <v>0</v>
          </cell>
          <cell r="X1362">
            <v>0</v>
          </cell>
        </row>
        <row r="1363">
          <cell r="D1363">
            <v>1354</v>
          </cell>
          <cell r="E1363">
            <v>271</v>
          </cell>
          <cell r="F1363" t="str">
            <v/>
          </cell>
          <cell r="G1363">
            <v>998</v>
          </cell>
          <cell r="H1363" t="str">
            <v/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271</v>
          </cell>
          <cell r="U1363">
            <v>998</v>
          </cell>
          <cell r="V1363">
            <v>1354</v>
          </cell>
          <cell r="W1363">
            <v>0</v>
          </cell>
          <cell r="X1363">
            <v>0</v>
          </cell>
        </row>
        <row r="1364">
          <cell r="D1364">
            <v>1355</v>
          </cell>
          <cell r="E1364">
            <v>271</v>
          </cell>
          <cell r="F1364" t="str">
            <v xml:space="preserve">Shrewsbury                   </v>
          </cell>
          <cell r="G1364">
            <v>999</v>
          </cell>
          <cell r="H1364" t="str">
            <v>Total</v>
          </cell>
          <cell r="I1364">
            <v>56301993.68999999</v>
          </cell>
          <cell r="J1364">
            <v>1</v>
          </cell>
          <cell r="K1364">
            <v>58194036.86341849</v>
          </cell>
          <cell r="L1364">
            <v>1</v>
          </cell>
          <cell r="M1364">
            <v>44655044</v>
          </cell>
          <cell r="N1364">
            <v>44655044</v>
          </cell>
          <cell r="O1364">
            <v>42573214</v>
          </cell>
          <cell r="P1364">
            <v>2081830</v>
          </cell>
          <cell r="Q1364">
            <v>4.8899996133719199</v>
          </cell>
          <cell r="R1364">
            <v>5986</v>
          </cell>
          <cell r="S1364">
            <v>0</v>
          </cell>
          <cell r="T1364">
            <v>271</v>
          </cell>
          <cell r="U1364">
            <v>999</v>
          </cell>
          <cell r="V1364">
            <v>1355</v>
          </cell>
          <cell r="W1364">
            <v>6039</v>
          </cell>
          <cell r="X1364">
            <v>58194036.86341849</v>
          </cell>
        </row>
        <row r="1365">
          <cell r="D1365">
            <v>1356</v>
          </cell>
          <cell r="E1365">
            <v>272</v>
          </cell>
          <cell r="F1365" t="str">
            <v xml:space="preserve">Shutesbury                   </v>
          </cell>
          <cell r="G1365">
            <v>272</v>
          </cell>
          <cell r="H1365" t="str">
            <v>Shutesbury</v>
          </cell>
          <cell r="I1365">
            <v>1115064.6000000001</v>
          </cell>
          <cell r="J1365">
            <v>0.43057914057212199</v>
          </cell>
          <cell r="K1365">
            <v>1157848.556575418</v>
          </cell>
          <cell r="L1365">
            <v>0.46475233149183476</v>
          </cell>
          <cell r="N1365">
            <v>680124</v>
          </cell>
          <cell r="O1365">
            <v>624029</v>
          </cell>
          <cell r="P1365">
            <v>56095</v>
          </cell>
          <cell r="Q1365">
            <v>8.9891655676258644</v>
          </cell>
          <cell r="R1365">
            <v>118</v>
          </cell>
          <cell r="S1365">
            <v>0</v>
          </cell>
          <cell r="T1365">
            <v>272</v>
          </cell>
          <cell r="U1365">
            <v>272</v>
          </cell>
          <cell r="V1365">
            <v>1356</v>
          </cell>
          <cell r="W1365">
            <v>116</v>
          </cell>
          <cell r="X1365">
            <v>1157848.556575418</v>
          </cell>
        </row>
        <row r="1366">
          <cell r="D1366">
            <v>1357</v>
          </cell>
          <cell r="E1366">
            <v>272</v>
          </cell>
          <cell r="F1366" t="str">
            <v xml:space="preserve">Shutesbury                   </v>
          </cell>
          <cell r="G1366">
            <v>605</v>
          </cell>
          <cell r="H1366" t="str">
            <v>Amherst Pelham</v>
          </cell>
          <cell r="I1366">
            <v>1474621</v>
          </cell>
          <cell r="J1366">
            <v>0.56942085942787801</v>
          </cell>
          <cell r="K1366">
            <v>1333475.269297116</v>
          </cell>
          <cell r="L1366">
            <v>0.53524766850816519</v>
          </cell>
          <cell r="N1366">
            <v>783288</v>
          </cell>
          <cell r="O1366">
            <v>825250</v>
          </cell>
          <cell r="P1366">
            <v>-41962</v>
          </cell>
          <cell r="Q1366">
            <v>-5.0847621932747655</v>
          </cell>
          <cell r="R1366">
            <v>142</v>
          </cell>
          <cell r="S1366">
            <v>0</v>
          </cell>
          <cell r="T1366">
            <v>272</v>
          </cell>
          <cell r="U1366">
            <v>605</v>
          </cell>
          <cell r="V1366">
            <v>1357</v>
          </cell>
          <cell r="W1366">
            <v>125.37552155660001</v>
          </cell>
          <cell r="X1366">
            <v>1333475.269297116</v>
          </cell>
        </row>
        <row r="1367">
          <cell r="D1367">
            <v>1358</v>
          </cell>
          <cell r="E1367">
            <v>272</v>
          </cell>
          <cell r="F1367" t="str">
            <v/>
          </cell>
          <cell r="G1367">
            <v>998</v>
          </cell>
          <cell r="H1367" t="str">
            <v/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272</v>
          </cell>
          <cell r="U1367">
            <v>998</v>
          </cell>
          <cell r="V1367">
            <v>1358</v>
          </cell>
          <cell r="W1367">
            <v>0</v>
          </cell>
          <cell r="X1367">
            <v>0</v>
          </cell>
        </row>
        <row r="1368">
          <cell r="D1368">
            <v>1359</v>
          </cell>
          <cell r="E1368">
            <v>272</v>
          </cell>
          <cell r="F1368" t="str">
            <v/>
          </cell>
          <cell r="G1368">
            <v>998</v>
          </cell>
          <cell r="H1368" t="str">
            <v/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272</v>
          </cell>
          <cell r="U1368">
            <v>998</v>
          </cell>
          <cell r="V1368">
            <v>1359</v>
          </cell>
          <cell r="W1368">
            <v>0</v>
          </cell>
          <cell r="X1368">
            <v>0</v>
          </cell>
        </row>
        <row r="1369">
          <cell r="D1369">
            <v>1360</v>
          </cell>
          <cell r="E1369">
            <v>272</v>
          </cell>
          <cell r="F1369" t="str">
            <v xml:space="preserve">Shutesbury                   </v>
          </cell>
          <cell r="G1369">
            <v>999</v>
          </cell>
          <cell r="H1369" t="str">
            <v>Total</v>
          </cell>
          <cell r="I1369">
            <v>2589685.6</v>
          </cell>
          <cell r="J1369">
            <v>1</v>
          </cell>
          <cell r="K1369">
            <v>2491323.825872534</v>
          </cell>
          <cell r="L1369">
            <v>1</v>
          </cell>
          <cell r="M1369">
            <v>1463412</v>
          </cell>
          <cell r="N1369">
            <v>1463412</v>
          </cell>
          <cell r="O1369">
            <v>1449279</v>
          </cell>
          <cell r="P1369">
            <v>14133</v>
          </cell>
          <cell r="Q1369">
            <v>0.97517455231187367</v>
          </cell>
          <cell r="R1369">
            <v>260</v>
          </cell>
          <cell r="S1369">
            <v>0</v>
          </cell>
          <cell r="T1369">
            <v>272</v>
          </cell>
          <cell r="U1369">
            <v>999</v>
          </cell>
          <cell r="V1369">
            <v>1360</v>
          </cell>
          <cell r="W1369">
            <v>241.37552155660001</v>
          </cell>
          <cell r="X1369">
            <v>2491323.825872534</v>
          </cell>
        </row>
        <row r="1370">
          <cell r="D1370">
            <v>1361</v>
          </cell>
          <cell r="E1370">
            <v>273</v>
          </cell>
          <cell r="F1370" t="str">
            <v xml:space="preserve">Somerset                     </v>
          </cell>
          <cell r="G1370">
            <v>273</v>
          </cell>
          <cell r="H1370" t="str">
            <v>Somerset</v>
          </cell>
          <cell r="I1370">
            <v>16558627.16</v>
          </cell>
          <cell r="J1370">
            <v>0.63889736994288926</v>
          </cell>
          <cell r="K1370">
            <v>17125371.876508925</v>
          </cell>
          <cell r="L1370">
            <v>0.63881590463441607</v>
          </cell>
          <cell r="N1370">
            <v>9582995</v>
          </cell>
          <cell r="O1370">
            <v>10170448</v>
          </cell>
          <cell r="P1370">
            <v>-587453</v>
          </cell>
          <cell r="Q1370">
            <v>-5.7760779072858934</v>
          </cell>
          <cell r="R1370">
            <v>1778</v>
          </cell>
          <cell r="S1370">
            <v>0</v>
          </cell>
          <cell r="T1370">
            <v>273</v>
          </cell>
          <cell r="U1370">
            <v>273</v>
          </cell>
          <cell r="V1370">
            <v>1361</v>
          </cell>
          <cell r="W1370">
            <v>1804</v>
          </cell>
          <cell r="X1370">
            <v>17125371.876508925</v>
          </cell>
        </row>
        <row r="1371">
          <cell r="D1371">
            <v>1362</v>
          </cell>
          <cell r="E1371">
            <v>273</v>
          </cell>
          <cell r="F1371" t="str">
            <v xml:space="preserve">Somerset                     </v>
          </cell>
          <cell r="G1371">
            <v>763</v>
          </cell>
          <cell r="H1371" t="str">
            <v>Somerset Berkley</v>
          </cell>
          <cell r="I1371">
            <v>7190787</v>
          </cell>
          <cell r="J1371">
            <v>0.27744902145133621</v>
          </cell>
          <cell r="K1371">
            <v>7621264.0048605232</v>
          </cell>
          <cell r="L1371">
            <v>0.28429074094449197</v>
          </cell>
          <cell r="N1371">
            <v>4264698</v>
          </cell>
          <cell r="O1371">
            <v>4416642</v>
          </cell>
          <cell r="P1371">
            <v>-151944</v>
          </cell>
          <cell r="Q1371">
            <v>-3.4402607229655473</v>
          </cell>
          <cell r="R1371">
            <v>666</v>
          </cell>
          <cell r="S1371">
            <v>0</v>
          </cell>
          <cell r="T1371">
            <v>273</v>
          </cell>
          <cell r="U1371">
            <v>763</v>
          </cell>
          <cell r="V1371">
            <v>1362</v>
          </cell>
          <cell r="W1371">
            <v>701.71676892063999</v>
          </cell>
          <cell r="X1371">
            <v>7621264.0048605232</v>
          </cell>
        </row>
        <row r="1372">
          <cell r="D1372">
            <v>1363</v>
          </cell>
          <cell r="E1372">
            <v>273</v>
          </cell>
          <cell r="F1372" t="str">
            <v xml:space="preserve">Somerset                     </v>
          </cell>
          <cell r="G1372">
            <v>821</v>
          </cell>
          <cell r="H1372" t="str">
            <v>Greater Fall River</v>
          </cell>
          <cell r="I1372">
            <v>1907628</v>
          </cell>
          <cell r="J1372">
            <v>7.3603838062950497E-2</v>
          </cell>
          <cell r="K1372">
            <v>1733396.6879527646</v>
          </cell>
          <cell r="L1372">
            <v>6.4659697978516409E-2</v>
          </cell>
          <cell r="N1372">
            <v>969972</v>
          </cell>
          <cell r="O1372">
            <v>1171681</v>
          </cell>
          <cell r="P1372">
            <v>-201709</v>
          </cell>
          <cell r="Q1372">
            <v>-17.215351277352795</v>
          </cell>
          <cell r="R1372">
            <v>121</v>
          </cell>
          <cell r="S1372">
            <v>0</v>
          </cell>
          <cell r="T1372">
            <v>273</v>
          </cell>
          <cell r="U1372">
            <v>821</v>
          </cell>
          <cell r="V1372">
            <v>1363</v>
          </cell>
          <cell r="W1372">
            <v>107.00000000039</v>
          </cell>
          <cell r="X1372">
            <v>1733396.6879527646</v>
          </cell>
        </row>
        <row r="1373">
          <cell r="D1373">
            <v>1364</v>
          </cell>
          <cell r="E1373">
            <v>273</v>
          </cell>
          <cell r="F1373" t="str">
            <v xml:space="preserve">Somerset                     </v>
          </cell>
          <cell r="G1373">
            <v>910</v>
          </cell>
          <cell r="H1373" t="str">
            <v>Bristol County</v>
          </cell>
          <cell r="I1373">
            <v>260465</v>
          </cell>
          <cell r="J1373">
            <v>1.0049770542824073E-2</v>
          </cell>
          <cell r="K1373">
            <v>327959.76817210484</v>
          </cell>
          <cell r="L1373">
            <v>1.2233656442575607E-2</v>
          </cell>
          <cell r="N1373">
            <v>183519</v>
          </cell>
          <cell r="O1373">
            <v>159980</v>
          </cell>
          <cell r="P1373">
            <v>23539</v>
          </cell>
          <cell r="Q1373">
            <v>14.713714214276784</v>
          </cell>
          <cell r="R1373">
            <v>17</v>
          </cell>
          <cell r="S1373">
            <v>0</v>
          </cell>
          <cell r="T1373">
            <v>273</v>
          </cell>
          <cell r="U1373">
            <v>910</v>
          </cell>
          <cell r="V1373">
            <v>1364</v>
          </cell>
          <cell r="W1373">
            <v>21.00000000148</v>
          </cell>
          <cell r="X1373">
            <v>327959.76817210484</v>
          </cell>
        </row>
        <row r="1374">
          <cell r="D1374">
            <v>1365</v>
          </cell>
          <cell r="E1374">
            <v>273</v>
          </cell>
          <cell r="F1374" t="str">
            <v xml:space="preserve">Somerset                     </v>
          </cell>
          <cell r="G1374">
            <v>999</v>
          </cell>
          <cell r="H1374" t="str">
            <v>Total</v>
          </cell>
          <cell r="I1374">
            <v>25917507.16</v>
          </cell>
          <cell r="J1374">
            <v>1</v>
          </cell>
          <cell r="K1374">
            <v>26807992.337494317</v>
          </cell>
          <cell r="L1374">
            <v>1.0000000000000002</v>
          </cell>
          <cell r="M1374">
            <v>15001184</v>
          </cell>
          <cell r="N1374">
            <v>15001184</v>
          </cell>
          <cell r="O1374">
            <v>15918751</v>
          </cell>
          <cell r="P1374">
            <v>-917567</v>
          </cell>
          <cell r="Q1374">
            <v>-5.7640640273850634</v>
          </cell>
          <cell r="R1374">
            <v>2582</v>
          </cell>
          <cell r="S1374">
            <v>0</v>
          </cell>
          <cell r="T1374">
            <v>273</v>
          </cell>
          <cell r="U1374">
            <v>999</v>
          </cell>
          <cell r="V1374">
            <v>1365</v>
          </cell>
          <cell r="W1374">
            <v>2633.7167689225103</v>
          </cell>
          <cell r="X1374">
            <v>26807992.337494317</v>
          </cell>
        </row>
        <row r="1375">
          <cell r="D1375">
            <v>1366</v>
          </cell>
          <cell r="E1375">
            <v>274</v>
          </cell>
          <cell r="F1375" t="str">
            <v xml:space="preserve">Somerville                   </v>
          </cell>
          <cell r="G1375">
            <v>274</v>
          </cell>
          <cell r="H1375" t="str">
            <v>Somerville</v>
          </cell>
          <cell r="I1375">
            <v>62011654.562320009</v>
          </cell>
          <cell r="J1375">
            <v>1</v>
          </cell>
          <cell r="K1375">
            <v>64130648.10950844</v>
          </cell>
          <cell r="L1375">
            <v>1</v>
          </cell>
          <cell r="N1375">
            <v>53229236</v>
          </cell>
          <cell r="O1375">
            <v>51954315</v>
          </cell>
          <cell r="P1375">
            <v>1274921</v>
          </cell>
          <cell r="Q1375">
            <v>2.4539270703501721</v>
          </cell>
          <cell r="R1375">
            <v>5322</v>
          </cell>
          <cell r="S1375">
            <v>0</v>
          </cell>
          <cell r="T1375">
            <v>274</v>
          </cell>
          <cell r="U1375">
            <v>274</v>
          </cell>
          <cell r="V1375">
            <v>1366</v>
          </cell>
          <cell r="W1375">
            <v>5353</v>
          </cell>
          <cell r="X1375">
            <v>64130648.10950844</v>
          </cell>
        </row>
        <row r="1376">
          <cell r="D1376">
            <v>1367</v>
          </cell>
          <cell r="E1376">
            <v>274</v>
          </cell>
          <cell r="F1376" t="str">
            <v/>
          </cell>
          <cell r="G1376">
            <v>998</v>
          </cell>
          <cell r="H1376" t="str">
            <v/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274</v>
          </cell>
          <cell r="U1376">
            <v>998</v>
          </cell>
          <cell r="V1376">
            <v>1367</v>
          </cell>
          <cell r="W1376">
            <v>0</v>
          </cell>
          <cell r="X1376">
            <v>0</v>
          </cell>
        </row>
        <row r="1377">
          <cell r="D1377">
            <v>1368</v>
          </cell>
          <cell r="E1377">
            <v>274</v>
          </cell>
          <cell r="F1377" t="str">
            <v/>
          </cell>
          <cell r="G1377">
            <v>998</v>
          </cell>
          <cell r="H1377" t="str">
            <v/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274</v>
          </cell>
          <cell r="U1377">
            <v>998</v>
          </cell>
          <cell r="V1377">
            <v>1368</v>
          </cell>
          <cell r="W1377">
            <v>0</v>
          </cell>
          <cell r="X1377">
            <v>0</v>
          </cell>
        </row>
        <row r="1378">
          <cell r="D1378">
            <v>1369</v>
          </cell>
          <cell r="E1378">
            <v>274</v>
          </cell>
          <cell r="F1378" t="str">
            <v/>
          </cell>
          <cell r="G1378">
            <v>998</v>
          </cell>
          <cell r="H1378" t="str">
            <v/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274</v>
          </cell>
          <cell r="U1378">
            <v>998</v>
          </cell>
          <cell r="V1378">
            <v>1369</v>
          </cell>
          <cell r="W1378">
            <v>0</v>
          </cell>
          <cell r="X1378">
            <v>0</v>
          </cell>
        </row>
        <row r="1379">
          <cell r="D1379">
            <v>1370</v>
          </cell>
          <cell r="E1379">
            <v>274</v>
          </cell>
          <cell r="F1379" t="str">
            <v xml:space="preserve">Somerville                   </v>
          </cell>
          <cell r="G1379">
            <v>999</v>
          </cell>
          <cell r="H1379" t="str">
            <v>Total</v>
          </cell>
          <cell r="I1379">
            <v>62011654.562320009</v>
          </cell>
          <cell r="J1379">
            <v>1</v>
          </cell>
          <cell r="K1379">
            <v>64130648.10950844</v>
          </cell>
          <cell r="L1379">
            <v>1</v>
          </cell>
          <cell r="M1379">
            <v>53229236</v>
          </cell>
          <cell r="N1379">
            <v>53229236</v>
          </cell>
          <cell r="O1379">
            <v>51954315</v>
          </cell>
          <cell r="P1379">
            <v>1274921</v>
          </cell>
          <cell r="Q1379">
            <v>2.4539270703501721</v>
          </cell>
          <cell r="R1379">
            <v>5322</v>
          </cell>
          <cell r="S1379">
            <v>0</v>
          </cell>
          <cell r="T1379">
            <v>274</v>
          </cell>
          <cell r="U1379">
            <v>999</v>
          </cell>
          <cell r="V1379">
            <v>1370</v>
          </cell>
          <cell r="W1379">
            <v>5353</v>
          </cell>
          <cell r="X1379">
            <v>64130648.10950844</v>
          </cell>
        </row>
        <row r="1380">
          <cell r="D1380">
            <v>1371</v>
          </cell>
          <cell r="E1380">
            <v>275</v>
          </cell>
          <cell r="F1380" t="str">
            <v xml:space="preserve">Southampton                  </v>
          </cell>
          <cell r="G1380">
            <v>275</v>
          </cell>
          <cell r="H1380" t="str">
            <v>Southampton</v>
          </cell>
          <cell r="I1380">
            <v>4702769.24</v>
          </cell>
          <cell r="J1380">
            <v>0.53348011415251373</v>
          </cell>
          <cell r="K1380">
            <v>4863203.5231375461</v>
          </cell>
          <cell r="L1380">
            <v>0.54528788755388702</v>
          </cell>
          <cell r="N1380">
            <v>3146804</v>
          </cell>
          <cell r="O1380">
            <v>3078158</v>
          </cell>
          <cell r="P1380">
            <v>68646</v>
          </cell>
          <cell r="Q1380">
            <v>2.2300999493853144</v>
          </cell>
          <cell r="R1380">
            <v>492</v>
          </cell>
          <cell r="S1380">
            <v>0</v>
          </cell>
          <cell r="T1380">
            <v>275</v>
          </cell>
          <cell r="U1380">
            <v>275</v>
          </cell>
          <cell r="V1380">
            <v>1371</v>
          </cell>
          <cell r="W1380">
            <v>492</v>
          </cell>
          <cell r="X1380">
            <v>4863203.5231375461</v>
          </cell>
        </row>
        <row r="1381">
          <cell r="D1381">
            <v>1372</v>
          </cell>
          <cell r="E1381">
            <v>275</v>
          </cell>
          <cell r="F1381" t="str">
            <v xml:space="preserve">Southampton                  </v>
          </cell>
          <cell r="G1381">
            <v>683</v>
          </cell>
          <cell r="H1381" t="str">
            <v>Hampshire</v>
          </cell>
          <cell r="I1381">
            <v>4112497</v>
          </cell>
          <cell r="J1381">
            <v>0.46651988584748633</v>
          </cell>
          <cell r="K1381">
            <v>4055394.5864838599</v>
          </cell>
          <cell r="L1381">
            <v>0.45471211244611304</v>
          </cell>
          <cell r="N1381">
            <v>2624099</v>
          </cell>
          <cell r="O1381">
            <v>2691801</v>
          </cell>
          <cell r="P1381">
            <v>-67702</v>
          </cell>
          <cell r="Q1381">
            <v>-2.5151190596927484</v>
          </cell>
          <cell r="R1381">
            <v>412</v>
          </cell>
          <cell r="S1381">
            <v>0</v>
          </cell>
          <cell r="T1381">
            <v>275</v>
          </cell>
          <cell r="U1381">
            <v>683</v>
          </cell>
          <cell r="V1381">
            <v>1372</v>
          </cell>
          <cell r="W1381">
            <v>400.13675213952001</v>
          </cell>
          <cell r="X1381">
            <v>4055394.5864838599</v>
          </cell>
        </row>
        <row r="1382">
          <cell r="D1382">
            <v>1373</v>
          </cell>
          <cell r="E1382">
            <v>275</v>
          </cell>
          <cell r="F1382" t="str">
            <v/>
          </cell>
          <cell r="G1382">
            <v>998</v>
          </cell>
          <cell r="H1382" t="str">
            <v/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275</v>
          </cell>
          <cell r="U1382">
            <v>998</v>
          </cell>
          <cell r="V1382">
            <v>1373</v>
          </cell>
          <cell r="W1382">
            <v>0</v>
          </cell>
          <cell r="X1382">
            <v>0</v>
          </cell>
        </row>
        <row r="1383">
          <cell r="D1383">
            <v>1374</v>
          </cell>
          <cell r="E1383">
            <v>275</v>
          </cell>
          <cell r="F1383" t="str">
            <v/>
          </cell>
          <cell r="G1383">
            <v>998</v>
          </cell>
          <cell r="H1383" t="str">
            <v/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275</v>
          </cell>
          <cell r="U1383">
            <v>998</v>
          </cell>
          <cell r="V1383">
            <v>1374</v>
          </cell>
          <cell r="W1383">
            <v>0</v>
          </cell>
          <cell r="X1383">
            <v>0</v>
          </cell>
        </row>
        <row r="1384">
          <cell r="D1384">
            <v>1375</v>
          </cell>
          <cell r="E1384">
            <v>275</v>
          </cell>
          <cell r="F1384" t="str">
            <v xml:space="preserve">Southampton                  </v>
          </cell>
          <cell r="G1384">
            <v>999</v>
          </cell>
          <cell r="H1384" t="str">
            <v>Total</v>
          </cell>
          <cell r="I1384">
            <v>8815266.2400000002</v>
          </cell>
          <cell r="J1384">
            <v>1</v>
          </cell>
          <cell r="K1384">
            <v>8918598.1096214056</v>
          </cell>
          <cell r="L1384">
            <v>1</v>
          </cell>
          <cell r="M1384">
            <v>5770903</v>
          </cell>
          <cell r="N1384">
            <v>5770903</v>
          </cell>
          <cell r="O1384">
            <v>5769959</v>
          </cell>
          <cell r="P1384">
            <v>944</v>
          </cell>
          <cell r="Q1384">
            <v>1.6360601522471825E-2</v>
          </cell>
          <cell r="R1384">
            <v>904</v>
          </cell>
          <cell r="S1384">
            <v>0</v>
          </cell>
          <cell r="T1384">
            <v>275</v>
          </cell>
          <cell r="U1384">
            <v>999</v>
          </cell>
          <cell r="V1384">
            <v>1375</v>
          </cell>
          <cell r="W1384">
            <v>892.13675213952001</v>
          </cell>
          <cell r="X1384">
            <v>8918598.1096214056</v>
          </cell>
        </row>
        <row r="1385">
          <cell r="D1385">
            <v>1376</v>
          </cell>
          <cell r="E1385">
            <v>276</v>
          </cell>
          <cell r="F1385" t="str">
            <v xml:space="preserve">Southborough                 </v>
          </cell>
          <cell r="G1385">
            <v>276</v>
          </cell>
          <cell r="H1385" t="str">
            <v>Southborough</v>
          </cell>
          <cell r="I1385">
            <v>11260409.134279998</v>
          </cell>
          <cell r="J1385">
            <v>0.63225041919495406</v>
          </cell>
          <cell r="K1385">
            <v>11409894.389389778</v>
          </cell>
          <cell r="L1385">
            <v>0.63061677233816049</v>
          </cell>
          <cell r="N1385">
            <v>9486965</v>
          </cell>
          <cell r="O1385">
            <v>9485040</v>
          </cell>
          <cell r="P1385">
            <v>1925</v>
          </cell>
          <cell r="Q1385">
            <v>2.0295117363764412E-2</v>
          </cell>
          <cell r="R1385">
            <v>1234</v>
          </cell>
          <cell r="S1385">
            <v>0</v>
          </cell>
          <cell r="T1385">
            <v>276</v>
          </cell>
          <cell r="U1385">
            <v>276</v>
          </cell>
          <cell r="V1385">
            <v>1376</v>
          </cell>
          <cell r="W1385">
            <v>1235</v>
          </cell>
          <cell r="X1385">
            <v>11409894.389389778</v>
          </cell>
        </row>
        <row r="1386">
          <cell r="D1386">
            <v>1377</v>
          </cell>
          <cell r="E1386">
            <v>276</v>
          </cell>
          <cell r="F1386" t="str">
            <v xml:space="preserve">Southborough                 </v>
          </cell>
          <cell r="G1386">
            <v>730</v>
          </cell>
          <cell r="H1386" t="str">
            <v>Northboro Southboro</v>
          </cell>
          <cell r="I1386">
            <v>6246019</v>
          </cell>
          <cell r="J1386">
            <v>0.35070201126418959</v>
          </cell>
          <cell r="K1386">
            <v>6345827.4329503691</v>
          </cell>
          <cell r="L1386">
            <v>0.35072938250010738</v>
          </cell>
          <cell r="N1386">
            <v>5276354</v>
          </cell>
          <cell r="O1386">
            <v>5261242</v>
          </cell>
          <cell r="P1386">
            <v>15112</v>
          </cell>
          <cell r="Q1386">
            <v>0.28723255839590728</v>
          </cell>
          <cell r="R1386">
            <v>615</v>
          </cell>
          <cell r="S1386">
            <v>0</v>
          </cell>
          <cell r="T1386">
            <v>276</v>
          </cell>
          <cell r="U1386">
            <v>730</v>
          </cell>
          <cell r="V1386">
            <v>1377</v>
          </cell>
          <cell r="W1386">
            <v>612.91268759031004</v>
          </cell>
          <cell r="X1386">
            <v>6345827.4329503691</v>
          </cell>
        </row>
        <row r="1387">
          <cell r="D1387">
            <v>1378</v>
          </cell>
          <cell r="E1387">
            <v>276</v>
          </cell>
          <cell r="F1387" t="str">
            <v xml:space="preserve">Southborough                 </v>
          </cell>
          <cell r="G1387">
            <v>801</v>
          </cell>
          <cell r="H1387" t="str">
            <v>Assabet Valley</v>
          </cell>
          <cell r="I1387">
            <v>303618</v>
          </cell>
          <cell r="J1387">
            <v>1.7047569540856459E-2</v>
          </cell>
          <cell r="K1387">
            <v>337508.31342820753</v>
          </cell>
          <cell r="L1387">
            <v>1.8653845161732078E-2</v>
          </cell>
          <cell r="N1387">
            <v>280627</v>
          </cell>
          <cell r="O1387">
            <v>255748</v>
          </cell>
          <cell r="P1387">
            <v>24879</v>
          </cell>
          <cell r="Q1387">
            <v>9.7279353113220832</v>
          </cell>
          <cell r="R1387">
            <v>18</v>
          </cell>
          <cell r="S1387">
            <v>0</v>
          </cell>
          <cell r="T1387">
            <v>276</v>
          </cell>
          <cell r="U1387">
            <v>801</v>
          </cell>
          <cell r="V1387">
            <v>1378</v>
          </cell>
          <cell r="W1387">
            <v>19.999999998890001</v>
          </cell>
          <cell r="X1387">
            <v>337508.31342820753</v>
          </cell>
        </row>
        <row r="1388">
          <cell r="D1388">
            <v>1379</v>
          </cell>
          <cell r="E1388">
            <v>276</v>
          </cell>
          <cell r="F1388" t="str">
            <v/>
          </cell>
          <cell r="G1388">
            <v>998</v>
          </cell>
          <cell r="H1388" t="str">
            <v/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276</v>
          </cell>
          <cell r="U1388">
            <v>998</v>
          </cell>
          <cell r="V1388">
            <v>1379</v>
          </cell>
          <cell r="W1388">
            <v>0</v>
          </cell>
          <cell r="X1388">
            <v>0</v>
          </cell>
        </row>
        <row r="1389">
          <cell r="D1389">
            <v>1380</v>
          </cell>
          <cell r="E1389">
            <v>276</v>
          </cell>
          <cell r="F1389" t="str">
            <v xml:space="preserve">Southborough                 </v>
          </cell>
          <cell r="G1389">
            <v>999</v>
          </cell>
          <cell r="H1389" t="str">
            <v>Total</v>
          </cell>
          <cell r="I1389">
            <v>17810046.134279996</v>
          </cell>
          <cell r="J1389">
            <v>1.0000000000000002</v>
          </cell>
          <cell r="K1389">
            <v>18093230.135768354</v>
          </cell>
          <cell r="L1389">
            <v>0.99999999999999989</v>
          </cell>
          <cell r="M1389">
            <v>15043947</v>
          </cell>
          <cell r="N1389">
            <v>15043946</v>
          </cell>
          <cell r="O1389">
            <v>15002030</v>
          </cell>
          <cell r="P1389">
            <v>41916</v>
          </cell>
          <cell r="Q1389">
            <v>0.27940218757061547</v>
          </cell>
          <cell r="R1389">
            <v>1867</v>
          </cell>
          <cell r="S1389">
            <v>0</v>
          </cell>
          <cell r="T1389">
            <v>276</v>
          </cell>
          <cell r="U1389">
            <v>999</v>
          </cell>
          <cell r="V1389">
            <v>1380</v>
          </cell>
          <cell r="W1389">
            <v>1867.9126875892</v>
          </cell>
          <cell r="X1389">
            <v>18093230.135768354</v>
          </cell>
        </row>
        <row r="1390">
          <cell r="D1390">
            <v>1381</v>
          </cell>
          <cell r="E1390">
            <v>277</v>
          </cell>
          <cell r="F1390" t="str">
            <v xml:space="preserve">Southbridge                  </v>
          </cell>
          <cell r="G1390">
            <v>277</v>
          </cell>
          <cell r="H1390" t="str">
            <v>Southbridge</v>
          </cell>
          <cell r="I1390">
            <v>27951569.609999992</v>
          </cell>
          <cell r="J1390">
            <v>0.9101390853721526</v>
          </cell>
          <cell r="K1390">
            <v>28503932.0841102</v>
          </cell>
          <cell r="L1390">
            <v>0.9040535433379443</v>
          </cell>
          <cell r="N1390">
            <v>7316033</v>
          </cell>
          <cell r="O1390">
            <v>7518500</v>
          </cell>
          <cell r="P1390">
            <v>-202467</v>
          </cell>
          <cell r="Q1390">
            <v>-2.6929174702400744</v>
          </cell>
          <cell r="R1390">
            <v>2411</v>
          </cell>
          <cell r="S1390">
            <v>0</v>
          </cell>
          <cell r="T1390">
            <v>277</v>
          </cell>
          <cell r="U1390">
            <v>277</v>
          </cell>
          <cell r="V1390">
            <v>1381</v>
          </cell>
          <cell r="W1390">
            <v>2380</v>
          </cell>
          <cell r="X1390">
            <v>28503932.0841102</v>
          </cell>
        </row>
        <row r="1391">
          <cell r="D1391">
            <v>1382</v>
          </cell>
          <cell r="E1391">
            <v>277</v>
          </cell>
          <cell r="F1391" t="str">
            <v xml:space="preserve">Southbridge                  </v>
          </cell>
          <cell r="G1391">
            <v>876</v>
          </cell>
          <cell r="H1391" t="str">
            <v>Southern Worcester</v>
          </cell>
          <cell r="I1391">
            <v>2759747</v>
          </cell>
          <cell r="J1391">
            <v>8.9860914627847358E-2</v>
          </cell>
          <cell r="K1391">
            <v>3025098.7948220936</v>
          </cell>
          <cell r="L1391">
            <v>9.5946456662055715E-2</v>
          </cell>
          <cell r="N1391">
            <v>776444</v>
          </cell>
          <cell r="O1391">
            <v>742325</v>
          </cell>
          <cell r="P1391">
            <v>34119</v>
          </cell>
          <cell r="Q1391">
            <v>4.596234802815478</v>
          </cell>
          <cell r="R1391">
            <v>177</v>
          </cell>
          <cell r="S1391">
            <v>0</v>
          </cell>
          <cell r="T1391">
            <v>277</v>
          </cell>
          <cell r="U1391">
            <v>876</v>
          </cell>
          <cell r="V1391">
            <v>1382</v>
          </cell>
          <cell r="W1391">
            <v>190.99999999515001</v>
          </cell>
          <cell r="X1391">
            <v>3025098.7948220936</v>
          </cell>
        </row>
        <row r="1392">
          <cell r="D1392">
            <v>1383</v>
          </cell>
          <cell r="E1392">
            <v>277</v>
          </cell>
          <cell r="F1392" t="str">
            <v/>
          </cell>
          <cell r="G1392">
            <v>998</v>
          </cell>
          <cell r="H1392" t="str">
            <v/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277</v>
          </cell>
          <cell r="U1392">
            <v>998</v>
          </cell>
          <cell r="V1392">
            <v>1383</v>
          </cell>
          <cell r="W1392">
            <v>0</v>
          </cell>
          <cell r="X1392">
            <v>0</v>
          </cell>
        </row>
        <row r="1393">
          <cell r="D1393">
            <v>1384</v>
          </cell>
          <cell r="E1393">
            <v>277</v>
          </cell>
          <cell r="F1393" t="str">
            <v/>
          </cell>
          <cell r="G1393">
            <v>998</v>
          </cell>
          <cell r="H1393" t="str">
            <v/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277</v>
          </cell>
          <cell r="U1393">
            <v>998</v>
          </cell>
          <cell r="V1393">
            <v>1384</v>
          </cell>
          <cell r="W1393">
            <v>0</v>
          </cell>
          <cell r="X1393">
            <v>0</v>
          </cell>
        </row>
        <row r="1394">
          <cell r="D1394">
            <v>1385</v>
          </cell>
          <cell r="E1394">
            <v>277</v>
          </cell>
          <cell r="F1394" t="str">
            <v xml:space="preserve">Southbridge                  </v>
          </cell>
          <cell r="G1394">
            <v>999</v>
          </cell>
          <cell r="H1394" t="str">
            <v>Total</v>
          </cell>
          <cell r="I1394">
            <v>30711316.609999992</v>
          </cell>
          <cell r="J1394">
            <v>1</v>
          </cell>
          <cell r="K1394">
            <v>31529030.878932294</v>
          </cell>
          <cell r="L1394">
            <v>1</v>
          </cell>
          <cell r="M1394">
            <v>8092477</v>
          </cell>
          <cell r="N1394">
            <v>8092477</v>
          </cell>
          <cell r="O1394">
            <v>8260825</v>
          </cell>
          <cell r="P1394">
            <v>-168348</v>
          </cell>
          <cell r="Q1394">
            <v>-2.0379078360817471</v>
          </cell>
          <cell r="R1394">
            <v>2588</v>
          </cell>
          <cell r="S1394">
            <v>0</v>
          </cell>
          <cell r="T1394">
            <v>277</v>
          </cell>
          <cell r="U1394">
            <v>999</v>
          </cell>
          <cell r="V1394">
            <v>1385</v>
          </cell>
          <cell r="W1394">
            <v>2570.9999999951501</v>
          </cell>
          <cell r="X1394">
            <v>31529030.878932294</v>
          </cell>
        </row>
        <row r="1395">
          <cell r="D1395">
            <v>1386</v>
          </cell>
          <cell r="E1395">
            <v>278</v>
          </cell>
          <cell r="F1395" t="str">
            <v xml:space="preserve">South Hadley                 </v>
          </cell>
          <cell r="G1395">
            <v>278</v>
          </cell>
          <cell r="H1395" t="str">
            <v>South Hadley</v>
          </cell>
          <cell r="I1395">
            <v>19049378.099999998</v>
          </cell>
          <cell r="J1395">
            <v>1</v>
          </cell>
          <cell r="K1395">
            <v>19637074.331034068</v>
          </cell>
          <cell r="L1395">
            <v>1</v>
          </cell>
          <cell r="N1395">
            <v>12896757</v>
          </cell>
          <cell r="O1395">
            <v>12973564</v>
          </cell>
          <cell r="P1395">
            <v>-76807</v>
          </cell>
          <cell r="Q1395">
            <v>-0.59202698657053687</v>
          </cell>
          <cell r="R1395">
            <v>1891</v>
          </cell>
          <cell r="S1395">
            <v>0</v>
          </cell>
          <cell r="T1395">
            <v>278</v>
          </cell>
          <cell r="U1395">
            <v>278</v>
          </cell>
          <cell r="V1395">
            <v>1386</v>
          </cell>
          <cell r="W1395">
            <v>1900</v>
          </cell>
          <cell r="X1395">
            <v>19637074.331034068</v>
          </cell>
        </row>
        <row r="1396">
          <cell r="D1396">
            <v>1387</v>
          </cell>
          <cell r="E1396">
            <v>278</v>
          </cell>
          <cell r="F1396" t="str">
            <v/>
          </cell>
          <cell r="G1396">
            <v>998</v>
          </cell>
          <cell r="H1396" t="str">
            <v/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278</v>
          </cell>
          <cell r="U1396">
            <v>998</v>
          </cell>
          <cell r="V1396">
            <v>1387</v>
          </cell>
          <cell r="W1396">
            <v>0</v>
          </cell>
          <cell r="X1396">
            <v>0</v>
          </cell>
        </row>
        <row r="1397">
          <cell r="D1397">
            <v>1388</v>
          </cell>
          <cell r="E1397">
            <v>278</v>
          </cell>
          <cell r="F1397" t="str">
            <v/>
          </cell>
          <cell r="G1397">
            <v>998</v>
          </cell>
          <cell r="H1397" t="str">
            <v/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278</v>
          </cell>
          <cell r="U1397">
            <v>998</v>
          </cell>
          <cell r="V1397">
            <v>1388</v>
          </cell>
          <cell r="W1397">
            <v>0</v>
          </cell>
          <cell r="X1397">
            <v>0</v>
          </cell>
        </row>
        <row r="1398">
          <cell r="D1398">
            <v>1389</v>
          </cell>
          <cell r="E1398">
            <v>278</v>
          </cell>
          <cell r="F1398" t="str">
            <v/>
          </cell>
          <cell r="G1398">
            <v>998</v>
          </cell>
          <cell r="H1398" t="str">
            <v/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278</v>
          </cell>
          <cell r="U1398">
            <v>998</v>
          </cell>
          <cell r="V1398">
            <v>1389</v>
          </cell>
          <cell r="W1398">
            <v>0</v>
          </cell>
          <cell r="X1398">
            <v>0</v>
          </cell>
        </row>
        <row r="1399">
          <cell r="D1399">
            <v>1390</v>
          </cell>
          <cell r="E1399">
            <v>278</v>
          </cell>
          <cell r="F1399" t="str">
            <v xml:space="preserve">South Hadley                 </v>
          </cell>
          <cell r="G1399">
            <v>999</v>
          </cell>
          <cell r="H1399" t="str">
            <v>Total</v>
          </cell>
          <cell r="I1399">
            <v>19049378.099999998</v>
          </cell>
          <cell r="J1399">
            <v>1</v>
          </cell>
          <cell r="K1399">
            <v>19637074.331034068</v>
          </cell>
          <cell r="L1399">
            <v>1</v>
          </cell>
          <cell r="M1399">
            <v>12896757</v>
          </cell>
          <cell r="N1399">
            <v>12896757</v>
          </cell>
          <cell r="O1399">
            <v>12973564</v>
          </cell>
          <cell r="P1399">
            <v>-76807</v>
          </cell>
          <cell r="Q1399">
            <v>-0.59202698657053687</v>
          </cell>
          <cell r="R1399">
            <v>1891</v>
          </cell>
          <cell r="S1399">
            <v>0</v>
          </cell>
          <cell r="T1399">
            <v>278</v>
          </cell>
          <cell r="U1399">
            <v>999</v>
          </cell>
          <cell r="V1399">
            <v>1390</v>
          </cell>
          <cell r="W1399">
            <v>1900</v>
          </cell>
          <cell r="X1399">
            <v>19637074.331034068</v>
          </cell>
        </row>
        <row r="1400">
          <cell r="D1400">
            <v>1391</v>
          </cell>
          <cell r="E1400">
            <v>279</v>
          </cell>
          <cell r="F1400" t="str">
            <v xml:space="preserve">Southwick                    </v>
          </cell>
          <cell r="G1400">
            <v>279</v>
          </cell>
          <cell r="H1400" t="str">
            <v>Southwick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279</v>
          </cell>
          <cell r="U1400">
            <v>279</v>
          </cell>
          <cell r="V1400">
            <v>1391</v>
          </cell>
          <cell r="W1400">
            <v>0</v>
          </cell>
          <cell r="X1400">
            <v>0</v>
          </cell>
        </row>
        <row r="1401">
          <cell r="D1401">
            <v>1392</v>
          </cell>
          <cell r="E1401">
            <v>279</v>
          </cell>
          <cell r="F1401" t="str">
            <v xml:space="preserve">Southwick                    </v>
          </cell>
          <cell r="G1401">
            <v>766</v>
          </cell>
          <cell r="H1401" t="str">
            <v>Southwick Tolland</v>
          </cell>
          <cell r="I1401">
            <v>13415994</v>
          </cell>
          <cell r="J1401">
            <v>1</v>
          </cell>
          <cell r="K1401">
            <v>13215136.49526022</v>
          </cell>
          <cell r="L1401">
            <v>1</v>
          </cell>
          <cell r="N1401">
            <v>8591275</v>
          </cell>
          <cell r="O1401">
            <v>8462115</v>
          </cell>
          <cell r="P1401">
            <v>129160</v>
          </cell>
          <cell r="Q1401">
            <v>1.526332364899319</v>
          </cell>
          <cell r="R1401">
            <v>1309</v>
          </cell>
          <cell r="S1401">
            <v>0</v>
          </cell>
          <cell r="T1401">
            <v>279</v>
          </cell>
          <cell r="U1401">
            <v>766</v>
          </cell>
          <cell r="V1401">
            <v>1392</v>
          </cell>
          <cell r="W1401">
            <v>1253.61678322384</v>
          </cell>
          <cell r="X1401">
            <v>13215136.49526022</v>
          </cell>
        </row>
        <row r="1402">
          <cell r="D1402">
            <v>1393</v>
          </cell>
          <cell r="E1402">
            <v>279</v>
          </cell>
          <cell r="F1402" t="str">
            <v/>
          </cell>
          <cell r="G1402">
            <v>998</v>
          </cell>
          <cell r="H1402" t="str">
            <v/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279</v>
          </cell>
          <cell r="U1402">
            <v>998</v>
          </cell>
          <cell r="V1402">
            <v>1393</v>
          </cell>
          <cell r="W1402">
            <v>0</v>
          </cell>
          <cell r="X1402">
            <v>0</v>
          </cell>
        </row>
        <row r="1403">
          <cell r="D1403">
            <v>1394</v>
          </cell>
          <cell r="E1403">
            <v>279</v>
          </cell>
          <cell r="F1403" t="str">
            <v/>
          </cell>
          <cell r="G1403">
            <v>998</v>
          </cell>
          <cell r="H1403" t="str">
            <v/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279</v>
          </cell>
          <cell r="U1403">
            <v>998</v>
          </cell>
          <cell r="V1403">
            <v>1394</v>
          </cell>
          <cell r="W1403">
            <v>0</v>
          </cell>
          <cell r="X1403">
            <v>0</v>
          </cell>
        </row>
        <row r="1404">
          <cell r="D1404">
            <v>1395</v>
          </cell>
          <cell r="E1404">
            <v>279</v>
          </cell>
          <cell r="F1404" t="str">
            <v xml:space="preserve">Southwick                    </v>
          </cell>
          <cell r="G1404">
            <v>999</v>
          </cell>
          <cell r="H1404" t="str">
            <v>Total</v>
          </cell>
          <cell r="I1404">
            <v>13415994</v>
          </cell>
          <cell r="J1404">
            <v>1</v>
          </cell>
          <cell r="K1404">
            <v>13215136.49526022</v>
          </cell>
          <cell r="L1404">
            <v>1</v>
          </cell>
          <cell r="M1404">
            <v>8591275</v>
          </cell>
          <cell r="N1404">
            <v>8591275</v>
          </cell>
          <cell r="O1404">
            <v>8462115</v>
          </cell>
          <cell r="P1404">
            <v>129160</v>
          </cell>
          <cell r="Q1404">
            <v>1.526332364899319</v>
          </cell>
          <cell r="R1404">
            <v>1309</v>
          </cell>
          <cell r="S1404">
            <v>0</v>
          </cell>
          <cell r="T1404">
            <v>279</v>
          </cell>
          <cell r="U1404">
            <v>999</v>
          </cell>
          <cell r="V1404">
            <v>1395</v>
          </cell>
          <cell r="W1404">
            <v>1253.61678322384</v>
          </cell>
          <cell r="X1404">
            <v>13215136.49526022</v>
          </cell>
        </row>
        <row r="1405">
          <cell r="D1405">
            <v>1396</v>
          </cell>
          <cell r="E1405">
            <v>280</v>
          </cell>
          <cell r="F1405" t="str">
            <v xml:space="preserve">Spencer                      </v>
          </cell>
          <cell r="G1405">
            <v>280</v>
          </cell>
          <cell r="H1405" t="str">
            <v>Spencer</v>
          </cell>
          <cell r="I1405">
            <v>65854.600000000006</v>
          </cell>
          <cell r="J1405">
            <v>3.7975414363850771E-3</v>
          </cell>
          <cell r="K1405">
            <v>53667.33337435819</v>
          </cell>
          <cell r="L1405">
            <v>3.1486984234616066E-3</v>
          </cell>
          <cell r="N1405">
            <v>23403</v>
          </cell>
          <cell r="O1405">
            <v>27190</v>
          </cell>
          <cell r="P1405">
            <v>-3787</v>
          </cell>
          <cell r="Q1405">
            <v>-13.927914674512689</v>
          </cell>
          <cell r="R1405">
            <v>5</v>
          </cell>
          <cell r="S1405">
            <v>0</v>
          </cell>
          <cell r="T1405">
            <v>280</v>
          </cell>
          <cell r="U1405">
            <v>280</v>
          </cell>
          <cell r="V1405">
            <v>1396</v>
          </cell>
          <cell r="W1405">
            <v>4</v>
          </cell>
          <cell r="X1405">
            <v>53667.33337435819</v>
          </cell>
        </row>
        <row r="1406">
          <cell r="D1406">
            <v>1397</v>
          </cell>
          <cell r="E1406">
            <v>280</v>
          </cell>
          <cell r="F1406" t="str">
            <v xml:space="preserve">Spencer                      </v>
          </cell>
          <cell r="G1406">
            <v>767</v>
          </cell>
          <cell r="H1406" t="str">
            <v>Spencer East Brookfield</v>
          </cell>
          <cell r="I1406">
            <v>14874387</v>
          </cell>
          <cell r="J1406">
            <v>0.85773964116899215</v>
          </cell>
          <cell r="K1406">
            <v>14519862.720054589</v>
          </cell>
          <cell r="L1406">
            <v>0.85189007876733536</v>
          </cell>
          <cell r="N1406">
            <v>6331739</v>
          </cell>
          <cell r="O1406">
            <v>6141236</v>
          </cell>
          <cell r="P1406">
            <v>190503</v>
          </cell>
          <cell r="Q1406">
            <v>3.1020302753387101</v>
          </cell>
          <cell r="R1406">
            <v>1422</v>
          </cell>
          <cell r="S1406">
            <v>0</v>
          </cell>
          <cell r="T1406">
            <v>280</v>
          </cell>
          <cell r="U1406">
            <v>767</v>
          </cell>
          <cell r="V1406">
            <v>1397</v>
          </cell>
          <cell r="W1406">
            <v>1294.9187848757601</v>
          </cell>
          <cell r="X1406">
            <v>14519862.720054589</v>
          </cell>
        </row>
        <row r="1407">
          <cell r="D1407">
            <v>1398</v>
          </cell>
          <cell r="E1407">
            <v>280</v>
          </cell>
          <cell r="F1407" t="str">
            <v xml:space="preserve">Spencer                      </v>
          </cell>
          <cell r="G1407">
            <v>876</v>
          </cell>
          <cell r="H1407" t="str">
            <v>Southern Worcester</v>
          </cell>
          <cell r="I1407">
            <v>2401136</v>
          </cell>
          <cell r="J1407">
            <v>0.13846281739462266</v>
          </cell>
          <cell r="K1407">
            <v>2470761.3193083471</v>
          </cell>
          <cell r="L1407">
            <v>0.14496122280920296</v>
          </cell>
          <cell r="N1407">
            <v>1077436</v>
          </cell>
          <cell r="O1407">
            <v>991365</v>
          </cell>
          <cell r="P1407">
            <v>86071</v>
          </cell>
          <cell r="Q1407">
            <v>8.682069671614391</v>
          </cell>
          <cell r="R1407">
            <v>154</v>
          </cell>
          <cell r="S1407">
            <v>0</v>
          </cell>
          <cell r="T1407">
            <v>280</v>
          </cell>
          <cell r="U1407">
            <v>876</v>
          </cell>
          <cell r="V1407">
            <v>1398</v>
          </cell>
          <cell r="W1407">
            <v>155.99999999460002</v>
          </cell>
          <cell r="X1407">
            <v>2470761.3193083471</v>
          </cell>
        </row>
        <row r="1408">
          <cell r="D1408">
            <v>1399</v>
          </cell>
          <cell r="E1408">
            <v>280</v>
          </cell>
          <cell r="F1408" t="str">
            <v/>
          </cell>
          <cell r="G1408">
            <v>998</v>
          </cell>
          <cell r="H1408" t="str">
            <v/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280</v>
          </cell>
          <cell r="U1408">
            <v>998</v>
          </cell>
          <cell r="V1408">
            <v>1399</v>
          </cell>
          <cell r="W1408">
            <v>0</v>
          </cell>
          <cell r="X1408">
            <v>0</v>
          </cell>
        </row>
        <row r="1409">
          <cell r="D1409">
            <v>1400</v>
          </cell>
          <cell r="E1409">
            <v>280</v>
          </cell>
          <cell r="F1409" t="str">
            <v xml:space="preserve">Spencer                      </v>
          </cell>
          <cell r="G1409">
            <v>999</v>
          </cell>
          <cell r="H1409" t="str">
            <v>Total</v>
          </cell>
          <cell r="I1409">
            <v>17341377.600000001</v>
          </cell>
          <cell r="J1409">
            <v>0.99999999999999989</v>
          </cell>
          <cell r="K1409">
            <v>17044291.372737296</v>
          </cell>
          <cell r="L1409">
            <v>1</v>
          </cell>
          <cell r="M1409">
            <v>7432578</v>
          </cell>
          <cell r="N1409">
            <v>7432578</v>
          </cell>
          <cell r="O1409">
            <v>7159791</v>
          </cell>
          <cell r="P1409">
            <v>272787</v>
          </cell>
          <cell r="Q1409">
            <v>3.8099855149403106</v>
          </cell>
          <cell r="R1409">
            <v>1581</v>
          </cell>
          <cell r="S1409">
            <v>0</v>
          </cell>
          <cell r="T1409">
            <v>280</v>
          </cell>
          <cell r="U1409">
            <v>999</v>
          </cell>
          <cell r="V1409">
            <v>1400</v>
          </cell>
          <cell r="W1409">
            <v>1454.9187848703602</v>
          </cell>
          <cell r="X1409">
            <v>17044291.372737296</v>
          </cell>
        </row>
        <row r="1410">
          <cell r="D1410">
            <v>1401</v>
          </cell>
          <cell r="E1410">
            <v>281</v>
          </cell>
          <cell r="F1410" t="str">
            <v xml:space="preserve">Springfield                  </v>
          </cell>
          <cell r="G1410">
            <v>281</v>
          </cell>
          <cell r="H1410" t="str">
            <v>Springfield</v>
          </cell>
          <cell r="I1410">
            <v>356553651.79000002</v>
          </cell>
          <cell r="J1410">
            <v>1</v>
          </cell>
          <cell r="K1410">
            <v>370375982.61382222</v>
          </cell>
          <cell r="L1410">
            <v>1</v>
          </cell>
          <cell r="N1410">
            <v>37357582</v>
          </cell>
          <cell r="O1410">
            <v>36682622</v>
          </cell>
          <cell r="P1410">
            <v>674960</v>
          </cell>
          <cell r="Q1410">
            <v>1.8399993326540289</v>
          </cell>
          <cell r="R1410">
            <v>29109</v>
          </cell>
          <cell r="S1410">
            <v>0</v>
          </cell>
          <cell r="T1410">
            <v>281</v>
          </cell>
          <cell r="U1410">
            <v>281</v>
          </cell>
          <cell r="V1410">
            <v>1401</v>
          </cell>
          <cell r="W1410">
            <v>29533</v>
          </cell>
          <cell r="X1410">
            <v>370375982.61382222</v>
          </cell>
        </row>
        <row r="1411">
          <cell r="D1411">
            <v>1402</v>
          </cell>
          <cell r="E1411">
            <v>281</v>
          </cell>
          <cell r="F1411" t="str">
            <v/>
          </cell>
          <cell r="G1411">
            <v>998</v>
          </cell>
          <cell r="H1411" t="str">
            <v/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281</v>
          </cell>
          <cell r="U1411">
            <v>998</v>
          </cell>
          <cell r="V1411">
            <v>1402</v>
          </cell>
          <cell r="W1411">
            <v>0</v>
          </cell>
          <cell r="X1411">
            <v>0</v>
          </cell>
        </row>
        <row r="1412">
          <cell r="D1412">
            <v>1403</v>
          </cell>
          <cell r="E1412">
            <v>281</v>
          </cell>
          <cell r="F1412" t="str">
            <v/>
          </cell>
          <cell r="G1412">
            <v>998</v>
          </cell>
          <cell r="H1412" t="str">
            <v/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281</v>
          </cell>
          <cell r="U1412">
            <v>998</v>
          </cell>
          <cell r="V1412">
            <v>1403</v>
          </cell>
          <cell r="W1412">
            <v>0</v>
          </cell>
          <cell r="X1412">
            <v>0</v>
          </cell>
        </row>
        <row r="1413">
          <cell r="D1413">
            <v>1404</v>
          </cell>
          <cell r="E1413">
            <v>281</v>
          </cell>
          <cell r="F1413" t="str">
            <v/>
          </cell>
          <cell r="G1413">
            <v>998</v>
          </cell>
          <cell r="H1413" t="str">
            <v/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281</v>
          </cell>
          <cell r="U1413">
            <v>998</v>
          </cell>
          <cell r="V1413">
            <v>1404</v>
          </cell>
          <cell r="W1413">
            <v>0</v>
          </cell>
          <cell r="X1413">
            <v>0</v>
          </cell>
        </row>
        <row r="1414">
          <cell r="D1414">
            <v>1405</v>
          </cell>
          <cell r="E1414">
            <v>281</v>
          </cell>
          <cell r="F1414" t="str">
            <v xml:space="preserve">Springfield                  </v>
          </cell>
          <cell r="G1414">
            <v>999</v>
          </cell>
          <cell r="H1414" t="str">
            <v>Total</v>
          </cell>
          <cell r="I1414">
            <v>356553651.79000002</v>
          </cell>
          <cell r="J1414">
            <v>1</v>
          </cell>
          <cell r="K1414">
            <v>370375982.61382222</v>
          </cell>
          <cell r="L1414">
            <v>1</v>
          </cell>
          <cell r="M1414">
            <v>37357582</v>
          </cell>
          <cell r="N1414">
            <v>37357582</v>
          </cell>
          <cell r="O1414">
            <v>36682622</v>
          </cell>
          <cell r="P1414">
            <v>674960</v>
          </cell>
          <cell r="Q1414">
            <v>1.8399993326540289</v>
          </cell>
          <cell r="R1414">
            <v>29109</v>
          </cell>
          <cell r="S1414">
            <v>0</v>
          </cell>
          <cell r="T1414">
            <v>281</v>
          </cell>
          <cell r="U1414">
            <v>999</v>
          </cell>
          <cell r="V1414">
            <v>1405</v>
          </cell>
          <cell r="W1414">
            <v>29533</v>
          </cell>
          <cell r="X1414">
            <v>370375982.61382222</v>
          </cell>
        </row>
        <row r="1415">
          <cell r="D1415">
            <v>1406</v>
          </cell>
          <cell r="E1415">
            <v>282</v>
          </cell>
          <cell r="F1415" t="str">
            <v xml:space="preserve">Sterling                     </v>
          </cell>
          <cell r="G1415">
            <v>282</v>
          </cell>
          <cell r="H1415" t="str">
            <v>Sterling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282</v>
          </cell>
          <cell r="U1415">
            <v>282</v>
          </cell>
          <cell r="V1415">
            <v>1406</v>
          </cell>
          <cell r="W1415">
            <v>0</v>
          </cell>
          <cell r="X1415">
            <v>0</v>
          </cell>
        </row>
        <row r="1416">
          <cell r="D1416">
            <v>1407</v>
          </cell>
          <cell r="E1416">
            <v>282</v>
          </cell>
          <cell r="F1416" t="str">
            <v xml:space="preserve">Sterling                     </v>
          </cell>
          <cell r="G1416">
            <v>775</v>
          </cell>
          <cell r="H1416" t="str">
            <v>Wachusett</v>
          </cell>
          <cell r="I1416">
            <v>10788448</v>
          </cell>
          <cell r="J1416">
            <v>0.91548602329487627</v>
          </cell>
          <cell r="K1416">
            <v>10817595.614590552</v>
          </cell>
          <cell r="L1416">
            <v>0.91063338882910594</v>
          </cell>
          <cell r="N1416">
            <v>8168670</v>
          </cell>
          <cell r="O1416">
            <v>7982763</v>
          </cell>
          <cell r="P1416">
            <v>185907</v>
          </cell>
          <cell r="Q1416">
            <v>2.3288553098720328</v>
          </cell>
          <cell r="R1416">
            <v>1161</v>
          </cell>
          <cell r="S1416">
            <v>0</v>
          </cell>
          <cell r="T1416">
            <v>282</v>
          </cell>
          <cell r="U1416">
            <v>775</v>
          </cell>
          <cell r="V1416">
            <v>1407</v>
          </cell>
          <cell r="W1416">
            <v>1135.3301317437799</v>
          </cell>
          <cell r="X1416">
            <v>10817595.614590552</v>
          </cell>
        </row>
        <row r="1417">
          <cell r="D1417">
            <v>1408</v>
          </cell>
          <cell r="E1417">
            <v>282</v>
          </cell>
          <cell r="F1417" t="str">
            <v xml:space="preserve">Sterling                     </v>
          </cell>
          <cell r="G1417">
            <v>832</v>
          </cell>
          <cell r="H1417" t="str">
            <v>Montachusett</v>
          </cell>
          <cell r="I1417">
            <v>995946</v>
          </cell>
          <cell r="J1417">
            <v>8.4513976705123742E-2</v>
          </cell>
          <cell r="K1417">
            <v>1061603.7946248681</v>
          </cell>
          <cell r="L1417">
            <v>8.9366611170893992E-2</v>
          </cell>
          <cell r="N1417">
            <v>801647</v>
          </cell>
          <cell r="O1417">
            <v>736936</v>
          </cell>
          <cell r="P1417">
            <v>64711</v>
          </cell>
          <cell r="Q1417">
            <v>8.7810881813346064</v>
          </cell>
          <cell r="R1417">
            <v>65</v>
          </cell>
          <cell r="S1417">
            <v>0</v>
          </cell>
          <cell r="T1417">
            <v>282</v>
          </cell>
          <cell r="U1417">
            <v>832</v>
          </cell>
          <cell r="V1417">
            <v>1408</v>
          </cell>
          <cell r="W1417">
            <v>68.045484945680002</v>
          </cell>
          <cell r="X1417">
            <v>1061603.7946248681</v>
          </cell>
        </row>
        <row r="1418">
          <cell r="D1418">
            <v>1409</v>
          </cell>
          <cell r="E1418">
            <v>282</v>
          </cell>
          <cell r="F1418" t="str">
            <v/>
          </cell>
          <cell r="G1418">
            <v>998</v>
          </cell>
          <cell r="H1418" t="str">
            <v/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282</v>
          </cell>
          <cell r="U1418">
            <v>998</v>
          </cell>
          <cell r="V1418">
            <v>1409</v>
          </cell>
          <cell r="W1418">
            <v>0</v>
          </cell>
          <cell r="X1418">
            <v>0</v>
          </cell>
        </row>
        <row r="1419">
          <cell r="D1419">
            <v>1410</v>
          </cell>
          <cell r="E1419">
            <v>282</v>
          </cell>
          <cell r="F1419" t="str">
            <v xml:space="preserve">Sterling                     </v>
          </cell>
          <cell r="G1419">
            <v>999</v>
          </cell>
          <cell r="H1419" t="str">
            <v>Total</v>
          </cell>
          <cell r="I1419">
            <v>11784394</v>
          </cell>
          <cell r="J1419">
            <v>1</v>
          </cell>
          <cell r="K1419">
            <v>11879199.40921542</v>
          </cell>
          <cell r="L1419">
            <v>0.99999999999999989</v>
          </cell>
          <cell r="M1419">
            <v>8970317</v>
          </cell>
          <cell r="N1419">
            <v>8970317</v>
          </cell>
          <cell r="O1419">
            <v>8719699</v>
          </cell>
          <cell r="P1419">
            <v>250618</v>
          </cell>
          <cell r="Q1419">
            <v>2.874158844244509</v>
          </cell>
          <cell r="R1419">
            <v>1226</v>
          </cell>
          <cell r="S1419">
            <v>0</v>
          </cell>
          <cell r="T1419">
            <v>282</v>
          </cell>
          <cell r="U1419">
            <v>999</v>
          </cell>
          <cell r="V1419">
            <v>1410</v>
          </cell>
          <cell r="W1419">
            <v>1203.37561668946</v>
          </cell>
          <cell r="X1419">
            <v>11879199.40921542</v>
          </cell>
        </row>
        <row r="1420">
          <cell r="D1420">
            <v>1411</v>
          </cell>
          <cell r="E1420">
            <v>283</v>
          </cell>
          <cell r="F1420" t="str">
            <v xml:space="preserve">Stockbridge                  </v>
          </cell>
          <cell r="G1420">
            <v>283</v>
          </cell>
          <cell r="H1420" t="str">
            <v>Stockbridge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283</v>
          </cell>
          <cell r="U1420">
            <v>283</v>
          </cell>
          <cell r="V1420">
            <v>1411</v>
          </cell>
          <cell r="W1420">
            <v>0</v>
          </cell>
          <cell r="X1420">
            <v>0</v>
          </cell>
        </row>
        <row r="1421">
          <cell r="D1421">
            <v>1412</v>
          </cell>
          <cell r="E1421">
            <v>283</v>
          </cell>
          <cell r="F1421" t="str">
            <v xml:space="preserve">Stockbridge                  </v>
          </cell>
          <cell r="G1421">
            <v>618</v>
          </cell>
          <cell r="H1421" t="str">
            <v>Berkshire Hills</v>
          </cell>
          <cell r="I1421">
            <v>1601697</v>
          </cell>
          <cell r="J1421">
            <v>1</v>
          </cell>
          <cell r="K1421">
            <v>1636141.9700497673</v>
          </cell>
          <cell r="L1421">
            <v>1</v>
          </cell>
          <cell r="N1421">
            <v>1354335</v>
          </cell>
          <cell r="O1421">
            <v>1329805</v>
          </cell>
          <cell r="P1421">
            <v>24530</v>
          </cell>
          <cell r="Q1421">
            <v>1.8446313557250875</v>
          </cell>
          <cell r="R1421">
            <v>149</v>
          </cell>
          <cell r="S1421">
            <v>0</v>
          </cell>
          <cell r="T1421">
            <v>283</v>
          </cell>
          <cell r="U1421">
            <v>618</v>
          </cell>
          <cell r="V1421">
            <v>1412</v>
          </cell>
          <cell r="W1421">
            <v>152.29428044375999</v>
          </cell>
          <cell r="X1421">
            <v>1636141.9700497673</v>
          </cell>
        </row>
        <row r="1422">
          <cell r="D1422">
            <v>1413</v>
          </cell>
          <cell r="E1422">
            <v>283</v>
          </cell>
          <cell r="F1422" t="str">
            <v/>
          </cell>
          <cell r="G1422">
            <v>998</v>
          </cell>
          <cell r="H1422" t="str">
            <v/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283</v>
          </cell>
          <cell r="U1422">
            <v>998</v>
          </cell>
          <cell r="V1422">
            <v>1413</v>
          </cell>
          <cell r="W1422">
            <v>0</v>
          </cell>
          <cell r="X1422">
            <v>0</v>
          </cell>
        </row>
        <row r="1423">
          <cell r="D1423">
            <v>1414</v>
          </cell>
          <cell r="E1423">
            <v>283</v>
          </cell>
          <cell r="F1423" t="str">
            <v/>
          </cell>
          <cell r="G1423">
            <v>998</v>
          </cell>
          <cell r="H1423" t="str">
            <v/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283</v>
          </cell>
          <cell r="U1423">
            <v>998</v>
          </cell>
          <cell r="V1423">
            <v>1414</v>
          </cell>
          <cell r="W1423">
            <v>0</v>
          </cell>
          <cell r="X1423">
            <v>0</v>
          </cell>
        </row>
        <row r="1424">
          <cell r="D1424">
            <v>1415</v>
          </cell>
          <cell r="E1424">
            <v>283</v>
          </cell>
          <cell r="F1424" t="str">
            <v xml:space="preserve">Stockbridge                  </v>
          </cell>
          <cell r="G1424">
            <v>999</v>
          </cell>
          <cell r="H1424" t="str">
            <v>Total</v>
          </cell>
          <cell r="I1424">
            <v>1601697</v>
          </cell>
          <cell r="J1424">
            <v>1</v>
          </cell>
          <cell r="K1424">
            <v>1636141.9700497673</v>
          </cell>
          <cell r="L1424">
            <v>1</v>
          </cell>
          <cell r="M1424">
            <v>1354335</v>
          </cell>
          <cell r="N1424">
            <v>1354335</v>
          </cell>
          <cell r="O1424">
            <v>1329805</v>
          </cell>
          <cell r="P1424">
            <v>24530</v>
          </cell>
          <cell r="Q1424">
            <v>1.8446313557250875</v>
          </cell>
          <cell r="R1424">
            <v>149</v>
          </cell>
          <cell r="S1424">
            <v>0</v>
          </cell>
          <cell r="T1424">
            <v>283</v>
          </cell>
          <cell r="U1424">
            <v>999</v>
          </cell>
          <cell r="V1424">
            <v>1415</v>
          </cell>
          <cell r="W1424">
            <v>152.29428044375999</v>
          </cell>
          <cell r="X1424">
            <v>1636141.9700497673</v>
          </cell>
        </row>
        <row r="1425">
          <cell r="D1425">
            <v>1416</v>
          </cell>
          <cell r="E1425">
            <v>284</v>
          </cell>
          <cell r="F1425" t="str">
            <v xml:space="preserve">Stoneham                     </v>
          </cell>
          <cell r="G1425">
            <v>284</v>
          </cell>
          <cell r="H1425" t="str">
            <v>Stoneham</v>
          </cell>
          <cell r="I1425">
            <v>23858093.313949995</v>
          </cell>
          <cell r="J1425">
            <v>0.95859853316264643</v>
          </cell>
          <cell r="K1425">
            <v>24538424.857372392</v>
          </cell>
          <cell r="L1425">
            <v>0.95639649630653756</v>
          </cell>
          <cell r="N1425">
            <v>20290210</v>
          </cell>
          <cell r="O1425">
            <v>19851817</v>
          </cell>
          <cell r="P1425">
            <v>438393</v>
          </cell>
          <cell r="Q1425">
            <v>2.2083268246931755</v>
          </cell>
          <cell r="R1425">
            <v>2415</v>
          </cell>
          <cell r="S1425">
            <v>0</v>
          </cell>
          <cell r="T1425">
            <v>284</v>
          </cell>
          <cell r="U1425">
            <v>284</v>
          </cell>
          <cell r="V1425">
            <v>1416</v>
          </cell>
          <cell r="W1425">
            <v>2425</v>
          </cell>
          <cell r="X1425">
            <v>24538424.857372392</v>
          </cell>
        </row>
        <row r="1426">
          <cell r="D1426">
            <v>1417</v>
          </cell>
          <cell r="E1426">
            <v>284</v>
          </cell>
          <cell r="F1426" t="str">
            <v xml:space="preserve">Stoneham                     </v>
          </cell>
          <cell r="G1426">
            <v>853</v>
          </cell>
          <cell r="H1426" t="str">
            <v>Northeast Metropolitan</v>
          </cell>
          <cell r="I1426">
            <v>1030421</v>
          </cell>
          <cell r="J1426">
            <v>4.1401466837353559E-2</v>
          </cell>
          <cell r="K1426">
            <v>1118742.3866902706</v>
          </cell>
          <cell r="L1426">
            <v>4.360350369346247E-2</v>
          </cell>
          <cell r="N1426">
            <v>925060</v>
          </cell>
          <cell r="O1426">
            <v>857392</v>
          </cell>
          <cell r="P1426">
            <v>67668</v>
          </cell>
          <cell r="Q1426">
            <v>7.8923059697314644</v>
          </cell>
          <cell r="R1426">
            <v>62</v>
          </cell>
          <cell r="S1426">
            <v>0</v>
          </cell>
          <cell r="T1426">
            <v>284</v>
          </cell>
          <cell r="U1426">
            <v>853</v>
          </cell>
          <cell r="V1426">
            <v>1417</v>
          </cell>
          <cell r="W1426">
            <v>65.999999996070002</v>
          </cell>
          <cell r="X1426">
            <v>1118742.3866902706</v>
          </cell>
        </row>
        <row r="1427">
          <cell r="D1427">
            <v>1418</v>
          </cell>
          <cell r="E1427">
            <v>284</v>
          </cell>
          <cell r="F1427" t="str">
            <v/>
          </cell>
          <cell r="G1427">
            <v>998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284</v>
          </cell>
          <cell r="U1427">
            <v>998</v>
          </cell>
          <cell r="V1427">
            <v>1418</v>
          </cell>
          <cell r="W1427">
            <v>0</v>
          </cell>
          <cell r="X1427">
            <v>0</v>
          </cell>
        </row>
        <row r="1428">
          <cell r="D1428">
            <v>1419</v>
          </cell>
          <cell r="E1428">
            <v>284</v>
          </cell>
          <cell r="F1428" t="str">
            <v/>
          </cell>
          <cell r="G1428">
            <v>998</v>
          </cell>
          <cell r="H1428" t="str">
            <v/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284</v>
          </cell>
          <cell r="U1428">
            <v>998</v>
          </cell>
          <cell r="V1428">
            <v>1419</v>
          </cell>
          <cell r="W1428">
            <v>0</v>
          </cell>
          <cell r="X1428">
            <v>0</v>
          </cell>
        </row>
        <row r="1429">
          <cell r="D1429">
            <v>1420</v>
          </cell>
          <cell r="E1429">
            <v>284</v>
          </cell>
          <cell r="F1429" t="str">
            <v xml:space="preserve">Stoneham                     </v>
          </cell>
          <cell r="G1429">
            <v>999</v>
          </cell>
          <cell r="H1429" t="str">
            <v>Total</v>
          </cell>
          <cell r="I1429">
            <v>24888514.313949995</v>
          </cell>
          <cell r="J1429">
            <v>1</v>
          </cell>
          <cell r="K1429">
            <v>25657167.244062662</v>
          </cell>
          <cell r="L1429">
            <v>1</v>
          </cell>
          <cell r="M1429">
            <v>21215270</v>
          </cell>
          <cell r="N1429">
            <v>21215270</v>
          </cell>
          <cell r="O1429">
            <v>20709209</v>
          </cell>
          <cell r="P1429">
            <v>506061</v>
          </cell>
          <cell r="Q1429">
            <v>2.4436520004216482</v>
          </cell>
          <cell r="R1429">
            <v>2477</v>
          </cell>
          <cell r="S1429">
            <v>0</v>
          </cell>
          <cell r="T1429">
            <v>284</v>
          </cell>
          <cell r="U1429">
            <v>999</v>
          </cell>
          <cell r="V1429">
            <v>1420</v>
          </cell>
          <cell r="W1429">
            <v>2490.9999999960701</v>
          </cell>
          <cell r="X1429">
            <v>25657167.244062662</v>
          </cell>
        </row>
        <row r="1430">
          <cell r="D1430">
            <v>1421</v>
          </cell>
          <cell r="E1430">
            <v>285</v>
          </cell>
          <cell r="F1430" t="str">
            <v xml:space="preserve">Stoughton                    </v>
          </cell>
          <cell r="G1430">
            <v>285</v>
          </cell>
          <cell r="H1430" t="str">
            <v>Stoughton</v>
          </cell>
          <cell r="I1430">
            <v>38325837.797450006</v>
          </cell>
          <cell r="J1430">
            <v>0.93613258139525124</v>
          </cell>
          <cell r="K1430">
            <v>38830414.515473194</v>
          </cell>
          <cell r="L1430">
            <v>0.93527706252144949</v>
          </cell>
          <cell r="N1430">
            <v>23973760</v>
          </cell>
          <cell r="O1430">
            <v>22995806</v>
          </cell>
          <cell r="P1430">
            <v>977954</v>
          </cell>
          <cell r="Q1430">
            <v>4.252749392650121</v>
          </cell>
          <cell r="R1430">
            <v>3684</v>
          </cell>
          <cell r="S1430">
            <v>0</v>
          </cell>
          <cell r="T1430">
            <v>285</v>
          </cell>
          <cell r="U1430">
            <v>285</v>
          </cell>
          <cell r="V1430">
            <v>1421</v>
          </cell>
          <cell r="W1430">
            <v>3651</v>
          </cell>
          <cell r="X1430">
            <v>38830414.515473194</v>
          </cell>
        </row>
        <row r="1431">
          <cell r="D1431">
            <v>1422</v>
          </cell>
          <cell r="E1431">
            <v>285</v>
          </cell>
          <cell r="F1431" t="str">
            <v xml:space="preserve">Stoughton                    </v>
          </cell>
          <cell r="G1431">
            <v>872</v>
          </cell>
          <cell r="H1431" t="str">
            <v>Southeastern</v>
          </cell>
          <cell r="I1431">
            <v>2340437</v>
          </cell>
          <cell r="J1431">
            <v>5.7166638912945884E-2</v>
          </cell>
          <cell r="K1431">
            <v>2374164.303011308</v>
          </cell>
          <cell r="L1431">
            <v>5.7184592103153381E-2</v>
          </cell>
          <cell r="N1431">
            <v>1465801</v>
          </cell>
          <cell r="O1431">
            <v>1404281</v>
          </cell>
          <cell r="P1431">
            <v>61520</v>
          </cell>
          <cell r="Q1431">
            <v>4.380889579792079</v>
          </cell>
          <cell r="R1431">
            <v>146</v>
          </cell>
          <cell r="S1431">
            <v>0</v>
          </cell>
          <cell r="T1431">
            <v>285</v>
          </cell>
          <cell r="U1431">
            <v>872</v>
          </cell>
          <cell r="V1431">
            <v>1422</v>
          </cell>
          <cell r="W1431">
            <v>145.28884461449999</v>
          </cell>
          <cell r="X1431">
            <v>2374164.303011308</v>
          </cell>
        </row>
        <row r="1432">
          <cell r="D1432">
            <v>1423</v>
          </cell>
          <cell r="E1432">
            <v>285</v>
          </cell>
          <cell r="F1432" t="str">
            <v xml:space="preserve">Stoughton                    </v>
          </cell>
          <cell r="G1432">
            <v>915</v>
          </cell>
          <cell r="H1432" t="str">
            <v>Norfolk County</v>
          </cell>
          <cell r="I1432">
            <v>274334</v>
          </cell>
          <cell r="J1432">
            <v>6.7007796918028967E-3</v>
          </cell>
          <cell r="K1432">
            <v>312973.6496459365</v>
          </cell>
          <cell r="L1432">
            <v>7.5383453753970747E-3</v>
          </cell>
          <cell r="N1432">
            <v>193229</v>
          </cell>
          <cell r="O1432">
            <v>164603</v>
          </cell>
          <cell r="P1432">
            <v>28626</v>
          </cell>
          <cell r="Q1432">
            <v>17.390934551618138</v>
          </cell>
          <cell r="R1432">
            <v>17</v>
          </cell>
          <cell r="S1432">
            <v>0</v>
          </cell>
          <cell r="T1432">
            <v>285</v>
          </cell>
          <cell r="U1432">
            <v>915</v>
          </cell>
          <cell r="V1432">
            <v>1423</v>
          </cell>
          <cell r="W1432">
            <v>18.999999999180002</v>
          </cell>
          <cell r="X1432">
            <v>312973.6496459365</v>
          </cell>
        </row>
        <row r="1433">
          <cell r="D1433">
            <v>1424</v>
          </cell>
          <cell r="E1433">
            <v>285</v>
          </cell>
          <cell r="F1433" t="str">
            <v/>
          </cell>
          <cell r="G1433">
            <v>998</v>
          </cell>
          <cell r="H1433" t="str">
            <v/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285</v>
          </cell>
          <cell r="U1433">
            <v>998</v>
          </cell>
          <cell r="V1433">
            <v>1424</v>
          </cell>
          <cell r="W1433">
            <v>0</v>
          </cell>
          <cell r="X1433">
            <v>0</v>
          </cell>
        </row>
        <row r="1434">
          <cell r="D1434">
            <v>1425</v>
          </cell>
          <cell r="E1434">
            <v>285</v>
          </cell>
          <cell r="F1434" t="str">
            <v xml:space="preserve">Stoughton                    </v>
          </cell>
          <cell r="G1434">
            <v>999</v>
          </cell>
          <cell r="H1434" t="str">
            <v>Total</v>
          </cell>
          <cell r="I1434">
            <v>40940608.797450006</v>
          </cell>
          <cell r="J1434">
            <v>1</v>
          </cell>
          <cell r="K1434">
            <v>41517552.46813044</v>
          </cell>
          <cell r="L1434">
            <v>1</v>
          </cell>
          <cell r="M1434">
            <v>25632789</v>
          </cell>
          <cell r="N1434">
            <v>25632790</v>
          </cell>
          <cell r="O1434">
            <v>24564690</v>
          </cell>
          <cell r="P1434">
            <v>1068100</v>
          </cell>
          <cell r="Q1434">
            <v>4.3481110488265884</v>
          </cell>
          <cell r="R1434">
            <v>3847</v>
          </cell>
          <cell r="S1434">
            <v>0</v>
          </cell>
          <cell r="T1434">
            <v>285</v>
          </cell>
          <cell r="U1434">
            <v>999</v>
          </cell>
          <cell r="V1434">
            <v>1425</v>
          </cell>
          <cell r="W1434">
            <v>3815.2888446136799</v>
          </cell>
          <cell r="X1434">
            <v>41517552.46813044</v>
          </cell>
        </row>
        <row r="1435">
          <cell r="D1435">
            <v>1426</v>
          </cell>
          <cell r="E1435">
            <v>286</v>
          </cell>
          <cell r="F1435" t="str">
            <v xml:space="preserve">Stow                         </v>
          </cell>
          <cell r="G1435">
            <v>286</v>
          </cell>
          <cell r="H1435" t="str">
            <v>Stow</v>
          </cell>
          <cell r="I1435">
            <v>13669.092180000001</v>
          </cell>
          <cell r="J1435">
            <v>1.1143083249971822E-3</v>
          </cell>
          <cell r="K1435">
            <v>27906.769627179092</v>
          </cell>
          <cell r="L1435">
            <v>2.264509018991469E-3</v>
          </cell>
          <cell r="N1435">
            <v>23174</v>
          </cell>
          <cell r="O1435">
            <v>11412</v>
          </cell>
          <cell r="P1435">
            <v>11762</v>
          </cell>
          <cell r="Q1435">
            <v>103.06694707325622</v>
          </cell>
          <cell r="R1435">
            <v>1</v>
          </cell>
          <cell r="S1435">
            <v>0</v>
          </cell>
          <cell r="T1435">
            <v>286</v>
          </cell>
          <cell r="U1435">
            <v>286</v>
          </cell>
          <cell r="V1435">
            <v>1426</v>
          </cell>
          <cell r="W1435">
            <v>2</v>
          </cell>
          <cell r="X1435">
            <v>27906.769627179092</v>
          </cell>
        </row>
        <row r="1436">
          <cell r="D1436">
            <v>1427</v>
          </cell>
          <cell r="E1436">
            <v>286</v>
          </cell>
          <cell r="F1436" t="str">
            <v xml:space="preserve">Stow                         </v>
          </cell>
          <cell r="G1436">
            <v>725</v>
          </cell>
          <cell r="H1436" t="str">
            <v>Nashoba</v>
          </cell>
          <cell r="I1436">
            <v>12026054</v>
          </cell>
          <cell r="J1436">
            <v>0.98036738011563118</v>
          </cell>
          <cell r="K1436">
            <v>12001977.254206028</v>
          </cell>
          <cell r="L1436">
            <v>0.97390655030921691</v>
          </cell>
          <cell r="N1436">
            <v>9966623</v>
          </cell>
          <cell r="O1436">
            <v>10040020</v>
          </cell>
          <cell r="P1436">
            <v>-73397</v>
          </cell>
          <cell r="Q1436">
            <v>-0.73104436046940147</v>
          </cell>
          <cell r="R1436">
            <v>1272</v>
          </cell>
          <cell r="S1436">
            <v>0</v>
          </cell>
          <cell r="T1436">
            <v>286</v>
          </cell>
          <cell r="U1436">
            <v>725</v>
          </cell>
          <cell r="V1436">
            <v>1427</v>
          </cell>
          <cell r="W1436">
            <v>1236.7541478087201</v>
          </cell>
          <cell r="X1436">
            <v>12001977.254206028</v>
          </cell>
        </row>
        <row r="1437">
          <cell r="D1437">
            <v>1428</v>
          </cell>
          <cell r="E1437">
            <v>286</v>
          </cell>
          <cell r="F1437" t="str">
            <v xml:space="preserve">Stow                         </v>
          </cell>
          <cell r="G1437">
            <v>830</v>
          </cell>
          <cell r="H1437" t="str">
            <v>Minuteman</v>
          </cell>
          <cell r="I1437">
            <v>227162</v>
          </cell>
          <cell r="J1437">
            <v>1.8518311559371597E-2</v>
          </cell>
          <cell r="K1437">
            <v>293656.92616387416</v>
          </cell>
          <cell r="L1437">
            <v>2.3828940671791549E-2</v>
          </cell>
          <cell r="N1437">
            <v>243857</v>
          </cell>
          <cell r="O1437">
            <v>189647</v>
          </cell>
          <cell r="P1437">
            <v>54210</v>
          </cell>
          <cell r="Q1437">
            <v>28.584686285572669</v>
          </cell>
          <cell r="R1437">
            <v>13</v>
          </cell>
          <cell r="S1437">
            <v>0</v>
          </cell>
          <cell r="T1437">
            <v>286</v>
          </cell>
          <cell r="U1437">
            <v>830</v>
          </cell>
          <cell r="V1437">
            <v>1428</v>
          </cell>
          <cell r="W1437">
            <v>16.04637681014</v>
          </cell>
          <cell r="X1437">
            <v>293656.92616387416</v>
          </cell>
        </row>
        <row r="1438">
          <cell r="D1438">
            <v>1429</v>
          </cell>
          <cell r="E1438">
            <v>286</v>
          </cell>
          <cell r="F1438" t="str">
            <v/>
          </cell>
          <cell r="G1438">
            <v>998</v>
          </cell>
          <cell r="H1438" t="str">
            <v/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286</v>
          </cell>
          <cell r="U1438">
            <v>998</v>
          </cell>
          <cell r="V1438">
            <v>1429</v>
          </cell>
          <cell r="W1438">
            <v>0</v>
          </cell>
          <cell r="X1438">
            <v>0</v>
          </cell>
        </row>
        <row r="1439">
          <cell r="D1439">
            <v>1430</v>
          </cell>
          <cell r="E1439">
            <v>286</v>
          </cell>
          <cell r="F1439" t="str">
            <v xml:space="preserve">Stow                         </v>
          </cell>
          <cell r="G1439">
            <v>999</v>
          </cell>
          <cell r="H1439" t="str">
            <v>Total</v>
          </cell>
          <cell r="I1439">
            <v>12266885.092180001</v>
          </cell>
          <cell r="J1439">
            <v>0.99999999999999989</v>
          </cell>
          <cell r="K1439">
            <v>12323540.949997082</v>
          </cell>
          <cell r="L1439">
            <v>0.99999999999999989</v>
          </cell>
          <cell r="M1439">
            <v>10233654</v>
          </cell>
          <cell r="N1439">
            <v>10233654</v>
          </cell>
          <cell r="O1439">
            <v>10241079</v>
          </cell>
          <cell r="P1439">
            <v>-7425</v>
          </cell>
          <cell r="Q1439">
            <v>-7.2502125996684527E-2</v>
          </cell>
          <cell r="R1439">
            <v>1286</v>
          </cell>
          <cell r="S1439">
            <v>0</v>
          </cell>
          <cell r="T1439">
            <v>286</v>
          </cell>
          <cell r="U1439">
            <v>999</v>
          </cell>
          <cell r="V1439">
            <v>1430</v>
          </cell>
          <cell r="W1439">
            <v>1254.80052461886</v>
          </cell>
          <cell r="X1439">
            <v>12323540.949997082</v>
          </cell>
        </row>
        <row r="1440">
          <cell r="D1440">
            <v>1431</v>
          </cell>
          <cell r="E1440">
            <v>287</v>
          </cell>
          <cell r="F1440" t="str">
            <v xml:space="preserve">Sturbridge                   </v>
          </cell>
          <cell r="G1440">
            <v>287</v>
          </cell>
          <cell r="H1440" t="str">
            <v>Sturbridge</v>
          </cell>
          <cell r="I1440">
            <v>8568351.209999999</v>
          </cell>
          <cell r="J1440">
            <v>0.48967163268502822</v>
          </cell>
          <cell r="K1440">
            <v>8170415.9676968697</v>
          </cell>
          <cell r="L1440">
            <v>0.46957340929780161</v>
          </cell>
          <cell r="N1440">
            <v>4697967</v>
          </cell>
          <cell r="O1440">
            <v>4799267</v>
          </cell>
          <cell r="P1440">
            <v>-101300</v>
          </cell>
          <cell r="Q1440">
            <v>-2.1107389941005574</v>
          </cell>
          <cell r="R1440">
            <v>933</v>
          </cell>
          <cell r="S1440">
            <v>0</v>
          </cell>
          <cell r="T1440">
            <v>287</v>
          </cell>
          <cell r="U1440">
            <v>287</v>
          </cell>
          <cell r="V1440">
            <v>1431</v>
          </cell>
          <cell r="W1440">
            <v>871</v>
          </cell>
          <cell r="X1440">
            <v>8170415.9676968697</v>
          </cell>
        </row>
        <row r="1441">
          <cell r="D1441">
            <v>1432</v>
          </cell>
          <cell r="E1441">
            <v>287</v>
          </cell>
          <cell r="F1441" t="str">
            <v xml:space="preserve">Sturbridge                   </v>
          </cell>
          <cell r="G1441">
            <v>770</v>
          </cell>
          <cell r="H1441" t="str">
            <v>Tantasqua</v>
          </cell>
          <cell r="I1441">
            <v>8929806</v>
          </cell>
          <cell r="J1441">
            <v>0.51032836731497166</v>
          </cell>
          <cell r="K1441">
            <v>9229240.413857786</v>
          </cell>
          <cell r="L1441">
            <v>0.53042659070219844</v>
          </cell>
          <cell r="N1441">
            <v>5306788</v>
          </cell>
          <cell r="O1441">
            <v>5001724</v>
          </cell>
          <cell r="P1441">
            <v>305064</v>
          </cell>
          <cell r="Q1441">
            <v>6.0991770037691007</v>
          </cell>
          <cell r="R1441">
            <v>783</v>
          </cell>
          <cell r="S1441">
            <v>0</v>
          </cell>
          <cell r="T1441">
            <v>287</v>
          </cell>
          <cell r="U1441">
            <v>770</v>
          </cell>
          <cell r="V1441">
            <v>1432</v>
          </cell>
          <cell r="W1441">
            <v>800.99999999921999</v>
          </cell>
          <cell r="X1441">
            <v>9229240.413857786</v>
          </cell>
        </row>
        <row r="1442">
          <cell r="D1442">
            <v>1433</v>
          </cell>
          <cell r="E1442">
            <v>287</v>
          </cell>
          <cell r="F1442" t="str">
            <v/>
          </cell>
          <cell r="G1442">
            <v>998</v>
          </cell>
          <cell r="H1442" t="str">
            <v/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287</v>
          </cell>
          <cell r="U1442">
            <v>998</v>
          </cell>
          <cell r="V1442">
            <v>1433</v>
          </cell>
          <cell r="W1442">
            <v>0</v>
          </cell>
          <cell r="X1442">
            <v>0</v>
          </cell>
        </row>
        <row r="1443">
          <cell r="D1443">
            <v>1434</v>
          </cell>
          <cell r="E1443">
            <v>287</v>
          </cell>
          <cell r="F1443" t="str">
            <v/>
          </cell>
          <cell r="G1443">
            <v>998</v>
          </cell>
          <cell r="H1443" t="str">
            <v/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287</v>
          </cell>
          <cell r="U1443">
            <v>998</v>
          </cell>
          <cell r="V1443">
            <v>1434</v>
          </cell>
          <cell r="W1443">
            <v>0</v>
          </cell>
          <cell r="X1443">
            <v>0</v>
          </cell>
        </row>
        <row r="1444">
          <cell r="D1444">
            <v>1435</v>
          </cell>
          <cell r="E1444">
            <v>287</v>
          </cell>
          <cell r="F1444" t="str">
            <v xml:space="preserve">Sturbridge                   </v>
          </cell>
          <cell r="G1444">
            <v>999</v>
          </cell>
          <cell r="H1444" t="str">
            <v>Total</v>
          </cell>
          <cell r="I1444">
            <v>17498157.210000001</v>
          </cell>
          <cell r="J1444">
            <v>0.99999999999999989</v>
          </cell>
          <cell r="K1444">
            <v>17399656.381554656</v>
          </cell>
          <cell r="L1444">
            <v>1</v>
          </cell>
          <cell r="M1444">
            <v>10004755</v>
          </cell>
          <cell r="N1444">
            <v>10004755</v>
          </cell>
          <cell r="O1444">
            <v>9800991</v>
          </cell>
          <cell r="P1444">
            <v>203764</v>
          </cell>
          <cell r="Q1444">
            <v>2.0790142547830111</v>
          </cell>
          <cell r="R1444">
            <v>1716</v>
          </cell>
          <cell r="S1444">
            <v>0</v>
          </cell>
          <cell r="T1444">
            <v>287</v>
          </cell>
          <cell r="U1444">
            <v>999</v>
          </cell>
          <cell r="V1444">
            <v>1435</v>
          </cell>
          <cell r="W1444">
            <v>1671.9999999992201</v>
          </cell>
          <cell r="X1444">
            <v>17399656.381554656</v>
          </cell>
        </row>
        <row r="1445">
          <cell r="D1445">
            <v>1436</v>
          </cell>
          <cell r="E1445">
            <v>288</v>
          </cell>
          <cell r="F1445" t="str">
            <v xml:space="preserve">Sudbury                      </v>
          </cell>
          <cell r="G1445">
            <v>288</v>
          </cell>
          <cell r="H1445" t="str">
            <v>Sudbury</v>
          </cell>
          <cell r="I1445">
            <v>25153175.96328</v>
          </cell>
          <cell r="J1445">
            <v>0.6166378073118749</v>
          </cell>
          <cell r="K1445">
            <v>25474395.707632355</v>
          </cell>
          <cell r="L1445">
            <v>0.62826686960716072</v>
          </cell>
          <cell r="N1445">
            <v>21173624</v>
          </cell>
          <cell r="O1445">
            <v>20930012</v>
          </cell>
          <cell r="P1445">
            <v>243612</v>
          </cell>
          <cell r="Q1445">
            <v>1.1639362653017113</v>
          </cell>
          <cell r="R1445">
            <v>2803</v>
          </cell>
          <cell r="S1445">
            <v>0</v>
          </cell>
          <cell r="T1445">
            <v>288</v>
          </cell>
          <cell r="U1445">
            <v>288</v>
          </cell>
          <cell r="V1445">
            <v>1436</v>
          </cell>
          <cell r="W1445">
            <v>2788</v>
          </cell>
          <cell r="X1445">
            <v>25474395.707632355</v>
          </cell>
        </row>
        <row r="1446">
          <cell r="D1446">
            <v>1437</v>
          </cell>
          <cell r="E1446">
            <v>288</v>
          </cell>
          <cell r="F1446" t="str">
            <v xml:space="preserve">Sudbury                      </v>
          </cell>
          <cell r="G1446">
            <v>695</v>
          </cell>
          <cell r="H1446" t="str">
            <v>Lincoln Sudbury</v>
          </cell>
          <cell r="I1446">
            <v>15200817</v>
          </cell>
          <cell r="J1446">
            <v>0.3726526812324964</v>
          </cell>
          <cell r="K1446">
            <v>15072698.115030693</v>
          </cell>
          <cell r="L1446">
            <v>0.37173313039283934</v>
          </cell>
          <cell r="N1446">
            <v>12528016</v>
          </cell>
          <cell r="O1446">
            <v>12648632</v>
          </cell>
          <cell r="P1446">
            <v>-120616</v>
          </cell>
          <cell r="Q1446">
            <v>-0.9535892893397484</v>
          </cell>
          <cell r="R1446">
            <v>1446</v>
          </cell>
          <cell r="S1446">
            <v>0</v>
          </cell>
          <cell r="T1446">
            <v>288</v>
          </cell>
          <cell r="U1446">
            <v>695</v>
          </cell>
          <cell r="V1446">
            <v>1437</v>
          </cell>
          <cell r="W1446">
            <v>1421.4937541042</v>
          </cell>
          <cell r="X1446">
            <v>15072698.115030693</v>
          </cell>
        </row>
        <row r="1447">
          <cell r="D1447">
            <v>1438</v>
          </cell>
          <cell r="E1447">
            <v>288</v>
          </cell>
          <cell r="F1447" t="str">
            <v xml:space="preserve">Sudbury                      </v>
          </cell>
          <cell r="G1447">
            <v>830</v>
          </cell>
          <cell r="H1447" t="str">
            <v>Minuteman</v>
          </cell>
          <cell r="I1447">
            <v>436850</v>
          </cell>
          <cell r="J1447">
            <v>1.0709511455628736E-2</v>
          </cell>
          <cell r="K1447">
            <v>0</v>
          </cell>
          <cell r="L1447">
            <v>0</v>
          </cell>
          <cell r="N1447">
            <v>0</v>
          </cell>
          <cell r="O1447">
            <v>363504</v>
          </cell>
          <cell r="P1447">
            <v>-363504</v>
          </cell>
          <cell r="Q1447">
            <v>-100</v>
          </cell>
          <cell r="R1447">
            <v>25</v>
          </cell>
          <cell r="S1447">
            <v>0</v>
          </cell>
          <cell r="T1447">
            <v>288</v>
          </cell>
          <cell r="U1447">
            <v>830</v>
          </cell>
          <cell r="V1447">
            <v>1438</v>
          </cell>
          <cell r="W1447">
            <v>0</v>
          </cell>
          <cell r="X1447">
            <v>0</v>
          </cell>
        </row>
        <row r="1448">
          <cell r="D1448">
            <v>1439</v>
          </cell>
          <cell r="E1448">
            <v>288</v>
          </cell>
          <cell r="F1448" t="str">
            <v/>
          </cell>
          <cell r="G1448">
            <v>998</v>
          </cell>
          <cell r="H1448" t="str">
            <v/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288</v>
          </cell>
          <cell r="U1448">
            <v>998</v>
          </cell>
          <cell r="V1448">
            <v>1439</v>
          </cell>
          <cell r="W1448">
            <v>0</v>
          </cell>
          <cell r="X1448">
            <v>0</v>
          </cell>
        </row>
        <row r="1449">
          <cell r="D1449">
            <v>1440</v>
          </cell>
          <cell r="E1449">
            <v>288</v>
          </cell>
          <cell r="F1449" t="str">
            <v xml:space="preserve">Sudbury                      </v>
          </cell>
          <cell r="G1449">
            <v>999</v>
          </cell>
          <cell r="H1449" t="str">
            <v>Total</v>
          </cell>
          <cell r="I1449">
            <v>40790842.96328</v>
          </cell>
          <cell r="J1449">
            <v>1</v>
          </cell>
          <cell r="K1449">
            <v>40547093.822663046</v>
          </cell>
          <cell r="L1449">
            <v>1</v>
          </cell>
          <cell r="M1449">
            <v>33701640</v>
          </cell>
          <cell r="N1449">
            <v>33701640</v>
          </cell>
          <cell r="O1449">
            <v>33942148</v>
          </cell>
          <cell r="P1449">
            <v>-240508</v>
          </cell>
          <cell r="Q1449">
            <v>-0.70858214394681207</v>
          </cell>
          <cell r="R1449">
            <v>4274</v>
          </cell>
          <cell r="S1449">
            <v>0</v>
          </cell>
          <cell r="T1449">
            <v>288</v>
          </cell>
          <cell r="U1449">
            <v>999</v>
          </cell>
          <cell r="V1449">
            <v>1440</v>
          </cell>
          <cell r="W1449">
            <v>4209.4937541042</v>
          </cell>
          <cell r="X1449">
            <v>40547093.822663046</v>
          </cell>
        </row>
        <row r="1450">
          <cell r="D1450">
            <v>1441</v>
          </cell>
          <cell r="E1450">
            <v>289</v>
          </cell>
          <cell r="F1450" t="str">
            <v xml:space="preserve">Sunderland                   </v>
          </cell>
          <cell r="G1450">
            <v>289</v>
          </cell>
          <cell r="H1450" t="str">
            <v>Sunderland</v>
          </cell>
          <cell r="I1450">
            <v>1863761.3099999998</v>
          </cell>
          <cell r="J1450">
            <v>0.55432720267972058</v>
          </cell>
          <cell r="K1450">
            <v>2030461.9982605327</v>
          </cell>
          <cell r="L1450">
            <v>0.58266527817807767</v>
          </cell>
          <cell r="N1450">
            <v>1547169</v>
          </cell>
          <cell r="O1450">
            <v>1490797</v>
          </cell>
          <cell r="P1450">
            <v>56372</v>
          </cell>
          <cell r="Q1450">
            <v>3.7813330721754874</v>
          </cell>
          <cell r="R1450">
            <v>181</v>
          </cell>
          <cell r="S1450">
            <v>0</v>
          </cell>
          <cell r="T1450">
            <v>289</v>
          </cell>
          <cell r="U1450">
            <v>289</v>
          </cell>
          <cell r="V1450">
            <v>1441</v>
          </cell>
          <cell r="W1450">
            <v>197</v>
          </cell>
          <cell r="X1450">
            <v>2030461.9982605327</v>
          </cell>
        </row>
        <row r="1451">
          <cell r="D1451">
            <v>1442</v>
          </cell>
          <cell r="E1451">
            <v>289</v>
          </cell>
          <cell r="F1451" t="str">
            <v xml:space="preserve">Sunderland                   </v>
          </cell>
          <cell r="G1451">
            <v>670</v>
          </cell>
          <cell r="H1451" t="str">
            <v>Frontier</v>
          </cell>
          <cell r="I1451">
            <v>1401120</v>
          </cell>
          <cell r="J1451">
            <v>0.41672660874079964</v>
          </cell>
          <cell r="K1451">
            <v>1354889.3300997755</v>
          </cell>
          <cell r="L1451">
            <v>0.38880164666928152</v>
          </cell>
          <cell r="N1451">
            <v>1032397</v>
          </cell>
          <cell r="O1451">
            <v>1120737</v>
          </cell>
          <cell r="P1451">
            <v>-88340</v>
          </cell>
          <cell r="Q1451">
            <v>-7.8823131564318833</v>
          </cell>
          <cell r="R1451">
            <v>139</v>
          </cell>
          <cell r="S1451">
            <v>0</v>
          </cell>
          <cell r="T1451">
            <v>289</v>
          </cell>
          <cell r="U1451">
            <v>670</v>
          </cell>
          <cell r="V1451">
            <v>1442</v>
          </cell>
          <cell r="W1451">
            <v>130.23636363436</v>
          </cell>
          <cell r="X1451">
            <v>1354889.3300997755</v>
          </cell>
        </row>
        <row r="1452">
          <cell r="D1452">
            <v>1443</v>
          </cell>
          <cell r="E1452">
            <v>289</v>
          </cell>
          <cell r="F1452" t="str">
            <v xml:space="preserve">Sunderland                   </v>
          </cell>
          <cell r="G1452">
            <v>818</v>
          </cell>
          <cell r="H1452" t="str">
            <v>Franklin County</v>
          </cell>
          <cell r="I1452">
            <v>97323</v>
          </cell>
          <cell r="J1452">
            <v>2.8946188579479875E-2</v>
          </cell>
          <cell r="K1452">
            <v>99431.57239797365</v>
          </cell>
          <cell r="L1452">
            <v>2.8533075152640797E-2</v>
          </cell>
          <cell r="N1452">
            <v>75765</v>
          </cell>
          <cell r="O1452">
            <v>77847</v>
          </cell>
          <cell r="P1452">
            <v>-2082</v>
          </cell>
          <cell r="Q1452">
            <v>-2.6744768584531196</v>
          </cell>
          <cell r="R1452">
            <v>6</v>
          </cell>
          <cell r="S1452">
            <v>0</v>
          </cell>
          <cell r="T1452">
            <v>289</v>
          </cell>
          <cell r="U1452">
            <v>818</v>
          </cell>
          <cell r="V1452">
            <v>1443</v>
          </cell>
          <cell r="W1452">
            <v>6.0000000014400001</v>
          </cell>
          <cell r="X1452">
            <v>99431.57239797365</v>
          </cell>
        </row>
        <row r="1453">
          <cell r="D1453">
            <v>1444</v>
          </cell>
          <cell r="E1453">
            <v>289</v>
          </cell>
          <cell r="F1453" t="str">
            <v/>
          </cell>
          <cell r="G1453">
            <v>998</v>
          </cell>
          <cell r="H1453" t="str">
            <v/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289</v>
          </cell>
          <cell r="U1453">
            <v>998</v>
          </cell>
          <cell r="V1453">
            <v>1444</v>
          </cell>
          <cell r="W1453">
            <v>0</v>
          </cell>
          <cell r="X1453">
            <v>0</v>
          </cell>
        </row>
        <row r="1454">
          <cell r="D1454">
            <v>1445</v>
          </cell>
          <cell r="E1454">
            <v>289</v>
          </cell>
          <cell r="F1454" t="str">
            <v xml:space="preserve">Sunderland                   </v>
          </cell>
          <cell r="G1454">
            <v>999</v>
          </cell>
          <cell r="H1454" t="str">
            <v>Total</v>
          </cell>
          <cell r="I1454">
            <v>3362204.3099999996</v>
          </cell>
          <cell r="J1454">
            <v>1.0000000000000002</v>
          </cell>
          <cell r="K1454">
            <v>3484782.9007582818</v>
          </cell>
          <cell r="L1454">
            <v>1</v>
          </cell>
          <cell r="M1454">
            <v>2655330</v>
          </cell>
          <cell r="N1454">
            <v>2655331</v>
          </cell>
          <cell r="O1454">
            <v>2689381</v>
          </cell>
          <cell r="P1454">
            <v>-34050</v>
          </cell>
          <cell r="Q1454">
            <v>-1.266090598542936</v>
          </cell>
          <cell r="R1454">
            <v>326</v>
          </cell>
          <cell r="S1454">
            <v>0</v>
          </cell>
          <cell r="T1454">
            <v>289</v>
          </cell>
          <cell r="U1454">
            <v>999</v>
          </cell>
          <cell r="V1454">
            <v>1445</v>
          </cell>
          <cell r="W1454">
            <v>333.23636363580005</v>
          </cell>
          <cell r="X1454">
            <v>3484782.9007582818</v>
          </cell>
        </row>
        <row r="1455">
          <cell r="D1455">
            <v>1446</v>
          </cell>
          <cell r="E1455">
            <v>290</v>
          </cell>
          <cell r="F1455" t="str">
            <v xml:space="preserve">Sutton                       </v>
          </cell>
          <cell r="G1455">
            <v>290</v>
          </cell>
          <cell r="H1455" t="str">
            <v>Sutton</v>
          </cell>
          <cell r="I1455">
            <v>13322264.810000002</v>
          </cell>
          <cell r="J1455">
            <v>0.89782306704239312</v>
          </cell>
          <cell r="K1455">
            <v>13414412.031556375</v>
          </cell>
          <cell r="L1455">
            <v>0.90156001164020227</v>
          </cell>
          <cell r="N1455">
            <v>9713548</v>
          </cell>
          <cell r="O1455">
            <v>9795149</v>
          </cell>
          <cell r="P1455">
            <v>-81601</v>
          </cell>
          <cell r="Q1455">
            <v>-0.83307563774680715</v>
          </cell>
          <cell r="R1455">
            <v>1441</v>
          </cell>
          <cell r="S1455">
            <v>0</v>
          </cell>
          <cell r="T1455">
            <v>290</v>
          </cell>
          <cell r="U1455">
            <v>290</v>
          </cell>
          <cell r="V1455">
            <v>1446</v>
          </cell>
          <cell r="W1455">
            <v>1422</v>
          </cell>
          <cell r="X1455">
            <v>13414412.031556375</v>
          </cell>
        </row>
        <row r="1456">
          <cell r="D1456">
            <v>1447</v>
          </cell>
          <cell r="E1456">
            <v>290</v>
          </cell>
          <cell r="F1456" t="str">
            <v xml:space="preserve">Sutton                       </v>
          </cell>
          <cell r="G1456">
            <v>805</v>
          </cell>
          <cell r="H1456" t="str">
            <v>Blackstone Valley</v>
          </cell>
          <cell r="I1456">
            <v>1516143</v>
          </cell>
          <cell r="J1456">
            <v>0.10217693295760684</v>
          </cell>
          <cell r="K1456">
            <v>1464699.5731737674</v>
          </cell>
          <cell r="L1456">
            <v>9.8439988359797795E-2</v>
          </cell>
          <cell r="N1456">
            <v>1060608</v>
          </cell>
          <cell r="O1456">
            <v>1114739</v>
          </cell>
          <cell r="P1456">
            <v>-54131</v>
          </cell>
          <cell r="Q1456">
            <v>-4.8559348870004548</v>
          </cell>
          <cell r="R1456">
            <v>102</v>
          </cell>
          <cell r="S1456">
            <v>0</v>
          </cell>
          <cell r="T1456">
            <v>290</v>
          </cell>
          <cell r="U1456">
            <v>805</v>
          </cell>
          <cell r="V1456">
            <v>1447</v>
          </cell>
          <cell r="W1456">
            <v>97.000000003710014</v>
          </cell>
          <cell r="X1456">
            <v>1464699.5731737674</v>
          </cell>
        </row>
        <row r="1457">
          <cell r="D1457">
            <v>1448</v>
          </cell>
          <cell r="E1457">
            <v>290</v>
          </cell>
          <cell r="F1457" t="str">
            <v/>
          </cell>
          <cell r="G1457">
            <v>998</v>
          </cell>
          <cell r="H1457" t="str">
            <v/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290</v>
          </cell>
          <cell r="U1457">
            <v>998</v>
          </cell>
          <cell r="V1457">
            <v>1448</v>
          </cell>
          <cell r="W1457">
            <v>0</v>
          </cell>
          <cell r="X1457">
            <v>0</v>
          </cell>
        </row>
        <row r="1458">
          <cell r="D1458">
            <v>1449</v>
          </cell>
          <cell r="E1458">
            <v>290</v>
          </cell>
          <cell r="F1458" t="str">
            <v/>
          </cell>
          <cell r="G1458">
            <v>998</v>
          </cell>
          <cell r="H1458" t="str">
            <v/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290</v>
          </cell>
          <cell r="U1458">
            <v>998</v>
          </cell>
          <cell r="V1458">
            <v>1449</v>
          </cell>
          <cell r="W1458">
            <v>0</v>
          </cell>
          <cell r="X1458">
            <v>0</v>
          </cell>
        </row>
        <row r="1459">
          <cell r="D1459">
            <v>1450</v>
          </cell>
          <cell r="E1459">
            <v>290</v>
          </cell>
          <cell r="F1459" t="str">
            <v xml:space="preserve">Sutton                       </v>
          </cell>
          <cell r="G1459">
            <v>999</v>
          </cell>
          <cell r="H1459" t="str">
            <v>Total</v>
          </cell>
          <cell r="I1459">
            <v>14838407.810000002</v>
          </cell>
          <cell r="J1459">
            <v>1</v>
          </cell>
          <cell r="K1459">
            <v>14879111.604730142</v>
          </cell>
          <cell r="L1459">
            <v>1</v>
          </cell>
          <cell r="M1459">
            <v>10774156</v>
          </cell>
          <cell r="N1459">
            <v>10774156</v>
          </cell>
          <cell r="O1459">
            <v>10909888</v>
          </cell>
          <cell r="P1459">
            <v>-135732</v>
          </cell>
          <cell r="Q1459">
            <v>-1.2441190963646922</v>
          </cell>
          <cell r="R1459">
            <v>1543</v>
          </cell>
          <cell r="S1459">
            <v>0</v>
          </cell>
          <cell r="T1459">
            <v>290</v>
          </cell>
          <cell r="U1459">
            <v>999</v>
          </cell>
          <cell r="V1459">
            <v>1450</v>
          </cell>
          <cell r="W1459">
            <v>1519.0000000037101</v>
          </cell>
          <cell r="X1459">
            <v>14879111.604730142</v>
          </cell>
        </row>
        <row r="1460">
          <cell r="D1460">
            <v>1451</v>
          </cell>
          <cell r="E1460">
            <v>291</v>
          </cell>
          <cell r="F1460" t="str">
            <v xml:space="preserve">Swampscott                   </v>
          </cell>
          <cell r="G1460">
            <v>291</v>
          </cell>
          <cell r="H1460" t="str">
            <v>Swampscott</v>
          </cell>
          <cell r="I1460">
            <v>20368467.029999997</v>
          </cell>
          <cell r="J1460">
            <v>0.9810143305611887</v>
          </cell>
          <cell r="K1460">
            <v>20655963.815009337</v>
          </cell>
          <cell r="L1460">
            <v>0.98483150157742927</v>
          </cell>
          <cell r="N1460">
            <v>17159833</v>
          </cell>
          <cell r="O1460">
            <v>16975480</v>
          </cell>
          <cell r="P1460">
            <v>184353</v>
          </cell>
          <cell r="Q1460">
            <v>1.0859958010023869</v>
          </cell>
          <cell r="R1460">
            <v>2134</v>
          </cell>
          <cell r="S1460">
            <v>0</v>
          </cell>
          <cell r="T1460">
            <v>291</v>
          </cell>
          <cell r="U1460">
            <v>291</v>
          </cell>
          <cell r="V1460">
            <v>1451</v>
          </cell>
          <cell r="W1460">
            <v>2119</v>
          </cell>
          <cell r="X1460">
            <v>20655963.815009337</v>
          </cell>
        </row>
        <row r="1461">
          <cell r="D1461">
            <v>1452</v>
          </cell>
          <cell r="E1461">
            <v>291</v>
          </cell>
          <cell r="F1461" t="str">
            <v xml:space="preserve">Swampscott                   </v>
          </cell>
          <cell r="G1461">
            <v>817</v>
          </cell>
          <cell r="H1461" t="str">
            <v>Essex North Shore</v>
          </cell>
          <cell r="I1461">
            <v>394193</v>
          </cell>
          <cell r="J1461">
            <v>1.8985669438811307E-2</v>
          </cell>
          <cell r="K1461">
            <v>318145.74781858083</v>
          </cell>
          <cell r="L1461">
            <v>1.5168498422570724E-2</v>
          </cell>
          <cell r="N1461">
            <v>264298</v>
          </cell>
          <cell r="O1461">
            <v>328528</v>
          </cell>
          <cell r="P1461">
            <v>-64230</v>
          </cell>
          <cell r="Q1461">
            <v>-19.550844981249696</v>
          </cell>
          <cell r="R1461">
            <v>25</v>
          </cell>
          <cell r="S1461">
            <v>0</v>
          </cell>
          <cell r="T1461">
            <v>291</v>
          </cell>
          <cell r="U1461">
            <v>817</v>
          </cell>
          <cell r="V1461">
            <v>1452</v>
          </cell>
          <cell r="W1461">
            <v>20.00000000232</v>
          </cell>
          <cell r="X1461">
            <v>318145.74781858083</v>
          </cell>
        </row>
        <row r="1462">
          <cell r="D1462">
            <v>1453</v>
          </cell>
          <cell r="E1462">
            <v>291</v>
          </cell>
          <cell r="F1462" t="str">
            <v/>
          </cell>
          <cell r="G1462">
            <v>998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T1462">
            <v>291</v>
          </cell>
          <cell r="U1462">
            <v>998</v>
          </cell>
          <cell r="V1462">
            <v>1453</v>
          </cell>
          <cell r="W1462">
            <v>0</v>
          </cell>
          <cell r="X1462">
            <v>0</v>
          </cell>
        </row>
        <row r="1463">
          <cell r="D1463">
            <v>1454</v>
          </cell>
          <cell r="E1463">
            <v>291</v>
          </cell>
          <cell r="F1463" t="str">
            <v/>
          </cell>
          <cell r="G1463">
            <v>998</v>
          </cell>
          <cell r="H1463" t="str">
            <v/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291</v>
          </cell>
          <cell r="U1463">
            <v>998</v>
          </cell>
          <cell r="V1463">
            <v>1454</v>
          </cell>
          <cell r="W1463">
            <v>0</v>
          </cell>
          <cell r="X1463">
            <v>0</v>
          </cell>
        </row>
        <row r="1464">
          <cell r="D1464">
            <v>1455</v>
          </cell>
          <cell r="E1464">
            <v>291</v>
          </cell>
          <cell r="F1464" t="str">
            <v xml:space="preserve">Swampscott                   </v>
          </cell>
          <cell r="G1464">
            <v>999</v>
          </cell>
          <cell r="H1464" t="str">
            <v>Total</v>
          </cell>
          <cell r="I1464">
            <v>20762660.029999997</v>
          </cell>
          <cell r="J1464">
            <v>1</v>
          </cell>
          <cell r="K1464">
            <v>20974109.562827919</v>
          </cell>
          <cell r="L1464">
            <v>1</v>
          </cell>
          <cell r="M1464">
            <v>17424131</v>
          </cell>
          <cell r="N1464">
            <v>17424131</v>
          </cell>
          <cell r="O1464">
            <v>17304008</v>
          </cell>
          <cell r="P1464">
            <v>120123</v>
          </cell>
          <cell r="Q1464">
            <v>0.6941917733741223</v>
          </cell>
          <cell r="R1464">
            <v>2159</v>
          </cell>
          <cell r="S1464">
            <v>0</v>
          </cell>
          <cell r="T1464">
            <v>291</v>
          </cell>
          <cell r="U1464">
            <v>999</v>
          </cell>
          <cell r="V1464">
            <v>1455</v>
          </cell>
          <cell r="W1464">
            <v>2139.0000000023201</v>
          </cell>
          <cell r="X1464">
            <v>20974109.562827919</v>
          </cell>
        </row>
        <row r="1465">
          <cell r="D1465">
            <v>1456</v>
          </cell>
          <cell r="E1465">
            <v>292</v>
          </cell>
          <cell r="F1465" t="str">
            <v xml:space="preserve">Swansea                      </v>
          </cell>
          <cell r="G1465">
            <v>292</v>
          </cell>
          <cell r="H1465" t="str">
            <v>Swansea</v>
          </cell>
          <cell r="I1465">
            <v>19920849.289999999</v>
          </cell>
          <cell r="J1465">
            <v>0.89616261842665923</v>
          </cell>
          <cell r="K1465">
            <v>20221515.14252951</v>
          </cell>
          <cell r="L1465">
            <v>0.88877624170486424</v>
          </cell>
          <cell r="N1465">
            <v>12930499</v>
          </cell>
          <cell r="O1465">
            <v>12860612</v>
          </cell>
          <cell r="P1465">
            <v>69887</v>
          </cell>
          <cell r="Q1465">
            <v>0.54341892905252098</v>
          </cell>
          <cell r="R1465">
            <v>2035</v>
          </cell>
          <cell r="S1465">
            <v>0</v>
          </cell>
          <cell r="T1465">
            <v>292</v>
          </cell>
          <cell r="U1465">
            <v>292</v>
          </cell>
          <cell r="V1465">
            <v>1456</v>
          </cell>
          <cell r="W1465">
            <v>2049</v>
          </cell>
          <cell r="X1465">
            <v>20221515.14252951</v>
          </cell>
        </row>
        <row r="1466">
          <cell r="D1466">
            <v>1457</v>
          </cell>
          <cell r="E1466">
            <v>292</v>
          </cell>
          <cell r="F1466" t="str">
            <v xml:space="preserve">Swansea                      </v>
          </cell>
          <cell r="G1466">
            <v>821</v>
          </cell>
          <cell r="H1466" t="str">
            <v>Greater Fall River</v>
          </cell>
          <cell r="I1466">
            <v>1986456</v>
          </cell>
          <cell r="J1466">
            <v>8.9363037912393542E-2</v>
          </cell>
          <cell r="K1466">
            <v>2186995.8213233012</v>
          </cell>
          <cell r="L1466">
            <v>9.6122862851750812E-2</v>
          </cell>
          <cell r="N1466">
            <v>1398458</v>
          </cell>
          <cell r="O1466">
            <v>1282427</v>
          </cell>
          <cell r="P1466">
            <v>116031</v>
          </cell>
          <cell r="Q1466">
            <v>9.0477664615607747</v>
          </cell>
          <cell r="R1466">
            <v>126</v>
          </cell>
          <cell r="S1466">
            <v>0</v>
          </cell>
          <cell r="T1466">
            <v>292</v>
          </cell>
          <cell r="U1466">
            <v>821</v>
          </cell>
          <cell r="V1466">
            <v>1457</v>
          </cell>
          <cell r="W1466">
            <v>135.00000000509002</v>
          </cell>
          <cell r="X1466">
            <v>2186995.8213233012</v>
          </cell>
        </row>
        <row r="1467">
          <cell r="D1467">
            <v>1458</v>
          </cell>
          <cell r="E1467">
            <v>292</v>
          </cell>
          <cell r="F1467" t="str">
            <v xml:space="preserve">Swansea                      </v>
          </cell>
          <cell r="G1467">
            <v>910</v>
          </cell>
          <cell r="H1467" t="str">
            <v>Bristol County</v>
          </cell>
          <cell r="I1467">
            <v>321751</v>
          </cell>
          <cell r="J1467">
            <v>1.4474343660947202E-2</v>
          </cell>
          <cell r="K1467">
            <v>343576.89994999295</v>
          </cell>
          <cell r="L1467">
            <v>1.5100895443384912E-2</v>
          </cell>
          <cell r="N1467">
            <v>219698</v>
          </cell>
          <cell r="O1467">
            <v>207718</v>
          </cell>
          <cell r="P1467">
            <v>11980</v>
          </cell>
          <cell r="Q1467">
            <v>5.7674346951154929</v>
          </cell>
          <cell r="R1467">
            <v>21</v>
          </cell>
          <cell r="S1467">
            <v>0</v>
          </cell>
          <cell r="T1467">
            <v>292</v>
          </cell>
          <cell r="U1467">
            <v>910</v>
          </cell>
          <cell r="V1467">
            <v>1458</v>
          </cell>
          <cell r="W1467">
            <v>21.999999999</v>
          </cell>
          <cell r="X1467">
            <v>343576.89994999295</v>
          </cell>
        </row>
        <row r="1468">
          <cell r="D1468">
            <v>1459</v>
          </cell>
          <cell r="E1468">
            <v>292</v>
          </cell>
          <cell r="F1468" t="str">
            <v/>
          </cell>
          <cell r="G1468">
            <v>998</v>
          </cell>
          <cell r="H1468" t="str">
            <v/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292</v>
          </cell>
          <cell r="U1468">
            <v>998</v>
          </cell>
          <cell r="V1468">
            <v>1459</v>
          </cell>
          <cell r="W1468">
            <v>0</v>
          </cell>
          <cell r="X1468">
            <v>0</v>
          </cell>
        </row>
        <row r="1469">
          <cell r="D1469">
            <v>1460</v>
          </cell>
          <cell r="E1469">
            <v>292</v>
          </cell>
          <cell r="F1469" t="str">
            <v xml:space="preserve">Swansea                      </v>
          </cell>
          <cell r="G1469">
            <v>999</v>
          </cell>
          <cell r="H1469" t="str">
            <v>Total</v>
          </cell>
          <cell r="I1469">
            <v>22229056.289999999</v>
          </cell>
          <cell r="J1469">
            <v>1</v>
          </cell>
          <cell r="K1469">
            <v>22752087.863802806</v>
          </cell>
          <cell r="L1469">
            <v>1</v>
          </cell>
          <cell r="M1469">
            <v>14548655</v>
          </cell>
          <cell r="N1469">
            <v>14548655</v>
          </cell>
          <cell r="O1469">
            <v>14350757</v>
          </cell>
          <cell r="P1469">
            <v>197898</v>
          </cell>
          <cell r="Q1469">
            <v>1.3790073931291569</v>
          </cell>
          <cell r="R1469">
            <v>2182</v>
          </cell>
          <cell r="S1469">
            <v>0</v>
          </cell>
          <cell r="T1469">
            <v>292</v>
          </cell>
          <cell r="U1469">
            <v>999</v>
          </cell>
          <cell r="V1469">
            <v>1460</v>
          </cell>
          <cell r="W1469">
            <v>2206.00000000409</v>
          </cell>
          <cell r="X1469">
            <v>22752087.863802806</v>
          </cell>
        </row>
        <row r="1470">
          <cell r="D1470">
            <v>1461</v>
          </cell>
          <cell r="E1470">
            <v>293</v>
          </cell>
          <cell r="F1470" t="str">
            <v xml:space="preserve">Taunton                      </v>
          </cell>
          <cell r="G1470">
            <v>293</v>
          </cell>
          <cell r="H1470" t="str">
            <v>Taunton</v>
          </cell>
          <cell r="I1470">
            <v>89152710</v>
          </cell>
          <cell r="J1470">
            <v>0.90668841730636685</v>
          </cell>
          <cell r="K1470">
            <v>91224275.812842891</v>
          </cell>
          <cell r="L1470">
            <v>0.90692515861045053</v>
          </cell>
          <cell r="N1470">
            <v>33052858</v>
          </cell>
          <cell r="O1470">
            <v>33343214</v>
          </cell>
          <cell r="P1470">
            <v>-290356</v>
          </cell>
          <cell r="Q1470">
            <v>-0.87080987453698977</v>
          </cell>
          <cell r="R1470">
            <v>8061</v>
          </cell>
          <cell r="S1470">
            <v>0</v>
          </cell>
          <cell r="T1470">
            <v>293</v>
          </cell>
          <cell r="U1470">
            <v>293</v>
          </cell>
          <cell r="V1470">
            <v>1461</v>
          </cell>
          <cell r="W1470">
            <v>8012</v>
          </cell>
          <cell r="X1470">
            <v>91224275.812842891</v>
          </cell>
        </row>
        <row r="1471">
          <cell r="D1471">
            <v>1462</v>
          </cell>
          <cell r="E1471">
            <v>293</v>
          </cell>
          <cell r="F1471" t="str">
            <v xml:space="preserve">Taunton                      </v>
          </cell>
          <cell r="G1471">
            <v>810</v>
          </cell>
          <cell r="H1471" t="str">
            <v>Bristol Plymouth</v>
          </cell>
          <cell r="I1471">
            <v>8516302</v>
          </cell>
          <cell r="J1471">
            <v>8.6611303029184947E-2</v>
          </cell>
          <cell r="K1471">
            <v>8799840.2242712416</v>
          </cell>
          <cell r="L1471">
            <v>8.748544639057855E-2</v>
          </cell>
          <cell r="N1471">
            <v>3188404</v>
          </cell>
          <cell r="O1471">
            <v>3185107</v>
          </cell>
          <cell r="P1471">
            <v>3297</v>
          </cell>
          <cell r="Q1471">
            <v>0.10351300599948447</v>
          </cell>
          <cell r="R1471">
            <v>551</v>
          </cell>
          <cell r="S1471">
            <v>0</v>
          </cell>
          <cell r="T1471">
            <v>293</v>
          </cell>
          <cell r="U1471">
            <v>810</v>
          </cell>
          <cell r="V1471">
            <v>1462</v>
          </cell>
          <cell r="W1471">
            <v>556.31882970962999</v>
          </cell>
          <cell r="X1471">
            <v>8799840.2242712416</v>
          </cell>
        </row>
        <row r="1472">
          <cell r="D1472">
            <v>1463</v>
          </cell>
          <cell r="E1472">
            <v>293</v>
          </cell>
          <cell r="F1472" t="str">
            <v xml:space="preserve">Taunton                      </v>
          </cell>
          <cell r="G1472">
            <v>910</v>
          </cell>
          <cell r="H1472" t="str">
            <v>Bristol County</v>
          </cell>
          <cell r="I1472">
            <v>658824</v>
          </cell>
          <cell r="J1472">
            <v>6.7002796644482238E-3</v>
          </cell>
          <cell r="K1472">
            <v>562216.74541951041</v>
          </cell>
          <cell r="L1472">
            <v>5.5893949989708419E-3</v>
          </cell>
          <cell r="N1472">
            <v>203705</v>
          </cell>
          <cell r="O1472">
            <v>246401</v>
          </cell>
          <cell r="P1472">
            <v>-42696</v>
          </cell>
          <cell r="Q1472">
            <v>-17.327851753848403</v>
          </cell>
          <cell r="R1472">
            <v>43</v>
          </cell>
          <cell r="S1472">
            <v>0</v>
          </cell>
          <cell r="T1472">
            <v>293</v>
          </cell>
          <cell r="U1472">
            <v>910</v>
          </cell>
          <cell r="V1472">
            <v>1463</v>
          </cell>
          <cell r="W1472">
            <v>36.00000000136</v>
          </cell>
          <cell r="X1472">
            <v>562216.74541951041</v>
          </cell>
        </row>
        <row r="1473">
          <cell r="D1473">
            <v>1464</v>
          </cell>
          <cell r="E1473">
            <v>293</v>
          </cell>
          <cell r="F1473" t="str">
            <v/>
          </cell>
          <cell r="G1473">
            <v>998</v>
          </cell>
          <cell r="H1473" t="str">
            <v/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293</v>
          </cell>
          <cell r="U1473">
            <v>998</v>
          </cell>
          <cell r="V1473">
            <v>1464</v>
          </cell>
          <cell r="W1473">
            <v>0</v>
          </cell>
          <cell r="X1473">
            <v>0</v>
          </cell>
        </row>
        <row r="1474">
          <cell r="D1474">
            <v>1465</v>
          </cell>
          <cell r="E1474">
            <v>293</v>
          </cell>
          <cell r="F1474" t="str">
            <v xml:space="preserve">Taunton                      </v>
          </cell>
          <cell r="G1474">
            <v>999</v>
          </cell>
          <cell r="H1474" t="str">
            <v>Total</v>
          </cell>
          <cell r="I1474">
            <v>98327836</v>
          </cell>
          <cell r="J1474">
            <v>1</v>
          </cell>
          <cell r="K1474">
            <v>100586332.78253365</v>
          </cell>
          <cell r="L1474">
            <v>0.99999999999999989</v>
          </cell>
          <cell r="M1474">
            <v>36444968</v>
          </cell>
          <cell r="N1474">
            <v>36444967</v>
          </cell>
          <cell r="O1474">
            <v>36774722</v>
          </cell>
          <cell r="P1474">
            <v>-329755</v>
          </cell>
          <cell r="Q1474">
            <v>-0.89668930739979491</v>
          </cell>
          <cell r="R1474">
            <v>8655</v>
          </cell>
          <cell r="S1474">
            <v>0</v>
          </cell>
          <cell r="T1474">
            <v>293</v>
          </cell>
          <cell r="U1474">
            <v>999</v>
          </cell>
          <cell r="V1474">
            <v>1465</v>
          </cell>
          <cell r="W1474">
            <v>8604.31882971099</v>
          </cell>
          <cell r="X1474">
            <v>100586332.78253365</v>
          </cell>
        </row>
        <row r="1475">
          <cell r="D1475">
            <v>1466</v>
          </cell>
          <cell r="E1475">
            <v>294</v>
          </cell>
          <cell r="F1475" t="str">
            <v xml:space="preserve">Templeton                    </v>
          </cell>
          <cell r="G1475">
            <v>294</v>
          </cell>
          <cell r="H1475" t="str">
            <v>Templeton</v>
          </cell>
          <cell r="I1475">
            <v>13170.920000000002</v>
          </cell>
          <cell r="J1475">
            <v>1.0325143317089535E-3</v>
          </cell>
          <cell r="K1475">
            <v>13416.833343589547</v>
          </cell>
          <cell r="L1475">
            <v>1.0519593656017447E-3</v>
          </cell>
          <cell r="N1475">
            <v>5085</v>
          </cell>
          <cell r="O1475">
            <v>4915</v>
          </cell>
          <cell r="P1475">
            <v>170</v>
          </cell>
          <cell r="Q1475">
            <v>3.4587995930824009</v>
          </cell>
          <cell r="R1475">
            <v>1</v>
          </cell>
          <cell r="S1475">
            <v>0</v>
          </cell>
          <cell r="T1475">
            <v>294</v>
          </cell>
          <cell r="U1475">
            <v>294</v>
          </cell>
          <cell r="V1475">
            <v>1466</v>
          </cell>
          <cell r="W1475">
            <v>1</v>
          </cell>
          <cell r="X1475">
            <v>13416.833343589547</v>
          </cell>
        </row>
        <row r="1476">
          <cell r="D1476">
            <v>1467</v>
          </cell>
          <cell r="E1476">
            <v>294</v>
          </cell>
          <cell r="F1476" t="str">
            <v xml:space="preserve">Templeton                    </v>
          </cell>
          <cell r="G1476">
            <v>720</v>
          </cell>
          <cell r="H1476" t="str">
            <v>Narragansett</v>
          </cell>
          <cell r="I1476">
            <v>11026900</v>
          </cell>
          <cell r="J1476">
            <v>0.86443713000469657</v>
          </cell>
          <cell r="K1476">
            <v>11226373.079401905</v>
          </cell>
          <cell r="L1476">
            <v>0.88021428009007108</v>
          </cell>
          <cell r="N1476">
            <v>4255164</v>
          </cell>
          <cell r="O1476">
            <v>4114704</v>
          </cell>
          <cell r="P1476">
            <v>140460</v>
          </cell>
          <cell r="Q1476">
            <v>3.4136112828529099</v>
          </cell>
          <cell r="R1476">
            <v>1070</v>
          </cell>
          <cell r="S1476">
            <v>0</v>
          </cell>
          <cell r="T1476">
            <v>294</v>
          </cell>
          <cell r="U1476">
            <v>720</v>
          </cell>
          <cell r="V1476">
            <v>1467</v>
          </cell>
          <cell r="W1476">
            <v>1084.02431610752</v>
          </cell>
          <cell r="X1476">
            <v>11226373.079401905</v>
          </cell>
        </row>
        <row r="1477">
          <cell r="D1477">
            <v>1468</v>
          </cell>
          <cell r="E1477">
            <v>294</v>
          </cell>
          <cell r="F1477" t="str">
            <v xml:space="preserve">Templeton                    </v>
          </cell>
          <cell r="G1477">
            <v>832</v>
          </cell>
          <cell r="H1477" t="str">
            <v>Montachusett</v>
          </cell>
          <cell r="I1477">
            <v>1716091</v>
          </cell>
          <cell r="J1477">
            <v>0.13453035566359448</v>
          </cell>
          <cell r="K1477">
            <v>1514346.589394788</v>
          </cell>
          <cell r="L1477">
            <v>0.11873376054432727</v>
          </cell>
          <cell r="N1477">
            <v>573987</v>
          </cell>
          <cell r="O1477">
            <v>640362</v>
          </cell>
          <cell r="P1477">
            <v>-66375</v>
          </cell>
          <cell r="Q1477">
            <v>-10.365230916262989</v>
          </cell>
          <cell r="R1477">
            <v>112</v>
          </cell>
          <cell r="S1477">
            <v>0</v>
          </cell>
          <cell r="T1477">
            <v>294</v>
          </cell>
          <cell r="U1477">
            <v>832</v>
          </cell>
          <cell r="V1477">
            <v>1468</v>
          </cell>
          <cell r="W1477">
            <v>97.06488293743999</v>
          </cell>
          <cell r="X1477">
            <v>1514346.589394788</v>
          </cell>
        </row>
        <row r="1478">
          <cell r="D1478">
            <v>1469</v>
          </cell>
          <cell r="E1478">
            <v>294</v>
          </cell>
          <cell r="F1478" t="str">
            <v/>
          </cell>
          <cell r="G1478">
            <v>998</v>
          </cell>
          <cell r="H1478" t="str">
            <v/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294</v>
          </cell>
          <cell r="U1478">
            <v>998</v>
          </cell>
          <cell r="V1478">
            <v>1469</v>
          </cell>
          <cell r="W1478">
            <v>0</v>
          </cell>
          <cell r="X1478">
            <v>0</v>
          </cell>
        </row>
        <row r="1479">
          <cell r="D1479">
            <v>1470</v>
          </cell>
          <cell r="E1479">
            <v>294</v>
          </cell>
          <cell r="F1479" t="str">
            <v xml:space="preserve">Templeton                    </v>
          </cell>
          <cell r="G1479">
            <v>999</v>
          </cell>
          <cell r="H1479" t="str">
            <v>Total</v>
          </cell>
          <cell r="I1479">
            <v>12756161.92</v>
          </cell>
          <cell r="J1479">
            <v>1</v>
          </cell>
          <cell r="K1479">
            <v>12754136.502140282</v>
          </cell>
          <cell r="L1479">
            <v>1</v>
          </cell>
          <cell r="M1479">
            <v>4834237</v>
          </cell>
          <cell r="N1479">
            <v>4834236</v>
          </cell>
          <cell r="O1479">
            <v>4759981</v>
          </cell>
          <cell r="P1479">
            <v>74255</v>
          </cell>
          <cell r="Q1479">
            <v>1.5599852184283929</v>
          </cell>
          <cell r="R1479">
            <v>1183</v>
          </cell>
          <cell r="S1479">
            <v>0</v>
          </cell>
          <cell r="T1479">
            <v>294</v>
          </cell>
          <cell r="U1479">
            <v>999</v>
          </cell>
          <cell r="V1479">
            <v>1470</v>
          </cell>
          <cell r="W1479">
            <v>1182.08919904496</v>
          </cell>
          <cell r="X1479">
            <v>12754136.502140282</v>
          </cell>
        </row>
        <row r="1480">
          <cell r="D1480">
            <v>1471</v>
          </cell>
          <cell r="E1480">
            <v>295</v>
          </cell>
          <cell r="F1480" t="str">
            <v xml:space="preserve">Tewksbury                    </v>
          </cell>
          <cell r="G1480">
            <v>295</v>
          </cell>
          <cell r="H1480" t="str">
            <v>Tewksbury</v>
          </cell>
          <cell r="I1480">
            <v>33549032.422599997</v>
          </cell>
          <cell r="J1480">
            <v>0.86898665398383301</v>
          </cell>
          <cell r="K1480">
            <v>34900617.062578723</v>
          </cell>
          <cell r="L1480">
            <v>0.8774986371960829</v>
          </cell>
          <cell r="N1480">
            <v>27764062</v>
          </cell>
          <cell r="O1480">
            <v>26824591</v>
          </cell>
          <cell r="P1480">
            <v>939471</v>
          </cell>
          <cell r="Q1480">
            <v>3.5022752071038101</v>
          </cell>
          <cell r="R1480">
            <v>3523</v>
          </cell>
          <cell r="S1480">
            <v>0</v>
          </cell>
          <cell r="T1480">
            <v>295</v>
          </cell>
          <cell r="U1480">
            <v>295</v>
          </cell>
          <cell r="V1480">
            <v>1471</v>
          </cell>
          <cell r="W1480">
            <v>3595</v>
          </cell>
          <cell r="X1480">
            <v>34900617.062578723</v>
          </cell>
        </row>
        <row r="1481">
          <cell r="D1481">
            <v>1472</v>
          </cell>
          <cell r="E1481">
            <v>295</v>
          </cell>
          <cell r="F1481" t="str">
            <v xml:space="preserve">Tewksbury                    </v>
          </cell>
          <cell r="G1481">
            <v>871</v>
          </cell>
          <cell r="H1481" t="str">
            <v>Shawsheen Valley</v>
          </cell>
          <cell r="I1481">
            <v>5058042</v>
          </cell>
          <cell r="J1481">
            <v>0.13101334601616688</v>
          </cell>
          <cell r="K1481">
            <v>4872227.6840507267</v>
          </cell>
          <cell r="L1481">
            <v>0.12250136280391721</v>
          </cell>
          <cell r="N1481">
            <v>3875944</v>
          </cell>
          <cell r="O1481">
            <v>4044227</v>
          </cell>
          <cell r="P1481">
            <v>-168283</v>
          </cell>
          <cell r="Q1481">
            <v>-4.1610671211086814</v>
          </cell>
          <cell r="R1481">
            <v>334</v>
          </cell>
          <cell r="S1481">
            <v>0</v>
          </cell>
          <cell r="T1481">
            <v>295</v>
          </cell>
          <cell r="U1481">
            <v>871</v>
          </cell>
          <cell r="V1481">
            <v>1472</v>
          </cell>
          <cell r="W1481">
            <v>316.99999999823996</v>
          </cell>
          <cell r="X1481">
            <v>4872227.6840507267</v>
          </cell>
        </row>
        <row r="1482">
          <cell r="D1482">
            <v>1473</v>
          </cell>
          <cell r="E1482">
            <v>295</v>
          </cell>
          <cell r="F1482" t="str">
            <v/>
          </cell>
          <cell r="G1482">
            <v>998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295</v>
          </cell>
          <cell r="U1482">
            <v>998</v>
          </cell>
          <cell r="V1482">
            <v>1473</v>
          </cell>
          <cell r="W1482">
            <v>0</v>
          </cell>
          <cell r="X1482">
            <v>0</v>
          </cell>
        </row>
        <row r="1483">
          <cell r="D1483">
            <v>1474</v>
          </cell>
          <cell r="E1483">
            <v>295</v>
          </cell>
          <cell r="F1483" t="str">
            <v/>
          </cell>
          <cell r="G1483">
            <v>998</v>
          </cell>
          <cell r="H1483" t="str">
            <v/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295</v>
          </cell>
          <cell r="U1483">
            <v>998</v>
          </cell>
          <cell r="V1483">
            <v>1474</v>
          </cell>
          <cell r="W1483">
            <v>0</v>
          </cell>
          <cell r="X1483">
            <v>0</v>
          </cell>
        </row>
        <row r="1484">
          <cell r="D1484">
            <v>1475</v>
          </cell>
          <cell r="E1484">
            <v>295</v>
          </cell>
          <cell r="F1484" t="str">
            <v xml:space="preserve">Tewksbury                    </v>
          </cell>
          <cell r="G1484">
            <v>999</v>
          </cell>
          <cell r="H1484" t="str">
            <v>Total</v>
          </cell>
          <cell r="I1484">
            <v>38607074.422600001</v>
          </cell>
          <cell r="J1484">
            <v>0.99999999999999989</v>
          </cell>
          <cell r="K1484">
            <v>39772844.746629447</v>
          </cell>
          <cell r="L1484">
            <v>1</v>
          </cell>
          <cell r="M1484">
            <v>31640006</v>
          </cell>
          <cell r="N1484">
            <v>31640006</v>
          </cell>
          <cell r="O1484">
            <v>30868818</v>
          </cell>
          <cell r="P1484">
            <v>771188</v>
          </cell>
          <cell r="Q1484">
            <v>2.4982751202200228</v>
          </cell>
          <cell r="R1484">
            <v>3857</v>
          </cell>
          <cell r="S1484">
            <v>0</v>
          </cell>
          <cell r="T1484">
            <v>295</v>
          </cell>
          <cell r="U1484">
            <v>999</v>
          </cell>
          <cell r="V1484">
            <v>1475</v>
          </cell>
          <cell r="W1484">
            <v>3911.9999999982401</v>
          </cell>
          <cell r="X1484">
            <v>39772844.746629447</v>
          </cell>
        </row>
        <row r="1485">
          <cell r="D1485">
            <v>1476</v>
          </cell>
          <cell r="E1485">
            <v>296</v>
          </cell>
          <cell r="F1485" t="str">
            <v xml:space="preserve">Tisbury                      </v>
          </cell>
          <cell r="G1485">
            <v>296</v>
          </cell>
          <cell r="H1485" t="str">
            <v>Tisbury</v>
          </cell>
          <cell r="I1485">
            <v>3769019.7499999991</v>
          </cell>
          <cell r="J1485">
            <v>0.6649921532131069</v>
          </cell>
          <cell r="K1485">
            <v>3760490.3019716195</v>
          </cell>
          <cell r="L1485">
            <v>0.62761112690356058</v>
          </cell>
          <cell r="N1485">
            <v>3062266</v>
          </cell>
          <cell r="O1485">
            <v>3133723</v>
          </cell>
          <cell r="P1485">
            <v>-71457</v>
          </cell>
          <cell r="Q1485">
            <v>-2.2802589763039043</v>
          </cell>
          <cell r="R1485">
            <v>373</v>
          </cell>
          <cell r="S1485">
            <v>0</v>
          </cell>
          <cell r="T1485">
            <v>296</v>
          </cell>
          <cell r="U1485">
            <v>296</v>
          </cell>
          <cell r="V1485">
            <v>1476</v>
          </cell>
          <cell r="W1485">
            <v>365</v>
          </cell>
          <cell r="X1485">
            <v>3760490.3019716195</v>
          </cell>
        </row>
        <row r="1486">
          <cell r="D1486">
            <v>1477</v>
          </cell>
          <cell r="E1486">
            <v>296</v>
          </cell>
          <cell r="F1486" t="str">
            <v xml:space="preserve">Tisbury                      </v>
          </cell>
          <cell r="G1486">
            <v>700</v>
          </cell>
          <cell r="H1486" t="str">
            <v>Marthas Vineyard</v>
          </cell>
          <cell r="I1486">
            <v>1898746</v>
          </cell>
          <cell r="J1486">
            <v>0.3350078467868931</v>
          </cell>
          <cell r="K1486">
            <v>2231261.8209149153</v>
          </cell>
          <cell r="L1486">
            <v>0.37238887309643942</v>
          </cell>
          <cell r="N1486">
            <v>1816975</v>
          </cell>
          <cell r="O1486">
            <v>1578698</v>
          </cell>
          <cell r="P1486">
            <v>238277</v>
          </cell>
          <cell r="Q1486">
            <v>15.093260395591811</v>
          </cell>
          <cell r="R1486">
            <v>160</v>
          </cell>
          <cell r="S1486">
            <v>0</v>
          </cell>
          <cell r="T1486">
            <v>296</v>
          </cell>
          <cell r="U1486">
            <v>700</v>
          </cell>
          <cell r="V1486">
            <v>1477</v>
          </cell>
          <cell r="W1486">
            <v>179.00000000256</v>
          </cell>
          <cell r="X1486">
            <v>2231261.8209149153</v>
          </cell>
        </row>
        <row r="1487">
          <cell r="D1487">
            <v>1478</v>
          </cell>
          <cell r="E1487">
            <v>296</v>
          </cell>
          <cell r="F1487" t="str">
            <v/>
          </cell>
          <cell r="G1487">
            <v>998</v>
          </cell>
          <cell r="H1487" t="str">
            <v/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296</v>
          </cell>
          <cell r="U1487">
            <v>998</v>
          </cell>
          <cell r="V1487">
            <v>1478</v>
          </cell>
          <cell r="W1487">
            <v>0</v>
          </cell>
          <cell r="X1487">
            <v>0</v>
          </cell>
        </row>
        <row r="1488">
          <cell r="D1488">
            <v>1479</v>
          </cell>
          <cell r="E1488">
            <v>296</v>
          </cell>
          <cell r="F1488" t="str">
            <v/>
          </cell>
          <cell r="G1488">
            <v>998</v>
          </cell>
          <cell r="H1488" t="str">
            <v/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296</v>
          </cell>
          <cell r="U1488">
            <v>998</v>
          </cell>
          <cell r="V1488">
            <v>1479</v>
          </cell>
          <cell r="W1488">
            <v>0</v>
          </cell>
          <cell r="X1488">
            <v>0</v>
          </cell>
        </row>
        <row r="1489">
          <cell r="D1489">
            <v>1480</v>
          </cell>
          <cell r="E1489">
            <v>296</v>
          </cell>
          <cell r="F1489" t="str">
            <v xml:space="preserve">Tisbury                      </v>
          </cell>
          <cell r="G1489">
            <v>999</v>
          </cell>
          <cell r="H1489" t="str">
            <v>Total</v>
          </cell>
          <cell r="I1489">
            <v>5667765.7499999991</v>
          </cell>
          <cell r="J1489">
            <v>1</v>
          </cell>
          <cell r="K1489">
            <v>5991752.1228865348</v>
          </cell>
          <cell r="L1489">
            <v>1</v>
          </cell>
          <cell r="M1489">
            <v>4879241</v>
          </cell>
          <cell r="N1489">
            <v>4879241</v>
          </cell>
          <cell r="O1489">
            <v>4712421</v>
          </cell>
          <cell r="P1489">
            <v>166820</v>
          </cell>
          <cell r="Q1489">
            <v>3.5400062940047166</v>
          </cell>
          <cell r="R1489">
            <v>533</v>
          </cell>
          <cell r="S1489">
            <v>0</v>
          </cell>
          <cell r="T1489">
            <v>296</v>
          </cell>
          <cell r="U1489">
            <v>999</v>
          </cell>
          <cell r="V1489">
            <v>1480</v>
          </cell>
          <cell r="W1489">
            <v>544.00000000256</v>
          </cell>
          <cell r="X1489">
            <v>5991752.1228865348</v>
          </cell>
        </row>
        <row r="1490">
          <cell r="D1490">
            <v>1481</v>
          </cell>
          <cell r="E1490">
            <v>297</v>
          </cell>
          <cell r="F1490" t="str">
            <v xml:space="preserve">Tolland                      </v>
          </cell>
          <cell r="G1490">
            <v>297</v>
          </cell>
          <cell r="H1490" t="str">
            <v>Tolland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297</v>
          </cell>
          <cell r="U1490">
            <v>297</v>
          </cell>
          <cell r="V1490">
            <v>1481</v>
          </cell>
          <cell r="W1490">
            <v>0</v>
          </cell>
          <cell r="X1490">
            <v>0</v>
          </cell>
        </row>
        <row r="1491">
          <cell r="D1491">
            <v>1482</v>
          </cell>
          <cell r="E1491">
            <v>297</v>
          </cell>
          <cell r="F1491" t="str">
            <v xml:space="preserve">Tolland                      </v>
          </cell>
          <cell r="G1491">
            <v>766</v>
          </cell>
          <cell r="H1491" t="str">
            <v>Southwick Tolland</v>
          </cell>
          <cell r="I1491">
            <v>586885</v>
          </cell>
          <cell r="J1491">
            <v>1</v>
          </cell>
          <cell r="K1491">
            <v>492285.71383370378</v>
          </cell>
          <cell r="L1491">
            <v>1</v>
          </cell>
          <cell r="N1491">
            <v>412621</v>
          </cell>
          <cell r="O1491">
            <v>434470</v>
          </cell>
          <cell r="P1491">
            <v>-21849</v>
          </cell>
          <cell r="Q1491">
            <v>-5.0288857688678164</v>
          </cell>
          <cell r="R1491">
            <v>57</v>
          </cell>
          <cell r="S1491">
            <v>0</v>
          </cell>
          <cell r="T1491">
            <v>297</v>
          </cell>
          <cell r="U1491">
            <v>766</v>
          </cell>
          <cell r="V1491">
            <v>1482</v>
          </cell>
          <cell r="W1491">
            <v>46.699300701479999</v>
          </cell>
          <cell r="X1491">
            <v>492285.71383370378</v>
          </cell>
        </row>
        <row r="1492">
          <cell r="D1492">
            <v>1483</v>
          </cell>
          <cell r="E1492">
            <v>297</v>
          </cell>
          <cell r="F1492" t="str">
            <v/>
          </cell>
          <cell r="G1492">
            <v>998</v>
          </cell>
          <cell r="H1492" t="str">
            <v/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297</v>
          </cell>
          <cell r="U1492">
            <v>998</v>
          </cell>
          <cell r="V1492">
            <v>1483</v>
          </cell>
          <cell r="W1492">
            <v>0</v>
          </cell>
          <cell r="X1492">
            <v>0</v>
          </cell>
        </row>
        <row r="1493">
          <cell r="D1493">
            <v>1484</v>
          </cell>
          <cell r="E1493">
            <v>297</v>
          </cell>
          <cell r="F1493" t="str">
            <v/>
          </cell>
          <cell r="G1493">
            <v>998</v>
          </cell>
          <cell r="H1493" t="str">
            <v/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297</v>
          </cell>
          <cell r="U1493">
            <v>998</v>
          </cell>
          <cell r="V1493">
            <v>1484</v>
          </cell>
          <cell r="W1493">
            <v>0</v>
          </cell>
          <cell r="X1493">
            <v>0</v>
          </cell>
        </row>
        <row r="1494">
          <cell r="D1494">
            <v>1485</v>
          </cell>
          <cell r="E1494">
            <v>297</v>
          </cell>
          <cell r="F1494" t="str">
            <v xml:space="preserve">Tolland                      </v>
          </cell>
          <cell r="G1494">
            <v>999</v>
          </cell>
          <cell r="H1494" t="str">
            <v>Total</v>
          </cell>
          <cell r="I1494">
            <v>586885</v>
          </cell>
          <cell r="J1494">
            <v>1</v>
          </cell>
          <cell r="K1494">
            <v>492285.71383370378</v>
          </cell>
          <cell r="L1494">
            <v>1</v>
          </cell>
          <cell r="M1494">
            <v>412621</v>
          </cell>
          <cell r="N1494">
            <v>412621</v>
          </cell>
          <cell r="O1494">
            <v>434470</v>
          </cell>
          <cell r="P1494">
            <v>-21849</v>
          </cell>
          <cell r="Q1494">
            <v>-5.0288857688678164</v>
          </cell>
          <cell r="R1494">
            <v>57</v>
          </cell>
          <cell r="S1494">
            <v>0</v>
          </cell>
          <cell r="T1494">
            <v>297</v>
          </cell>
          <cell r="U1494">
            <v>999</v>
          </cell>
          <cell r="V1494">
            <v>1485</v>
          </cell>
          <cell r="W1494">
            <v>46.699300701479999</v>
          </cell>
          <cell r="X1494">
            <v>492285.71383370378</v>
          </cell>
        </row>
        <row r="1495">
          <cell r="D1495">
            <v>1486</v>
          </cell>
          <cell r="E1495">
            <v>298</v>
          </cell>
          <cell r="F1495" t="str">
            <v xml:space="preserve">Topsfield                    </v>
          </cell>
          <cell r="G1495">
            <v>298</v>
          </cell>
          <cell r="H1495" t="str">
            <v>Topsfield</v>
          </cell>
          <cell r="I1495">
            <v>5219302.4780799998</v>
          </cell>
          <cell r="J1495">
            <v>0.49459302881455541</v>
          </cell>
          <cell r="K1495">
            <v>5307497.2466114936</v>
          </cell>
          <cell r="L1495">
            <v>0.5012950757381136</v>
          </cell>
          <cell r="N1495">
            <v>4411689</v>
          </cell>
          <cell r="O1495">
            <v>4362303</v>
          </cell>
          <cell r="P1495">
            <v>49386</v>
          </cell>
          <cell r="Q1495">
            <v>1.1321084298821058</v>
          </cell>
          <cell r="R1495">
            <v>586</v>
          </cell>
          <cell r="S1495">
            <v>0</v>
          </cell>
          <cell r="T1495">
            <v>298</v>
          </cell>
          <cell r="U1495">
            <v>298</v>
          </cell>
          <cell r="V1495">
            <v>1486</v>
          </cell>
          <cell r="W1495">
            <v>576</v>
          </cell>
          <cell r="X1495">
            <v>5307497.2466114936</v>
          </cell>
        </row>
        <row r="1496">
          <cell r="D1496">
            <v>1487</v>
          </cell>
          <cell r="E1496">
            <v>298</v>
          </cell>
          <cell r="F1496" t="str">
            <v xml:space="preserve">Topsfield                    </v>
          </cell>
          <cell r="G1496">
            <v>705</v>
          </cell>
          <cell r="H1496" t="str">
            <v>Masconomet</v>
          </cell>
          <cell r="I1496">
            <v>5159974</v>
          </cell>
          <cell r="J1496">
            <v>0.48897092666742342</v>
          </cell>
          <cell r="K1496">
            <v>5057371.8103718143</v>
          </cell>
          <cell r="L1496">
            <v>0.47767063587922337</v>
          </cell>
          <cell r="N1496">
            <v>4203781</v>
          </cell>
          <cell r="O1496">
            <v>4312716</v>
          </cell>
          <cell r="P1496">
            <v>-108935</v>
          </cell>
          <cell r="Q1496">
            <v>-2.5259024707400162</v>
          </cell>
          <cell r="R1496">
            <v>525</v>
          </cell>
          <cell r="S1496">
            <v>0</v>
          </cell>
          <cell r="T1496">
            <v>298</v>
          </cell>
          <cell r="U1496">
            <v>705</v>
          </cell>
          <cell r="V1496">
            <v>1487</v>
          </cell>
          <cell r="W1496">
            <v>501.26634768679997</v>
          </cell>
          <cell r="X1496">
            <v>5057371.8103718143</v>
          </cell>
        </row>
        <row r="1497">
          <cell r="D1497">
            <v>1488</v>
          </cell>
          <cell r="E1497">
            <v>298</v>
          </cell>
          <cell r="F1497" t="str">
            <v xml:space="preserve">Topsfield                    </v>
          </cell>
          <cell r="G1497">
            <v>817</v>
          </cell>
          <cell r="H1497" t="str">
            <v>Essex North Shore</v>
          </cell>
          <cell r="I1497">
            <v>173445</v>
          </cell>
          <cell r="J1497">
            <v>1.6436044518021071E-2</v>
          </cell>
          <cell r="K1497">
            <v>222702.02337622663</v>
          </cell>
          <cell r="L1497">
            <v>2.1034288382663129E-2</v>
          </cell>
          <cell r="N1497">
            <v>185114</v>
          </cell>
          <cell r="O1497">
            <v>144966</v>
          </cell>
          <cell r="P1497">
            <v>40148</v>
          </cell>
          <cell r="Q1497">
            <v>27.694769808092932</v>
          </cell>
          <cell r="R1497">
            <v>11</v>
          </cell>
          <cell r="S1497">
            <v>0</v>
          </cell>
          <cell r="T1497">
            <v>298</v>
          </cell>
          <cell r="U1497">
            <v>817</v>
          </cell>
          <cell r="V1497">
            <v>1488</v>
          </cell>
          <cell r="W1497">
            <v>13.999999995540001</v>
          </cell>
          <cell r="X1497">
            <v>222702.02337622663</v>
          </cell>
        </row>
        <row r="1498">
          <cell r="D1498">
            <v>1489</v>
          </cell>
          <cell r="E1498">
            <v>298</v>
          </cell>
          <cell r="F1498" t="str">
            <v/>
          </cell>
          <cell r="G1498">
            <v>998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298</v>
          </cell>
          <cell r="U1498">
            <v>998</v>
          </cell>
          <cell r="V1498">
            <v>1489</v>
          </cell>
          <cell r="W1498">
            <v>0</v>
          </cell>
          <cell r="X1498">
            <v>0</v>
          </cell>
        </row>
        <row r="1499">
          <cell r="D1499">
            <v>1490</v>
          </cell>
          <cell r="E1499">
            <v>298</v>
          </cell>
          <cell r="F1499" t="str">
            <v xml:space="preserve">Topsfield                    </v>
          </cell>
          <cell r="G1499">
            <v>999</v>
          </cell>
          <cell r="H1499" t="str">
            <v>Total</v>
          </cell>
          <cell r="I1499">
            <v>10552721.478080001</v>
          </cell>
          <cell r="J1499">
            <v>0.99999999999999989</v>
          </cell>
          <cell r="K1499">
            <v>10587571.080359533</v>
          </cell>
          <cell r="L1499">
            <v>1</v>
          </cell>
          <cell r="M1499">
            <v>8800584</v>
          </cell>
          <cell r="N1499">
            <v>8800584</v>
          </cell>
          <cell r="O1499">
            <v>8819985</v>
          </cell>
          <cell r="P1499">
            <v>-19401</v>
          </cell>
          <cell r="Q1499">
            <v>-0.21996636048700763</v>
          </cell>
          <cell r="R1499">
            <v>1122</v>
          </cell>
          <cell r="S1499">
            <v>0</v>
          </cell>
          <cell r="T1499">
            <v>298</v>
          </cell>
          <cell r="U1499">
            <v>999</v>
          </cell>
          <cell r="V1499">
            <v>1490</v>
          </cell>
          <cell r="W1499">
            <v>1091.26634768234</v>
          </cell>
          <cell r="X1499">
            <v>10587571.080359533</v>
          </cell>
        </row>
        <row r="1500">
          <cell r="D1500">
            <v>1491</v>
          </cell>
          <cell r="E1500">
            <v>299</v>
          </cell>
          <cell r="F1500" t="str">
            <v xml:space="preserve">Townsend                     </v>
          </cell>
          <cell r="G1500">
            <v>299</v>
          </cell>
          <cell r="H1500" t="str">
            <v>Townsend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299</v>
          </cell>
          <cell r="U1500">
            <v>299</v>
          </cell>
          <cell r="V1500">
            <v>1491</v>
          </cell>
          <cell r="W1500">
            <v>0</v>
          </cell>
          <cell r="X1500">
            <v>0</v>
          </cell>
        </row>
        <row r="1501">
          <cell r="D1501">
            <v>1492</v>
          </cell>
          <cell r="E1501">
            <v>299</v>
          </cell>
          <cell r="F1501" t="str">
            <v xml:space="preserve">Townsend                     </v>
          </cell>
          <cell r="G1501">
            <v>735</v>
          </cell>
          <cell r="H1501" t="str">
            <v>North Middlesex</v>
          </cell>
          <cell r="I1501">
            <v>12411723</v>
          </cell>
          <cell r="J1501">
            <v>0.88523454032321913</v>
          </cell>
          <cell r="K1501">
            <v>12159885.602223285</v>
          </cell>
          <cell r="L1501">
            <v>0.87693284123615911</v>
          </cell>
          <cell r="N1501">
            <v>6408429</v>
          </cell>
          <cell r="O1501">
            <v>6270326</v>
          </cell>
          <cell r="P1501">
            <v>138103</v>
          </cell>
          <cell r="Q1501">
            <v>2.202485165843052</v>
          </cell>
          <cell r="R1501">
            <v>1293</v>
          </cell>
          <cell r="S1501">
            <v>0</v>
          </cell>
          <cell r="T1501">
            <v>299</v>
          </cell>
          <cell r="U1501">
            <v>735</v>
          </cell>
          <cell r="V1501">
            <v>1492</v>
          </cell>
          <cell r="W1501">
            <v>1240.9140745423199</v>
          </cell>
          <cell r="X1501">
            <v>12159885.602223285</v>
          </cell>
        </row>
        <row r="1502">
          <cell r="D1502">
            <v>1493</v>
          </cell>
          <cell r="E1502">
            <v>299</v>
          </cell>
          <cell r="F1502" t="str">
            <v xml:space="preserve">Townsend                     </v>
          </cell>
          <cell r="G1502">
            <v>852</v>
          </cell>
          <cell r="H1502" t="str">
            <v>Nashoba Valley</v>
          </cell>
          <cell r="I1502">
            <v>1609107</v>
          </cell>
          <cell r="J1502">
            <v>0.11476545967678091</v>
          </cell>
          <cell r="K1502">
            <v>1706496.212240672</v>
          </cell>
          <cell r="L1502">
            <v>0.1230671587638409</v>
          </cell>
          <cell r="N1502">
            <v>899347</v>
          </cell>
          <cell r="O1502">
            <v>812911</v>
          </cell>
          <cell r="P1502">
            <v>86436</v>
          </cell>
          <cell r="Q1502">
            <v>10.632898312361379</v>
          </cell>
          <cell r="R1502">
            <v>103</v>
          </cell>
          <cell r="S1502">
            <v>0</v>
          </cell>
          <cell r="T1502">
            <v>299</v>
          </cell>
          <cell r="U1502">
            <v>852</v>
          </cell>
          <cell r="V1502">
            <v>1493</v>
          </cell>
          <cell r="W1502">
            <v>107.000000001</v>
          </cell>
          <cell r="X1502">
            <v>1706496.212240672</v>
          </cell>
        </row>
        <row r="1503">
          <cell r="D1503">
            <v>1494</v>
          </cell>
          <cell r="E1503">
            <v>299</v>
          </cell>
          <cell r="F1503" t="str">
            <v/>
          </cell>
          <cell r="G1503">
            <v>998</v>
          </cell>
          <cell r="H1503" t="str">
            <v/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299</v>
          </cell>
          <cell r="U1503">
            <v>998</v>
          </cell>
          <cell r="V1503">
            <v>1494</v>
          </cell>
          <cell r="W1503">
            <v>0</v>
          </cell>
          <cell r="X1503">
            <v>0</v>
          </cell>
        </row>
        <row r="1504">
          <cell r="D1504">
            <v>1495</v>
          </cell>
          <cell r="E1504">
            <v>299</v>
          </cell>
          <cell r="F1504" t="str">
            <v xml:space="preserve">Townsend                     </v>
          </cell>
          <cell r="G1504">
            <v>999</v>
          </cell>
          <cell r="H1504" t="str">
            <v>Total</v>
          </cell>
          <cell r="I1504">
            <v>14020830</v>
          </cell>
          <cell r="J1504">
            <v>1</v>
          </cell>
          <cell r="K1504">
            <v>13866381.814463956</v>
          </cell>
          <cell r="L1504">
            <v>1</v>
          </cell>
          <cell r="M1504">
            <v>7307776</v>
          </cell>
          <cell r="N1504">
            <v>7307776</v>
          </cell>
          <cell r="O1504">
            <v>7083237</v>
          </cell>
          <cell r="P1504">
            <v>224539</v>
          </cell>
          <cell r="Q1504">
            <v>3.1700054650155005</v>
          </cell>
          <cell r="R1504">
            <v>1396</v>
          </cell>
          <cell r="S1504">
            <v>0</v>
          </cell>
          <cell r="T1504">
            <v>299</v>
          </cell>
          <cell r="U1504">
            <v>999</v>
          </cell>
          <cell r="V1504">
            <v>1495</v>
          </cell>
          <cell r="W1504">
            <v>1347.9140745433199</v>
          </cell>
          <cell r="X1504">
            <v>13866381.814463956</v>
          </cell>
        </row>
        <row r="1505">
          <cell r="D1505">
            <v>1496</v>
          </cell>
          <cell r="E1505">
            <v>300</v>
          </cell>
          <cell r="F1505" t="str">
            <v xml:space="preserve">Truro                        </v>
          </cell>
          <cell r="G1505">
            <v>300</v>
          </cell>
          <cell r="H1505" t="str">
            <v>Truro</v>
          </cell>
          <cell r="I1505">
            <v>1912666.2499999995</v>
          </cell>
          <cell r="J1505">
            <v>0.99172159440971708</v>
          </cell>
          <cell r="K1505">
            <v>2003679.8419243183</v>
          </cell>
          <cell r="L1505">
            <v>0.97603509655597209</v>
          </cell>
          <cell r="N1505">
            <v>1618203</v>
          </cell>
          <cell r="O1505">
            <v>1596786</v>
          </cell>
          <cell r="P1505">
            <v>21417</v>
          </cell>
          <cell r="Q1505">
            <v>1.3412567494955492</v>
          </cell>
          <cell r="R1505">
            <v>199</v>
          </cell>
          <cell r="S1505">
            <v>0</v>
          </cell>
          <cell r="T1505">
            <v>300</v>
          </cell>
          <cell r="U1505">
            <v>300</v>
          </cell>
          <cell r="V1505">
            <v>1496</v>
          </cell>
          <cell r="W1505">
            <v>209</v>
          </cell>
          <cell r="X1505">
            <v>2003679.8419243183</v>
          </cell>
        </row>
        <row r="1506">
          <cell r="D1506">
            <v>1497</v>
          </cell>
          <cell r="E1506">
            <v>300</v>
          </cell>
          <cell r="F1506" t="str">
            <v xml:space="preserve">Truro                        </v>
          </cell>
          <cell r="G1506">
            <v>815</v>
          </cell>
          <cell r="H1506" t="str">
            <v>Cape Cod</v>
          </cell>
          <cell r="I1506">
            <v>15966</v>
          </cell>
          <cell r="J1506">
            <v>8.2784055902829605E-3</v>
          </cell>
          <cell r="K1506">
            <v>49196.995183776817</v>
          </cell>
          <cell r="L1506">
            <v>2.3964903444027862E-2</v>
          </cell>
          <cell r="N1506">
            <v>39732</v>
          </cell>
          <cell r="O1506">
            <v>13329</v>
          </cell>
          <cell r="P1506">
            <v>26403</v>
          </cell>
          <cell r="Q1506">
            <v>198.08687823542652</v>
          </cell>
          <cell r="R1506">
            <v>1</v>
          </cell>
          <cell r="S1506">
            <v>0</v>
          </cell>
          <cell r="T1506">
            <v>300</v>
          </cell>
          <cell r="U1506">
            <v>815</v>
          </cell>
          <cell r="V1506">
            <v>1497</v>
          </cell>
          <cell r="W1506">
            <v>3.00000000013</v>
          </cell>
          <cell r="X1506">
            <v>49196.995183776817</v>
          </cell>
        </row>
        <row r="1507">
          <cell r="D1507">
            <v>1498</v>
          </cell>
          <cell r="E1507">
            <v>300</v>
          </cell>
          <cell r="F1507" t="str">
            <v/>
          </cell>
          <cell r="G1507">
            <v>998</v>
          </cell>
          <cell r="H1507" t="str">
            <v/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300</v>
          </cell>
          <cell r="U1507">
            <v>998</v>
          </cell>
          <cell r="V1507">
            <v>1498</v>
          </cell>
          <cell r="W1507">
            <v>0</v>
          </cell>
          <cell r="X1507">
            <v>0</v>
          </cell>
        </row>
        <row r="1508">
          <cell r="D1508">
            <v>1499</v>
          </cell>
          <cell r="E1508">
            <v>300</v>
          </cell>
          <cell r="F1508" t="str">
            <v/>
          </cell>
          <cell r="G1508">
            <v>998</v>
          </cell>
          <cell r="H1508" t="str">
            <v/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300</v>
          </cell>
          <cell r="U1508">
            <v>998</v>
          </cell>
          <cell r="V1508">
            <v>1499</v>
          </cell>
          <cell r="W1508">
            <v>0</v>
          </cell>
          <cell r="X1508">
            <v>0</v>
          </cell>
        </row>
        <row r="1509">
          <cell r="D1509">
            <v>1500</v>
          </cell>
          <cell r="E1509">
            <v>300</v>
          </cell>
          <cell r="F1509" t="str">
            <v xml:space="preserve">Truro                        </v>
          </cell>
          <cell r="G1509">
            <v>999</v>
          </cell>
          <cell r="H1509" t="str">
            <v>Total</v>
          </cell>
          <cell r="I1509">
            <v>1928632.2499999995</v>
          </cell>
          <cell r="J1509">
            <v>1</v>
          </cell>
          <cell r="K1509">
            <v>2052876.8371080952</v>
          </cell>
          <cell r="L1509">
            <v>1</v>
          </cell>
          <cell r="M1509">
            <v>1657935</v>
          </cell>
          <cell r="N1509">
            <v>1657935</v>
          </cell>
          <cell r="O1509">
            <v>1610115</v>
          </cell>
          <cell r="P1509">
            <v>47820</v>
          </cell>
          <cell r="Q1509">
            <v>2.9699741943898417</v>
          </cell>
          <cell r="R1509">
            <v>200</v>
          </cell>
          <cell r="S1509">
            <v>0</v>
          </cell>
          <cell r="T1509">
            <v>300</v>
          </cell>
          <cell r="U1509">
            <v>999</v>
          </cell>
          <cell r="V1509">
            <v>1500</v>
          </cell>
          <cell r="W1509">
            <v>212.00000000013</v>
          </cell>
          <cell r="X1509">
            <v>2052876.8371080952</v>
          </cell>
        </row>
        <row r="1510">
          <cell r="D1510">
            <v>1501</v>
          </cell>
          <cell r="E1510">
            <v>301</v>
          </cell>
          <cell r="F1510" t="str">
            <v xml:space="preserve">Tyngsborough                 </v>
          </cell>
          <cell r="G1510">
            <v>301</v>
          </cell>
          <cell r="H1510" t="str">
            <v>Tyngsborough</v>
          </cell>
          <cell r="I1510">
            <v>15994837.789999999</v>
          </cell>
          <cell r="J1510">
            <v>0.90114301694357779</v>
          </cell>
          <cell r="K1510">
            <v>16426722.369211081</v>
          </cell>
          <cell r="L1510">
            <v>0.90626977258773611</v>
          </cell>
          <cell r="N1510">
            <v>11396682</v>
          </cell>
          <cell r="O1510">
            <v>11008609</v>
          </cell>
          <cell r="P1510">
            <v>388073</v>
          </cell>
          <cell r="Q1510">
            <v>3.525177431590131</v>
          </cell>
          <cell r="R1510">
            <v>1692</v>
          </cell>
          <cell r="S1510">
            <v>0</v>
          </cell>
          <cell r="T1510">
            <v>301</v>
          </cell>
          <cell r="U1510">
            <v>301</v>
          </cell>
          <cell r="V1510">
            <v>1501</v>
          </cell>
          <cell r="W1510">
            <v>1678</v>
          </cell>
          <cell r="X1510">
            <v>16426722.369211081</v>
          </cell>
        </row>
        <row r="1511">
          <cell r="D1511">
            <v>1502</v>
          </cell>
          <cell r="E1511">
            <v>301</v>
          </cell>
          <cell r="F1511" t="str">
            <v xml:space="preserve">Tyngsborough                 </v>
          </cell>
          <cell r="G1511">
            <v>828</v>
          </cell>
          <cell r="H1511" t="str">
            <v>Greater Lowell</v>
          </cell>
          <cell r="I1511">
            <v>1754662</v>
          </cell>
          <cell r="J1511">
            <v>9.8856983056422237E-2</v>
          </cell>
          <cell r="K1511">
            <v>1698920.6413758222</v>
          </cell>
          <cell r="L1511">
            <v>9.3730227412263917E-2</v>
          </cell>
          <cell r="N1511">
            <v>1178693</v>
          </cell>
          <cell r="O1511">
            <v>1207664</v>
          </cell>
          <cell r="P1511">
            <v>-28971</v>
          </cell>
          <cell r="Q1511">
            <v>-2.3989288411346203</v>
          </cell>
          <cell r="R1511">
            <v>108</v>
          </cell>
          <cell r="S1511">
            <v>0</v>
          </cell>
          <cell r="T1511">
            <v>301</v>
          </cell>
          <cell r="U1511">
            <v>828</v>
          </cell>
          <cell r="V1511">
            <v>1502</v>
          </cell>
          <cell r="W1511">
            <v>101.99999999064001</v>
          </cell>
          <cell r="X1511">
            <v>1698920.6413758222</v>
          </cell>
        </row>
        <row r="1512">
          <cell r="D1512">
            <v>1503</v>
          </cell>
          <cell r="E1512">
            <v>301</v>
          </cell>
          <cell r="F1512" t="str">
            <v/>
          </cell>
          <cell r="G1512">
            <v>998</v>
          </cell>
          <cell r="H1512" t="str">
            <v/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301</v>
          </cell>
          <cell r="U1512">
            <v>998</v>
          </cell>
          <cell r="V1512">
            <v>1503</v>
          </cell>
          <cell r="W1512">
            <v>0</v>
          </cell>
          <cell r="X1512">
            <v>0</v>
          </cell>
        </row>
        <row r="1513">
          <cell r="D1513">
            <v>1504</v>
          </cell>
          <cell r="E1513">
            <v>301</v>
          </cell>
          <cell r="F1513" t="str">
            <v/>
          </cell>
          <cell r="G1513">
            <v>998</v>
          </cell>
          <cell r="H1513" t="str">
            <v/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301</v>
          </cell>
          <cell r="U1513">
            <v>998</v>
          </cell>
          <cell r="V1513">
            <v>1504</v>
          </cell>
          <cell r="W1513">
            <v>0</v>
          </cell>
          <cell r="X1513">
            <v>0</v>
          </cell>
        </row>
        <row r="1514">
          <cell r="D1514">
            <v>1505</v>
          </cell>
          <cell r="E1514">
            <v>301</v>
          </cell>
          <cell r="F1514" t="str">
            <v xml:space="preserve">Tyngsborough                 </v>
          </cell>
          <cell r="G1514">
            <v>999</v>
          </cell>
          <cell r="H1514" t="str">
            <v>Total</v>
          </cell>
          <cell r="I1514">
            <v>17749499.789999999</v>
          </cell>
          <cell r="J1514">
            <v>1</v>
          </cell>
          <cell r="K1514">
            <v>18125643.010586902</v>
          </cell>
          <cell r="L1514">
            <v>1</v>
          </cell>
          <cell r="M1514">
            <v>12575375</v>
          </cell>
          <cell r="N1514">
            <v>12575375</v>
          </cell>
          <cell r="O1514">
            <v>12216273</v>
          </cell>
          <cell r="P1514">
            <v>359102</v>
          </cell>
          <cell r="Q1514">
            <v>2.9395381062620327</v>
          </cell>
          <cell r="R1514">
            <v>1800</v>
          </cell>
          <cell r="S1514">
            <v>0</v>
          </cell>
          <cell r="T1514">
            <v>301</v>
          </cell>
          <cell r="U1514">
            <v>999</v>
          </cell>
          <cell r="V1514">
            <v>1505</v>
          </cell>
          <cell r="W1514">
            <v>1779.9999999906399</v>
          </cell>
          <cell r="X1514">
            <v>18125643.010586902</v>
          </cell>
        </row>
        <row r="1515">
          <cell r="D1515">
            <v>1506</v>
          </cell>
          <cell r="E1515">
            <v>302</v>
          </cell>
          <cell r="F1515" t="str">
            <v xml:space="preserve">Tyringham                    </v>
          </cell>
          <cell r="G1515">
            <v>302</v>
          </cell>
          <cell r="H1515" t="str">
            <v>Tyringham</v>
          </cell>
          <cell r="I1515">
            <v>225957.46000000002</v>
          </cell>
          <cell r="J1515">
            <v>1</v>
          </cell>
          <cell r="K1515">
            <v>234931.13370609152</v>
          </cell>
          <cell r="L1515">
            <v>1</v>
          </cell>
          <cell r="N1515">
            <v>194462</v>
          </cell>
          <cell r="O1515">
            <v>192376</v>
          </cell>
          <cell r="P1515">
            <v>2086</v>
          </cell>
          <cell r="Q1515">
            <v>1.0843348442633176</v>
          </cell>
          <cell r="R1515">
            <v>26</v>
          </cell>
          <cell r="S1515">
            <v>0</v>
          </cell>
          <cell r="T1515">
            <v>302</v>
          </cell>
          <cell r="U1515">
            <v>302</v>
          </cell>
          <cell r="V1515">
            <v>1506</v>
          </cell>
          <cell r="W1515">
            <v>27</v>
          </cell>
          <cell r="X1515">
            <v>234931.13370609152</v>
          </cell>
        </row>
        <row r="1516">
          <cell r="D1516">
            <v>1507</v>
          </cell>
          <cell r="E1516">
            <v>302</v>
          </cell>
          <cell r="F1516" t="str">
            <v/>
          </cell>
          <cell r="G1516">
            <v>998</v>
          </cell>
          <cell r="H1516" t="str">
            <v/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302</v>
          </cell>
          <cell r="U1516">
            <v>998</v>
          </cell>
          <cell r="V1516">
            <v>1507</v>
          </cell>
          <cell r="W1516">
            <v>0</v>
          </cell>
          <cell r="X1516">
            <v>0</v>
          </cell>
        </row>
        <row r="1517">
          <cell r="D1517">
            <v>1508</v>
          </cell>
          <cell r="E1517">
            <v>302</v>
          </cell>
          <cell r="F1517" t="str">
            <v/>
          </cell>
          <cell r="G1517">
            <v>998</v>
          </cell>
          <cell r="H1517" t="str">
            <v/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302</v>
          </cell>
          <cell r="U1517">
            <v>998</v>
          </cell>
          <cell r="V1517">
            <v>1508</v>
          </cell>
          <cell r="W1517">
            <v>0</v>
          </cell>
          <cell r="X1517">
            <v>0</v>
          </cell>
        </row>
        <row r="1518">
          <cell r="D1518">
            <v>1509</v>
          </cell>
          <cell r="E1518">
            <v>302</v>
          </cell>
          <cell r="F1518" t="str">
            <v/>
          </cell>
          <cell r="G1518">
            <v>998</v>
          </cell>
          <cell r="H1518" t="str">
            <v/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302</v>
          </cell>
          <cell r="U1518">
            <v>998</v>
          </cell>
          <cell r="V1518">
            <v>1509</v>
          </cell>
          <cell r="W1518">
            <v>0</v>
          </cell>
          <cell r="X1518">
            <v>0</v>
          </cell>
        </row>
        <row r="1519">
          <cell r="D1519">
            <v>1510</v>
          </cell>
          <cell r="E1519">
            <v>302</v>
          </cell>
          <cell r="F1519" t="str">
            <v xml:space="preserve">Tyringham                    </v>
          </cell>
          <cell r="G1519">
            <v>999</v>
          </cell>
          <cell r="H1519" t="str">
            <v>Total</v>
          </cell>
          <cell r="I1519">
            <v>225957.46000000002</v>
          </cell>
          <cell r="J1519">
            <v>1</v>
          </cell>
          <cell r="K1519">
            <v>234931.13370609152</v>
          </cell>
          <cell r="L1519">
            <v>1</v>
          </cell>
          <cell r="M1519">
            <v>194462</v>
          </cell>
          <cell r="N1519">
            <v>194462</v>
          </cell>
          <cell r="O1519">
            <v>192376</v>
          </cell>
          <cell r="P1519">
            <v>2086</v>
          </cell>
          <cell r="Q1519">
            <v>1.0843348442633176</v>
          </cell>
          <cell r="R1519">
            <v>26</v>
          </cell>
          <cell r="S1519">
            <v>0</v>
          </cell>
          <cell r="T1519">
            <v>302</v>
          </cell>
          <cell r="U1519">
            <v>999</v>
          </cell>
          <cell r="V1519">
            <v>1510</v>
          </cell>
          <cell r="W1519">
            <v>27</v>
          </cell>
          <cell r="X1519">
            <v>234931.13370609152</v>
          </cell>
        </row>
        <row r="1520">
          <cell r="D1520">
            <v>1511</v>
          </cell>
          <cell r="E1520">
            <v>303</v>
          </cell>
          <cell r="F1520" t="str">
            <v xml:space="preserve">Upton                        </v>
          </cell>
          <cell r="G1520">
            <v>303</v>
          </cell>
          <cell r="H1520" t="str">
            <v>Upton</v>
          </cell>
          <cell r="I1520">
            <v>52683.680000000008</v>
          </cell>
          <cell r="J1520">
            <v>4.0843707300549561E-3</v>
          </cell>
          <cell r="K1520">
            <v>53667.33337435819</v>
          </cell>
          <cell r="L1520">
            <v>4.0977419071180389E-3</v>
          </cell>
          <cell r="N1520">
            <v>35821</v>
          </cell>
          <cell r="O1520">
            <v>34232</v>
          </cell>
          <cell r="P1520">
            <v>1589</v>
          </cell>
          <cell r="Q1520">
            <v>4.6418555737321805</v>
          </cell>
          <cell r="R1520">
            <v>4</v>
          </cell>
          <cell r="S1520">
            <v>0</v>
          </cell>
          <cell r="T1520">
            <v>303</v>
          </cell>
          <cell r="U1520">
            <v>303</v>
          </cell>
          <cell r="V1520">
            <v>1511</v>
          </cell>
          <cell r="W1520">
            <v>4</v>
          </cell>
          <cell r="X1520">
            <v>53667.33337435819</v>
          </cell>
        </row>
        <row r="1521">
          <cell r="D1521">
            <v>1512</v>
          </cell>
          <cell r="E1521">
            <v>303</v>
          </cell>
          <cell r="F1521" t="str">
            <v xml:space="preserve">Upton                        </v>
          </cell>
          <cell r="G1521">
            <v>710</v>
          </cell>
          <cell r="H1521" t="str">
            <v>Mendon Upton</v>
          </cell>
          <cell r="I1521">
            <v>11255702</v>
          </cell>
          <cell r="J1521">
            <v>0.87261291912449979</v>
          </cell>
          <cell r="K1521">
            <v>11291539.806481032</v>
          </cell>
          <cell r="L1521">
            <v>0.86215977116195186</v>
          </cell>
          <cell r="N1521">
            <v>7536686</v>
          </cell>
          <cell r="O1521">
            <v>7313580</v>
          </cell>
          <cell r="P1521">
            <v>223106</v>
          </cell>
          <cell r="Q1521">
            <v>3.0505716762515758</v>
          </cell>
          <cell r="R1521">
            <v>1217</v>
          </cell>
          <cell r="S1521">
            <v>0</v>
          </cell>
          <cell r="T1521">
            <v>303</v>
          </cell>
          <cell r="U1521">
            <v>710</v>
          </cell>
          <cell r="V1521">
            <v>1512</v>
          </cell>
          <cell r="W1521">
            <v>1197.47164592132</v>
          </cell>
          <cell r="X1521">
            <v>11291539.806481032</v>
          </cell>
        </row>
        <row r="1522">
          <cell r="D1522">
            <v>1513</v>
          </cell>
          <cell r="E1522">
            <v>303</v>
          </cell>
          <cell r="F1522" t="str">
            <v xml:space="preserve">Upton                        </v>
          </cell>
          <cell r="G1522">
            <v>805</v>
          </cell>
          <cell r="H1522" t="str">
            <v>Blackstone Valley</v>
          </cell>
          <cell r="I1522">
            <v>1590463</v>
          </cell>
          <cell r="J1522">
            <v>0.12330271014544532</v>
          </cell>
          <cell r="K1522">
            <v>1751599.4894578448</v>
          </cell>
          <cell r="L1522">
            <v>0.13374248693093016</v>
          </cell>
          <cell r="N1522">
            <v>1169128</v>
          </cell>
          <cell r="O1522">
            <v>1033430</v>
          </cell>
          <cell r="P1522">
            <v>135698</v>
          </cell>
          <cell r="Q1522">
            <v>13.130836147586194</v>
          </cell>
          <cell r="R1522">
            <v>107</v>
          </cell>
          <cell r="S1522">
            <v>0</v>
          </cell>
          <cell r="T1522">
            <v>303</v>
          </cell>
          <cell r="U1522">
            <v>805</v>
          </cell>
          <cell r="V1522">
            <v>1513</v>
          </cell>
          <cell r="W1522">
            <v>115.99999999709999</v>
          </cell>
          <cell r="X1522">
            <v>1751599.4894578448</v>
          </cell>
        </row>
        <row r="1523">
          <cell r="D1523">
            <v>1514</v>
          </cell>
          <cell r="E1523">
            <v>303</v>
          </cell>
          <cell r="F1523" t="str">
            <v/>
          </cell>
          <cell r="G1523">
            <v>998</v>
          </cell>
          <cell r="H1523" t="str">
            <v/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303</v>
          </cell>
          <cell r="U1523">
            <v>998</v>
          </cell>
          <cell r="V1523">
            <v>1514</v>
          </cell>
          <cell r="W1523">
            <v>0</v>
          </cell>
          <cell r="X1523">
            <v>0</v>
          </cell>
        </row>
        <row r="1524">
          <cell r="D1524">
            <v>1515</v>
          </cell>
          <cell r="E1524">
            <v>303</v>
          </cell>
          <cell r="F1524" t="str">
            <v xml:space="preserve">Upton                        </v>
          </cell>
          <cell r="G1524">
            <v>999</v>
          </cell>
          <cell r="H1524" t="str">
            <v>Total</v>
          </cell>
          <cell r="I1524">
            <v>12898848.68</v>
          </cell>
          <cell r="J1524">
            <v>1</v>
          </cell>
          <cell r="K1524">
            <v>13096806.629313234</v>
          </cell>
          <cell r="L1524">
            <v>1</v>
          </cell>
          <cell r="M1524">
            <v>8741635</v>
          </cell>
          <cell r="N1524">
            <v>8741635</v>
          </cell>
          <cell r="O1524">
            <v>8381242</v>
          </cell>
          <cell r="P1524">
            <v>360393</v>
          </cell>
          <cell r="Q1524">
            <v>4.2999951558492162</v>
          </cell>
          <cell r="R1524">
            <v>1328</v>
          </cell>
          <cell r="S1524">
            <v>0</v>
          </cell>
          <cell r="T1524">
            <v>303</v>
          </cell>
          <cell r="U1524">
            <v>999</v>
          </cell>
          <cell r="V1524">
            <v>1515</v>
          </cell>
          <cell r="W1524">
            <v>1317.4716459184201</v>
          </cell>
          <cell r="X1524">
            <v>13096806.629313234</v>
          </cell>
        </row>
        <row r="1525">
          <cell r="D1525">
            <v>1516</v>
          </cell>
          <cell r="E1525">
            <v>304</v>
          </cell>
          <cell r="F1525" t="str">
            <v xml:space="preserve">Uxbridge                     </v>
          </cell>
          <cell r="G1525">
            <v>304</v>
          </cell>
          <cell r="H1525" t="str">
            <v>Uxbridge</v>
          </cell>
          <cell r="I1525">
            <v>18410939.780000005</v>
          </cell>
          <cell r="J1525">
            <v>0.88814112702543724</v>
          </cell>
          <cell r="K1525">
            <v>18455125.454438496</v>
          </cell>
          <cell r="L1525">
            <v>0.89722463155576082</v>
          </cell>
          <cell r="N1525">
            <v>11060991</v>
          </cell>
          <cell r="O1525">
            <v>10786060</v>
          </cell>
          <cell r="P1525">
            <v>274931</v>
          </cell>
          <cell r="Q1525">
            <v>2.5489474377112682</v>
          </cell>
          <cell r="R1525">
            <v>1904</v>
          </cell>
          <cell r="S1525">
            <v>0</v>
          </cell>
          <cell r="T1525">
            <v>304</v>
          </cell>
          <cell r="U1525">
            <v>304</v>
          </cell>
          <cell r="V1525">
            <v>1516</v>
          </cell>
          <cell r="W1525">
            <v>1869</v>
          </cell>
          <cell r="X1525">
            <v>18455125.454438496</v>
          </cell>
        </row>
        <row r="1526">
          <cell r="D1526">
            <v>1517</v>
          </cell>
          <cell r="E1526">
            <v>304</v>
          </cell>
          <cell r="F1526" t="str">
            <v xml:space="preserve">Uxbridge                     </v>
          </cell>
          <cell r="G1526">
            <v>805</v>
          </cell>
          <cell r="H1526" t="str">
            <v>Blackstone Valley</v>
          </cell>
          <cell r="I1526">
            <v>2318806</v>
          </cell>
          <cell r="J1526">
            <v>0.1118588729745628</v>
          </cell>
          <cell r="K1526">
            <v>2113999.3838284332</v>
          </cell>
          <cell r="L1526">
            <v>0.10277536844423907</v>
          </cell>
          <cell r="N1526">
            <v>1267015</v>
          </cell>
          <cell r="O1526">
            <v>1358474</v>
          </cell>
          <cell r="P1526">
            <v>-91459</v>
          </cell>
          <cell r="Q1526">
            <v>-6.7324807099731023</v>
          </cell>
          <cell r="R1526">
            <v>156</v>
          </cell>
          <cell r="S1526">
            <v>0</v>
          </cell>
          <cell r="T1526">
            <v>304</v>
          </cell>
          <cell r="U1526">
            <v>805</v>
          </cell>
          <cell r="V1526">
            <v>1517</v>
          </cell>
          <cell r="W1526">
            <v>139.99999999650001</v>
          </cell>
          <cell r="X1526">
            <v>2113999.3838284332</v>
          </cell>
        </row>
        <row r="1527">
          <cell r="D1527">
            <v>1518</v>
          </cell>
          <cell r="E1527">
            <v>304</v>
          </cell>
          <cell r="F1527" t="str">
            <v/>
          </cell>
          <cell r="G1527">
            <v>998</v>
          </cell>
          <cell r="H1527" t="str">
            <v/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304</v>
          </cell>
          <cell r="U1527">
            <v>998</v>
          </cell>
          <cell r="V1527">
            <v>1518</v>
          </cell>
          <cell r="W1527">
            <v>0</v>
          </cell>
          <cell r="X1527">
            <v>0</v>
          </cell>
        </row>
        <row r="1528">
          <cell r="D1528">
            <v>1519</v>
          </cell>
          <cell r="E1528">
            <v>304</v>
          </cell>
          <cell r="F1528" t="str">
            <v/>
          </cell>
          <cell r="G1528">
            <v>998</v>
          </cell>
          <cell r="H1528" t="str">
            <v/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304</v>
          </cell>
          <cell r="U1528">
            <v>998</v>
          </cell>
          <cell r="V1528">
            <v>1519</v>
          </cell>
          <cell r="W1528">
            <v>0</v>
          </cell>
          <cell r="X1528">
            <v>0</v>
          </cell>
        </row>
        <row r="1529">
          <cell r="D1529">
            <v>1520</v>
          </cell>
          <cell r="E1529">
            <v>304</v>
          </cell>
          <cell r="F1529" t="str">
            <v xml:space="preserve">Uxbridge                     </v>
          </cell>
          <cell r="G1529">
            <v>999</v>
          </cell>
          <cell r="H1529" t="str">
            <v>Total</v>
          </cell>
          <cell r="I1529">
            <v>20729745.780000005</v>
          </cell>
          <cell r="J1529">
            <v>1</v>
          </cell>
          <cell r="K1529">
            <v>20569124.838266931</v>
          </cell>
          <cell r="L1529">
            <v>0.99999999999999989</v>
          </cell>
          <cell r="M1529">
            <v>12328006</v>
          </cell>
          <cell r="N1529">
            <v>12328006</v>
          </cell>
          <cell r="O1529">
            <v>12144534</v>
          </cell>
          <cell r="P1529">
            <v>183472</v>
          </cell>
          <cell r="Q1529">
            <v>1.5107372584242424</v>
          </cell>
          <cell r="R1529">
            <v>2060</v>
          </cell>
          <cell r="S1529">
            <v>0</v>
          </cell>
          <cell r="T1529">
            <v>304</v>
          </cell>
          <cell r="U1529">
            <v>999</v>
          </cell>
          <cell r="V1529">
            <v>1520</v>
          </cell>
          <cell r="W1529">
            <v>2008.9999999965</v>
          </cell>
          <cell r="X1529">
            <v>20569124.838266931</v>
          </cell>
        </row>
        <row r="1530">
          <cell r="D1530">
            <v>1521</v>
          </cell>
          <cell r="E1530">
            <v>305</v>
          </cell>
          <cell r="F1530" t="str">
            <v xml:space="preserve">Wakefield                    </v>
          </cell>
          <cell r="G1530">
            <v>305</v>
          </cell>
          <cell r="H1530" t="str">
            <v>Wakefield</v>
          </cell>
          <cell r="I1530">
            <v>34230683.749200001</v>
          </cell>
          <cell r="J1530">
            <v>0.9703200530237216</v>
          </cell>
          <cell r="K1530">
            <v>35673992.74237927</v>
          </cell>
          <cell r="L1530">
            <v>0.96959338894578762</v>
          </cell>
          <cell r="N1530">
            <v>29443005</v>
          </cell>
          <cell r="O1530">
            <v>28386107</v>
          </cell>
          <cell r="P1530">
            <v>1056898</v>
          </cell>
          <cell r="Q1530">
            <v>3.7232932293251766</v>
          </cell>
          <cell r="R1530">
            <v>3477</v>
          </cell>
          <cell r="S1530">
            <v>0</v>
          </cell>
          <cell r="T1530">
            <v>305</v>
          </cell>
          <cell r="U1530">
            <v>305</v>
          </cell>
          <cell r="V1530">
            <v>1521</v>
          </cell>
          <cell r="W1530">
            <v>3535</v>
          </cell>
          <cell r="X1530">
            <v>35673992.74237927</v>
          </cell>
        </row>
        <row r="1531">
          <cell r="D1531">
            <v>1522</v>
          </cell>
          <cell r="E1531">
            <v>305</v>
          </cell>
          <cell r="F1531" t="str">
            <v xml:space="preserve">Wakefield                    </v>
          </cell>
          <cell r="G1531">
            <v>853</v>
          </cell>
          <cell r="H1531" t="str">
            <v>Northeast Metropolitan</v>
          </cell>
          <cell r="I1531">
            <v>1047041</v>
          </cell>
          <cell r="J1531">
            <v>2.9679946976278394E-2</v>
          </cell>
          <cell r="K1531">
            <v>1118742.3866902706</v>
          </cell>
          <cell r="L1531">
            <v>3.0406611054212284E-2</v>
          </cell>
          <cell r="N1531">
            <v>923338</v>
          </cell>
          <cell r="O1531">
            <v>868268</v>
          </cell>
          <cell r="P1531">
            <v>55070</v>
          </cell>
          <cell r="Q1531">
            <v>6.3425117590421394</v>
          </cell>
          <cell r="R1531">
            <v>63</v>
          </cell>
          <cell r="S1531">
            <v>0</v>
          </cell>
          <cell r="T1531">
            <v>305</v>
          </cell>
          <cell r="U1531">
            <v>853</v>
          </cell>
          <cell r="V1531">
            <v>1522</v>
          </cell>
          <cell r="W1531">
            <v>65.999999996070002</v>
          </cell>
          <cell r="X1531">
            <v>1118742.3866902706</v>
          </cell>
        </row>
        <row r="1532">
          <cell r="D1532">
            <v>1523</v>
          </cell>
          <cell r="E1532">
            <v>305</v>
          </cell>
          <cell r="F1532" t="str">
            <v/>
          </cell>
          <cell r="G1532">
            <v>998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305</v>
          </cell>
          <cell r="U1532">
            <v>998</v>
          </cell>
          <cell r="V1532">
            <v>1523</v>
          </cell>
          <cell r="W1532">
            <v>0</v>
          </cell>
          <cell r="X1532">
            <v>0</v>
          </cell>
        </row>
        <row r="1533">
          <cell r="D1533">
            <v>1524</v>
          </cell>
          <cell r="E1533">
            <v>305</v>
          </cell>
          <cell r="F1533" t="str">
            <v/>
          </cell>
          <cell r="G1533">
            <v>998</v>
          </cell>
          <cell r="H1533" t="str">
            <v/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305</v>
          </cell>
          <cell r="U1533">
            <v>998</v>
          </cell>
          <cell r="V1533">
            <v>1524</v>
          </cell>
          <cell r="W1533">
            <v>0</v>
          </cell>
          <cell r="X1533">
            <v>0</v>
          </cell>
        </row>
        <row r="1534">
          <cell r="D1534">
            <v>1525</v>
          </cell>
          <cell r="E1534">
            <v>305</v>
          </cell>
          <cell r="F1534" t="str">
            <v xml:space="preserve">Wakefield                    </v>
          </cell>
          <cell r="G1534">
            <v>999</v>
          </cell>
          <cell r="H1534" t="str">
            <v>Total</v>
          </cell>
          <cell r="I1534">
            <v>35277724.749200001</v>
          </cell>
          <cell r="J1534">
            <v>1</v>
          </cell>
          <cell r="K1534">
            <v>36792735.129069544</v>
          </cell>
          <cell r="L1534">
            <v>0.99999999999999989</v>
          </cell>
          <cell r="M1534">
            <v>30366343</v>
          </cell>
          <cell r="N1534">
            <v>30366343</v>
          </cell>
          <cell r="O1534">
            <v>29254375</v>
          </cell>
          <cell r="P1534">
            <v>1111968</v>
          </cell>
          <cell r="Q1534">
            <v>3.8010314696519751</v>
          </cell>
          <cell r="R1534">
            <v>3540</v>
          </cell>
          <cell r="S1534">
            <v>0</v>
          </cell>
          <cell r="T1534">
            <v>305</v>
          </cell>
          <cell r="U1534">
            <v>999</v>
          </cell>
          <cell r="V1534">
            <v>1525</v>
          </cell>
          <cell r="W1534">
            <v>3600.9999999960701</v>
          </cell>
          <cell r="X1534">
            <v>36792735.129069544</v>
          </cell>
        </row>
        <row r="1535">
          <cell r="D1535">
            <v>1526</v>
          </cell>
          <cell r="E1535">
            <v>306</v>
          </cell>
          <cell r="F1535" t="str">
            <v xml:space="preserve">Wales                        </v>
          </cell>
          <cell r="G1535">
            <v>306</v>
          </cell>
          <cell r="H1535" t="str">
            <v>Wales</v>
          </cell>
          <cell r="I1535">
            <v>1585577.72</v>
          </cell>
          <cell r="J1535">
            <v>0.52857017970491882</v>
          </cell>
          <cell r="K1535">
            <v>1580013.0996064784</v>
          </cell>
          <cell r="L1535">
            <v>0.50764145671984262</v>
          </cell>
          <cell r="N1535">
            <v>594640</v>
          </cell>
          <cell r="O1535">
            <v>646690</v>
          </cell>
          <cell r="P1535">
            <v>-52050</v>
          </cell>
          <cell r="Q1535">
            <v>-8.0486786559247854</v>
          </cell>
          <cell r="R1535">
            <v>156</v>
          </cell>
          <cell r="S1535">
            <v>0</v>
          </cell>
          <cell r="T1535">
            <v>306</v>
          </cell>
          <cell r="U1535">
            <v>306</v>
          </cell>
          <cell r="V1535">
            <v>1526</v>
          </cell>
          <cell r="W1535">
            <v>157</v>
          </cell>
          <cell r="X1535">
            <v>1580013.0996064784</v>
          </cell>
        </row>
        <row r="1536">
          <cell r="D1536">
            <v>1527</v>
          </cell>
          <cell r="E1536">
            <v>306</v>
          </cell>
          <cell r="F1536" t="str">
            <v xml:space="preserve">Wales                        </v>
          </cell>
          <cell r="G1536">
            <v>770</v>
          </cell>
          <cell r="H1536" t="str">
            <v>Tantasqua</v>
          </cell>
          <cell r="I1536">
            <v>1414171</v>
          </cell>
          <cell r="J1536">
            <v>0.47142982029508129</v>
          </cell>
          <cell r="K1536">
            <v>1532445.6617717445</v>
          </cell>
          <cell r="L1536">
            <v>0.49235854328015727</v>
          </cell>
          <cell r="N1536">
            <v>576738</v>
          </cell>
          <cell r="O1536">
            <v>576781</v>
          </cell>
          <cell r="P1536">
            <v>-43</v>
          </cell>
          <cell r="Q1536">
            <v>-7.4551692930245623E-3</v>
          </cell>
          <cell r="R1536">
            <v>124</v>
          </cell>
          <cell r="S1536">
            <v>0</v>
          </cell>
          <cell r="T1536">
            <v>306</v>
          </cell>
          <cell r="U1536">
            <v>770</v>
          </cell>
          <cell r="V1536">
            <v>1527</v>
          </cell>
          <cell r="W1536">
            <v>133.00000000378</v>
          </cell>
          <cell r="X1536">
            <v>1532445.6617717445</v>
          </cell>
        </row>
        <row r="1537">
          <cell r="D1537">
            <v>1528</v>
          </cell>
          <cell r="E1537">
            <v>306</v>
          </cell>
          <cell r="F1537" t="str">
            <v/>
          </cell>
          <cell r="G1537">
            <v>998</v>
          </cell>
          <cell r="H1537" t="str">
            <v/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306</v>
          </cell>
          <cell r="U1537">
            <v>998</v>
          </cell>
          <cell r="V1537">
            <v>1528</v>
          </cell>
          <cell r="W1537">
            <v>0</v>
          </cell>
          <cell r="X1537">
            <v>0</v>
          </cell>
        </row>
        <row r="1538">
          <cell r="D1538">
            <v>1529</v>
          </cell>
          <cell r="E1538">
            <v>306</v>
          </cell>
          <cell r="F1538" t="str">
            <v/>
          </cell>
          <cell r="G1538">
            <v>998</v>
          </cell>
          <cell r="H1538" t="str">
            <v/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306</v>
          </cell>
          <cell r="U1538">
            <v>998</v>
          </cell>
          <cell r="V1538">
            <v>1529</v>
          </cell>
          <cell r="W1538">
            <v>0</v>
          </cell>
          <cell r="X1538">
            <v>0</v>
          </cell>
        </row>
        <row r="1539">
          <cell r="D1539">
            <v>1530</v>
          </cell>
          <cell r="E1539">
            <v>306</v>
          </cell>
          <cell r="F1539" t="str">
            <v xml:space="preserve">Wales                        </v>
          </cell>
          <cell r="G1539">
            <v>999</v>
          </cell>
          <cell r="H1539" t="str">
            <v>Total</v>
          </cell>
          <cell r="I1539">
            <v>2999748.7199999997</v>
          </cell>
          <cell r="J1539">
            <v>1</v>
          </cell>
          <cell r="K1539">
            <v>3112458.7613782231</v>
          </cell>
          <cell r="L1539">
            <v>0.99999999999999989</v>
          </cell>
          <cell r="M1539">
            <v>1171378</v>
          </cell>
          <cell r="N1539">
            <v>1171378</v>
          </cell>
          <cell r="O1539">
            <v>1223471</v>
          </cell>
          <cell r="P1539">
            <v>-52093</v>
          </cell>
          <cell r="Q1539">
            <v>-4.2578042307500548</v>
          </cell>
          <cell r="R1539">
            <v>280</v>
          </cell>
          <cell r="S1539">
            <v>0</v>
          </cell>
          <cell r="T1539">
            <v>306</v>
          </cell>
          <cell r="U1539">
            <v>999</v>
          </cell>
          <cell r="V1539">
            <v>1530</v>
          </cell>
          <cell r="W1539">
            <v>290.00000000377997</v>
          </cell>
          <cell r="X1539">
            <v>3112458.7613782231</v>
          </cell>
        </row>
        <row r="1540">
          <cell r="D1540">
            <v>1531</v>
          </cell>
          <cell r="E1540">
            <v>307</v>
          </cell>
          <cell r="F1540" t="str">
            <v xml:space="preserve">Walpole                      </v>
          </cell>
          <cell r="G1540">
            <v>307</v>
          </cell>
          <cell r="H1540" t="str">
            <v>Walpole</v>
          </cell>
          <cell r="I1540">
            <v>36843723.371769994</v>
          </cell>
          <cell r="J1540">
            <v>0.97137488784158099</v>
          </cell>
          <cell r="K1540">
            <v>36969856.911350518</v>
          </cell>
          <cell r="L1540">
            <v>0.96981878291663581</v>
          </cell>
          <cell r="N1540">
            <v>30718767</v>
          </cell>
          <cell r="O1540">
            <v>30659945</v>
          </cell>
          <cell r="P1540">
            <v>58822</v>
          </cell>
          <cell r="Q1540">
            <v>0.19185292080595709</v>
          </cell>
          <cell r="R1540">
            <v>3818</v>
          </cell>
          <cell r="S1540">
            <v>0</v>
          </cell>
          <cell r="T1540">
            <v>307</v>
          </cell>
          <cell r="U1540">
            <v>307</v>
          </cell>
          <cell r="V1540">
            <v>1531</v>
          </cell>
          <cell r="W1540">
            <v>3744</v>
          </cell>
          <cell r="X1540">
            <v>36969856.911350518</v>
          </cell>
        </row>
        <row r="1541">
          <cell r="D1541">
            <v>1532</v>
          </cell>
          <cell r="E1541">
            <v>307</v>
          </cell>
          <cell r="F1541" t="str">
            <v xml:space="preserve">Walpole                      </v>
          </cell>
          <cell r="G1541">
            <v>878</v>
          </cell>
          <cell r="H1541" t="str">
            <v>Tri County</v>
          </cell>
          <cell r="I1541">
            <v>795263</v>
          </cell>
          <cell r="J1541">
            <v>2.0966895762263127E-2</v>
          </cell>
          <cell r="K1541">
            <v>788128.80959399731</v>
          </cell>
          <cell r="L1541">
            <v>2.0674738469634663E-2</v>
          </cell>
          <cell r="N1541">
            <v>654867</v>
          </cell>
          <cell r="O1541">
            <v>661788</v>
          </cell>
          <cell r="P1541">
            <v>-6921</v>
          </cell>
          <cell r="Q1541">
            <v>-1.045803187727792</v>
          </cell>
          <cell r="R1541">
            <v>50</v>
          </cell>
          <cell r="S1541">
            <v>0</v>
          </cell>
          <cell r="T1541">
            <v>307</v>
          </cell>
          <cell r="U1541">
            <v>878</v>
          </cell>
          <cell r="V1541">
            <v>1532</v>
          </cell>
          <cell r="W1541">
            <v>47.999999999880004</v>
          </cell>
          <cell r="X1541">
            <v>788128.80959399731</v>
          </cell>
        </row>
        <row r="1542">
          <cell r="D1542">
            <v>1533</v>
          </cell>
          <cell r="E1542">
            <v>307</v>
          </cell>
          <cell r="F1542" t="str">
            <v xml:space="preserve">Walpole                      </v>
          </cell>
          <cell r="G1542">
            <v>915</v>
          </cell>
          <cell r="H1542" t="str">
            <v>Norfolk County</v>
          </cell>
          <cell r="I1542">
            <v>290472</v>
          </cell>
          <cell r="J1542">
            <v>7.6582163961558571E-3</v>
          </cell>
          <cell r="K1542">
            <v>362390.54168803839</v>
          </cell>
          <cell r="L1542">
            <v>9.5064786137295087E-3</v>
          </cell>
          <cell r="N1542">
            <v>301115</v>
          </cell>
          <cell r="O1542">
            <v>241720</v>
          </cell>
          <cell r="P1542">
            <v>59395</v>
          </cell>
          <cell r="Q1542">
            <v>24.57181863312924</v>
          </cell>
          <cell r="R1542">
            <v>18</v>
          </cell>
          <cell r="S1542">
            <v>0</v>
          </cell>
          <cell r="T1542">
            <v>307</v>
          </cell>
          <cell r="U1542">
            <v>915</v>
          </cell>
          <cell r="V1542">
            <v>1533</v>
          </cell>
          <cell r="W1542">
            <v>21.999999998610001</v>
          </cell>
          <cell r="X1542">
            <v>362390.54168803839</v>
          </cell>
        </row>
        <row r="1543">
          <cell r="D1543">
            <v>1534</v>
          </cell>
          <cell r="E1543">
            <v>307</v>
          </cell>
          <cell r="F1543" t="str">
            <v/>
          </cell>
          <cell r="G1543">
            <v>998</v>
          </cell>
          <cell r="H1543" t="str">
            <v/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307</v>
          </cell>
          <cell r="U1543">
            <v>998</v>
          </cell>
          <cell r="V1543">
            <v>1534</v>
          </cell>
          <cell r="W1543">
            <v>0</v>
          </cell>
          <cell r="X1543">
            <v>0</v>
          </cell>
        </row>
        <row r="1544">
          <cell r="D1544">
            <v>1535</v>
          </cell>
          <cell r="E1544">
            <v>307</v>
          </cell>
          <cell r="F1544" t="str">
            <v xml:space="preserve">Walpole                      </v>
          </cell>
          <cell r="G1544">
            <v>999</v>
          </cell>
          <cell r="H1544" t="str">
            <v>Total</v>
          </cell>
          <cell r="I1544">
            <v>37929458.371769994</v>
          </cell>
          <cell r="J1544">
            <v>1</v>
          </cell>
          <cell r="K1544">
            <v>38120376.262632556</v>
          </cell>
          <cell r="L1544">
            <v>1</v>
          </cell>
          <cell r="M1544">
            <v>31674750</v>
          </cell>
          <cell r="N1544">
            <v>31674749</v>
          </cell>
          <cell r="O1544">
            <v>31563453</v>
          </cell>
          <cell r="P1544">
            <v>111296</v>
          </cell>
          <cell r="Q1544">
            <v>0.35261034336135527</v>
          </cell>
          <cell r="R1544">
            <v>3886</v>
          </cell>
          <cell r="S1544">
            <v>0</v>
          </cell>
          <cell r="T1544">
            <v>307</v>
          </cell>
          <cell r="U1544">
            <v>999</v>
          </cell>
          <cell r="V1544">
            <v>1535</v>
          </cell>
          <cell r="W1544">
            <v>3813.9999999984898</v>
          </cell>
          <cell r="X1544">
            <v>38120376.262632556</v>
          </cell>
        </row>
        <row r="1545">
          <cell r="D1545">
            <v>1536</v>
          </cell>
          <cell r="E1545">
            <v>308</v>
          </cell>
          <cell r="F1545" t="str">
            <v xml:space="preserve">Waltham                      </v>
          </cell>
          <cell r="G1545">
            <v>308</v>
          </cell>
          <cell r="H1545" t="str">
            <v>Waltham</v>
          </cell>
          <cell r="I1545">
            <v>62274785.537900016</v>
          </cell>
          <cell r="J1545">
            <v>1</v>
          </cell>
          <cell r="K1545">
            <v>65721454.701030053</v>
          </cell>
          <cell r="L1545">
            <v>1</v>
          </cell>
          <cell r="N1545">
            <v>54285104</v>
          </cell>
          <cell r="O1545">
            <v>51887299</v>
          </cell>
          <cell r="P1545">
            <v>2397805</v>
          </cell>
          <cell r="Q1545">
            <v>4.6211790673474828</v>
          </cell>
          <cell r="R1545">
            <v>5432</v>
          </cell>
          <cell r="S1545">
            <v>0</v>
          </cell>
          <cell r="T1545">
            <v>308</v>
          </cell>
          <cell r="U1545">
            <v>308</v>
          </cell>
          <cell r="V1545">
            <v>1536</v>
          </cell>
          <cell r="W1545">
            <v>5498</v>
          </cell>
          <cell r="X1545">
            <v>65721454.701030053</v>
          </cell>
        </row>
        <row r="1546">
          <cell r="D1546">
            <v>1537</v>
          </cell>
          <cell r="E1546">
            <v>308</v>
          </cell>
          <cell r="F1546" t="str">
            <v/>
          </cell>
          <cell r="G1546">
            <v>998</v>
          </cell>
          <cell r="H1546" t="str">
            <v/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308</v>
          </cell>
          <cell r="U1546">
            <v>998</v>
          </cell>
          <cell r="V1546">
            <v>1537</v>
          </cell>
          <cell r="W1546">
            <v>0</v>
          </cell>
          <cell r="X1546">
            <v>0</v>
          </cell>
        </row>
        <row r="1547">
          <cell r="D1547">
            <v>1538</v>
          </cell>
          <cell r="E1547">
            <v>308</v>
          </cell>
          <cell r="F1547" t="str">
            <v/>
          </cell>
          <cell r="G1547">
            <v>998</v>
          </cell>
          <cell r="H1547" t="str">
            <v/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308</v>
          </cell>
          <cell r="U1547">
            <v>998</v>
          </cell>
          <cell r="V1547">
            <v>1538</v>
          </cell>
          <cell r="W1547">
            <v>0</v>
          </cell>
          <cell r="X1547">
            <v>0</v>
          </cell>
        </row>
        <row r="1548">
          <cell r="D1548">
            <v>1539</v>
          </cell>
          <cell r="E1548">
            <v>308</v>
          </cell>
          <cell r="F1548" t="str">
            <v/>
          </cell>
          <cell r="G1548">
            <v>998</v>
          </cell>
          <cell r="H1548" t="str">
            <v/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308</v>
          </cell>
          <cell r="U1548">
            <v>998</v>
          </cell>
          <cell r="V1548">
            <v>1539</v>
          </cell>
          <cell r="W1548">
            <v>0</v>
          </cell>
          <cell r="X1548">
            <v>0</v>
          </cell>
        </row>
        <row r="1549">
          <cell r="D1549">
            <v>1540</v>
          </cell>
          <cell r="E1549">
            <v>308</v>
          </cell>
          <cell r="F1549" t="str">
            <v xml:space="preserve">Waltham                      </v>
          </cell>
          <cell r="G1549">
            <v>999</v>
          </cell>
          <cell r="H1549" t="str">
            <v>Total</v>
          </cell>
          <cell r="I1549">
            <v>62274785.537900016</v>
          </cell>
          <cell r="J1549">
            <v>1</v>
          </cell>
          <cell r="K1549">
            <v>65721454.701030053</v>
          </cell>
          <cell r="L1549">
            <v>1</v>
          </cell>
          <cell r="M1549">
            <v>54285104</v>
          </cell>
          <cell r="N1549">
            <v>54285104</v>
          </cell>
          <cell r="O1549">
            <v>51887299</v>
          </cell>
          <cell r="P1549">
            <v>2397805</v>
          </cell>
          <cell r="Q1549">
            <v>4.6211790673474828</v>
          </cell>
          <cell r="R1549">
            <v>5432</v>
          </cell>
          <cell r="S1549">
            <v>0</v>
          </cell>
          <cell r="T1549">
            <v>308</v>
          </cell>
          <cell r="U1549">
            <v>999</v>
          </cell>
          <cell r="V1549">
            <v>1540</v>
          </cell>
          <cell r="W1549">
            <v>5498</v>
          </cell>
          <cell r="X1549">
            <v>65721454.701030053</v>
          </cell>
        </row>
        <row r="1550">
          <cell r="D1550">
            <v>1541</v>
          </cell>
          <cell r="E1550">
            <v>309</v>
          </cell>
          <cell r="F1550" t="str">
            <v xml:space="preserve">Ware                         </v>
          </cell>
          <cell r="G1550">
            <v>309</v>
          </cell>
          <cell r="H1550" t="str">
            <v>Ware</v>
          </cell>
          <cell r="I1550">
            <v>14839037.079999998</v>
          </cell>
          <cell r="J1550">
            <v>0.90641135283570273</v>
          </cell>
          <cell r="K1550">
            <v>14617553.305294422</v>
          </cell>
          <cell r="L1550">
            <v>0.88592478869462421</v>
          </cell>
          <cell r="N1550">
            <v>5149596</v>
          </cell>
          <cell r="O1550">
            <v>5469680</v>
          </cell>
          <cell r="P1550">
            <v>-320084</v>
          </cell>
          <cell r="Q1550">
            <v>-5.8519694022319406</v>
          </cell>
          <cell r="R1550">
            <v>1393</v>
          </cell>
          <cell r="S1550">
            <v>0</v>
          </cell>
          <cell r="T1550">
            <v>309</v>
          </cell>
          <cell r="U1550">
            <v>309</v>
          </cell>
          <cell r="V1550">
            <v>1541</v>
          </cell>
          <cell r="W1550">
            <v>1341</v>
          </cell>
          <cell r="X1550">
            <v>14617553.305294422</v>
          </cell>
        </row>
        <row r="1551">
          <cell r="D1551">
            <v>1542</v>
          </cell>
          <cell r="E1551">
            <v>309</v>
          </cell>
          <cell r="F1551" t="str">
            <v xml:space="preserve">Ware                         </v>
          </cell>
          <cell r="G1551">
            <v>860</v>
          </cell>
          <cell r="H1551" t="str">
            <v>Pathfinder</v>
          </cell>
          <cell r="I1551">
            <v>1532158</v>
          </cell>
          <cell r="J1551">
            <v>9.3588647164297309E-2</v>
          </cell>
          <cell r="K1551">
            <v>1882214.4987342022</v>
          </cell>
          <cell r="L1551">
            <v>0.11407521130537583</v>
          </cell>
          <cell r="N1551">
            <v>663083</v>
          </cell>
          <cell r="O1551">
            <v>564755</v>
          </cell>
          <cell r="P1551">
            <v>98328</v>
          </cell>
          <cell r="Q1551">
            <v>17.410735628723959</v>
          </cell>
          <cell r="R1551">
            <v>95</v>
          </cell>
          <cell r="S1551">
            <v>0</v>
          </cell>
          <cell r="T1551">
            <v>309</v>
          </cell>
          <cell r="U1551">
            <v>860</v>
          </cell>
          <cell r="V1551">
            <v>1542</v>
          </cell>
          <cell r="W1551">
            <v>114.00000000244999</v>
          </cell>
          <cell r="X1551">
            <v>1882214.4987342022</v>
          </cell>
        </row>
        <row r="1552">
          <cell r="D1552">
            <v>1543</v>
          </cell>
          <cell r="E1552">
            <v>309</v>
          </cell>
          <cell r="F1552" t="str">
            <v/>
          </cell>
          <cell r="G1552">
            <v>998</v>
          </cell>
          <cell r="H1552" t="str">
            <v/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309</v>
          </cell>
          <cell r="U1552">
            <v>998</v>
          </cell>
          <cell r="V1552">
            <v>1543</v>
          </cell>
          <cell r="W1552">
            <v>0</v>
          </cell>
          <cell r="X1552">
            <v>0</v>
          </cell>
        </row>
        <row r="1553">
          <cell r="D1553">
            <v>1544</v>
          </cell>
          <cell r="E1553">
            <v>309</v>
          </cell>
          <cell r="F1553" t="str">
            <v/>
          </cell>
          <cell r="G1553">
            <v>998</v>
          </cell>
          <cell r="H1553" t="str">
            <v/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309</v>
          </cell>
          <cell r="U1553">
            <v>998</v>
          </cell>
          <cell r="V1553">
            <v>1544</v>
          </cell>
          <cell r="W1553">
            <v>0</v>
          </cell>
          <cell r="X1553">
            <v>0</v>
          </cell>
        </row>
        <row r="1554">
          <cell r="D1554">
            <v>1545</v>
          </cell>
          <cell r="E1554">
            <v>309</v>
          </cell>
          <cell r="F1554" t="str">
            <v xml:space="preserve">Ware                         </v>
          </cell>
          <cell r="G1554">
            <v>999</v>
          </cell>
          <cell r="H1554" t="str">
            <v>Total</v>
          </cell>
          <cell r="I1554">
            <v>16371195.079999998</v>
          </cell>
          <cell r="J1554">
            <v>1</v>
          </cell>
          <cell r="K1554">
            <v>16499767.804028625</v>
          </cell>
          <cell r="L1554">
            <v>1</v>
          </cell>
          <cell r="M1554">
            <v>5812679</v>
          </cell>
          <cell r="N1554">
            <v>5812679</v>
          </cell>
          <cell r="O1554">
            <v>6034435</v>
          </cell>
          <cell r="P1554">
            <v>-221756</v>
          </cell>
          <cell r="Q1554">
            <v>-3.6748427980415732</v>
          </cell>
          <cell r="R1554">
            <v>1488</v>
          </cell>
          <cell r="S1554">
            <v>0</v>
          </cell>
          <cell r="T1554">
            <v>309</v>
          </cell>
          <cell r="U1554">
            <v>999</v>
          </cell>
          <cell r="V1554">
            <v>1545</v>
          </cell>
          <cell r="W1554">
            <v>1455.00000000245</v>
          </cell>
          <cell r="X1554">
            <v>16499767.804028625</v>
          </cell>
        </row>
        <row r="1555">
          <cell r="D1555">
            <v>1546</v>
          </cell>
          <cell r="E1555">
            <v>310</v>
          </cell>
          <cell r="F1555" t="str">
            <v xml:space="preserve">Wareham                      </v>
          </cell>
          <cell r="G1555">
            <v>310</v>
          </cell>
          <cell r="H1555" t="str">
            <v>Wareham</v>
          </cell>
          <cell r="I1555">
            <v>29850414.400000002</v>
          </cell>
          <cell r="J1555">
            <v>0.88343478131344666</v>
          </cell>
          <cell r="K1555">
            <v>30448305.403478537</v>
          </cell>
          <cell r="L1555">
            <v>0.886060557232351</v>
          </cell>
          <cell r="N1555">
            <v>17216125</v>
          </cell>
          <cell r="O1555">
            <v>17354464</v>
          </cell>
          <cell r="P1555">
            <v>-138339</v>
          </cell>
          <cell r="Q1555">
            <v>-0.79713784303565927</v>
          </cell>
          <cell r="R1555">
            <v>2717</v>
          </cell>
          <cell r="S1555">
            <v>0</v>
          </cell>
          <cell r="T1555">
            <v>310</v>
          </cell>
          <cell r="U1555">
            <v>310</v>
          </cell>
          <cell r="V1555">
            <v>1546</v>
          </cell>
          <cell r="W1555">
            <v>2680</v>
          </cell>
          <cell r="X1555">
            <v>30448305.403478537</v>
          </cell>
        </row>
        <row r="1556">
          <cell r="D1556">
            <v>1547</v>
          </cell>
          <cell r="E1556">
            <v>310</v>
          </cell>
          <cell r="F1556" t="str">
            <v xml:space="preserve">Wareham                      </v>
          </cell>
          <cell r="G1556">
            <v>879</v>
          </cell>
          <cell r="H1556" t="str">
            <v>Upper Cape Cod</v>
          </cell>
          <cell r="I1556">
            <v>3938627</v>
          </cell>
          <cell r="J1556">
            <v>0.11656521868655319</v>
          </cell>
          <cell r="K1556">
            <v>3915379.059110743</v>
          </cell>
          <cell r="L1556">
            <v>0.11393944276764907</v>
          </cell>
          <cell r="N1556">
            <v>2213839</v>
          </cell>
          <cell r="O1556">
            <v>2289843</v>
          </cell>
          <cell r="P1556">
            <v>-76004</v>
          </cell>
          <cell r="Q1556">
            <v>-3.3191795245350884</v>
          </cell>
          <cell r="R1556">
            <v>253</v>
          </cell>
          <cell r="S1556">
            <v>0</v>
          </cell>
          <cell r="T1556">
            <v>310</v>
          </cell>
          <cell r="U1556">
            <v>879</v>
          </cell>
          <cell r="V1556">
            <v>1547</v>
          </cell>
          <cell r="W1556">
            <v>248.66351351611002</v>
          </cell>
          <cell r="X1556">
            <v>3915379.059110743</v>
          </cell>
        </row>
        <row r="1557">
          <cell r="D1557">
            <v>1548</v>
          </cell>
          <cell r="E1557">
            <v>310</v>
          </cell>
          <cell r="F1557" t="str">
            <v/>
          </cell>
          <cell r="G1557">
            <v>998</v>
          </cell>
          <cell r="H1557" t="str">
            <v/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310</v>
          </cell>
          <cell r="U1557">
            <v>998</v>
          </cell>
          <cell r="V1557">
            <v>1548</v>
          </cell>
          <cell r="W1557">
            <v>0</v>
          </cell>
          <cell r="X1557">
            <v>0</v>
          </cell>
        </row>
        <row r="1558">
          <cell r="D1558">
            <v>1549</v>
          </cell>
          <cell r="E1558">
            <v>310</v>
          </cell>
          <cell r="F1558" t="str">
            <v/>
          </cell>
          <cell r="G1558">
            <v>998</v>
          </cell>
          <cell r="H1558" t="str">
            <v/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310</v>
          </cell>
          <cell r="U1558">
            <v>998</v>
          </cell>
          <cell r="V1558">
            <v>1549</v>
          </cell>
          <cell r="W1558">
            <v>0</v>
          </cell>
          <cell r="X1558">
            <v>0</v>
          </cell>
        </row>
        <row r="1559">
          <cell r="D1559">
            <v>1550</v>
          </cell>
          <cell r="E1559">
            <v>310</v>
          </cell>
          <cell r="F1559" t="str">
            <v xml:space="preserve">Wareham                      </v>
          </cell>
          <cell r="G1559">
            <v>999</v>
          </cell>
          <cell r="H1559" t="str">
            <v>Total</v>
          </cell>
          <cell r="I1559">
            <v>33789041.400000006</v>
          </cell>
          <cell r="J1559">
            <v>0.99999999999999989</v>
          </cell>
          <cell r="K1559">
            <v>34363684.462589279</v>
          </cell>
          <cell r="L1559">
            <v>1</v>
          </cell>
          <cell r="M1559">
            <v>19429964</v>
          </cell>
          <cell r="N1559">
            <v>19429964</v>
          </cell>
          <cell r="O1559">
            <v>19644307</v>
          </cell>
          <cell r="P1559">
            <v>-214343</v>
          </cell>
          <cell r="Q1559">
            <v>-1.0911201906995243</v>
          </cell>
          <cell r="R1559">
            <v>2970</v>
          </cell>
          <cell r="S1559">
            <v>0</v>
          </cell>
          <cell r="T1559">
            <v>310</v>
          </cell>
          <cell r="U1559">
            <v>999</v>
          </cell>
          <cell r="V1559">
            <v>1550</v>
          </cell>
          <cell r="W1559">
            <v>2928.66351351611</v>
          </cell>
          <cell r="X1559">
            <v>34363684.462589279</v>
          </cell>
        </row>
        <row r="1560">
          <cell r="D1560">
            <v>1551</v>
          </cell>
          <cell r="E1560">
            <v>311</v>
          </cell>
          <cell r="F1560" t="str">
            <v xml:space="preserve">Warren                       </v>
          </cell>
          <cell r="G1560">
            <v>311</v>
          </cell>
          <cell r="H1560" t="str">
            <v>Warren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311</v>
          </cell>
          <cell r="U1560">
            <v>311</v>
          </cell>
          <cell r="V1560">
            <v>1551</v>
          </cell>
          <cell r="W1560">
            <v>0</v>
          </cell>
          <cell r="X1560">
            <v>0</v>
          </cell>
        </row>
        <row r="1561">
          <cell r="D1561">
            <v>1552</v>
          </cell>
          <cell r="E1561">
            <v>311</v>
          </cell>
          <cell r="F1561" t="str">
            <v xml:space="preserve">Warren                       </v>
          </cell>
          <cell r="G1561">
            <v>778</v>
          </cell>
          <cell r="H1561" t="str">
            <v>Quaboag</v>
          </cell>
          <cell r="I1561">
            <v>8328425</v>
          </cell>
          <cell r="J1561">
            <v>0.91011569069535059</v>
          </cell>
          <cell r="K1561">
            <v>8752902.999725271</v>
          </cell>
          <cell r="L1561">
            <v>0.91067389850206448</v>
          </cell>
          <cell r="N1561">
            <v>2367210</v>
          </cell>
          <cell r="O1561">
            <v>2347389</v>
          </cell>
          <cell r="P1561">
            <v>19821</v>
          </cell>
          <cell r="Q1561">
            <v>0.84438497411379199</v>
          </cell>
          <cell r="R1561">
            <v>791</v>
          </cell>
          <cell r="S1561">
            <v>0</v>
          </cell>
          <cell r="T1561">
            <v>311</v>
          </cell>
          <cell r="U1561">
            <v>778</v>
          </cell>
          <cell r="V1561">
            <v>1552</v>
          </cell>
          <cell r="W1561">
            <v>807.43996961113999</v>
          </cell>
          <cell r="X1561">
            <v>8752902.999725271</v>
          </cell>
        </row>
        <row r="1562">
          <cell r="D1562">
            <v>1553</v>
          </cell>
          <cell r="E1562">
            <v>311</v>
          </cell>
          <cell r="F1562" t="str">
            <v xml:space="preserve">Warren                       </v>
          </cell>
          <cell r="G1562">
            <v>860</v>
          </cell>
          <cell r="H1562" t="str">
            <v>Pathfinder</v>
          </cell>
          <cell r="I1562">
            <v>822527</v>
          </cell>
          <cell r="J1562">
            <v>8.9884309304649398E-2</v>
          </cell>
          <cell r="K1562">
            <v>858553.98188210162</v>
          </cell>
          <cell r="L1562">
            <v>8.9326101497935573E-2</v>
          </cell>
          <cell r="N1562">
            <v>232195</v>
          </cell>
          <cell r="O1562">
            <v>231831</v>
          </cell>
          <cell r="P1562">
            <v>364</v>
          </cell>
          <cell r="Q1562">
            <v>0.15701092606251968</v>
          </cell>
          <cell r="R1562">
            <v>51</v>
          </cell>
          <cell r="S1562">
            <v>0</v>
          </cell>
          <cell r="T1562">
            <v>311</v>
          </cell>
          <cell r="U1562">
            <v>860</v>
          </cell>
          <cell r="V1562">
            <v>1553</v>
          </cell>
          <cell r="W1562">
            <v>52.000000001320004</v>
          </cell>
          <cell r="X1562">
            <v>858553.98188210162</v>
          </cell>
        </row>
        <row r="1563">
          <cell r="D1563">
            <v>1554</v>
          </cell>
          <cell r="E1563">
            <v>311</v>
          </cell>
          <cell r="F1563" t="str">
            <v/>
          </cell>
          <cell r="G1563">
            <v>998</v>
          </cell>
          <cell r="H1563" t="str">
            <v/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311</v>
          </cell>
          <cell r="U1563">
            <v>998</v>
          </cell>
          <cell r="V1563">
            <v>1554</v>
          </cell>
          <cell r="W1563">
            <v>0</v>
          </cell>
          <cell r="X1563">
            <v>0</v>
          </cell>
        </row>
        <row r="1564">
          <cell r="D1564">
            <v>1555</v>
          </cell>
          <cell r="E1564">
            <v>311</v>
          </cell>
          <cell r="F1564" t="str">
            <v xml:space="preserve">Warren                       </v>
          </cell>
          <cell r="G1564">
            <v>999</v>
          </cell>
          <cell r="H1564" t="str">
            <v>Total</v>
          </cell>
          <cell r="I1564">
            <v>9150952</v>
          </cell>
          <cell r="J1564">
            <v>1</v>
          </cell>
          <cell r="K1564">
            <v>9611456.9816073719</v>
          </cell>
          <cell r="L1564">
            <v>1</v>
          </cell>
          <cell r="M1564">
            <v>2599405</v>
          </cell>
          <cell r="N1564">
            <v>2599405</v>
          </cell>
          <cell r="O1564">
            <v>2579220</v>
          </cell>
          <cell r="P1564">
            <v>20185</v>
          </cell>
          <cell r="Q1564">
            <v>0.78260094136987146</v>
          </cell>
          <cell r="R1564">
            <v>842</v>
          </cell>
          <cell r="S1564">
            <v>0</v>
          </cell>
          <cell r="T1564">
            <v>311</v>
          </cell>
          <cell r="U1564">
            <v>999</v>
          </cell>
          <cell r="V1564">
            <v>1555</v>
          </cell>
          <cell r="W1564">
            <v>859.43996961246</v>
          </cell>
          <cell r="X1564">
            <v>9611456.9816073719</v>
          </cell>
        </row>
        <row r="1565">
          <cell r="D1565">
            <v>1556</v>
          </cell>
          <cell r="E1565">
            <v>312</v>
          </cell>
          <cell r="F1565" t="str">
            <v xml:space="preserve">Warwick                      </v>
          </cell>
          <cell r="G1565">
            <v>312</v>
          </cell>
          <cell r="H1565" t="str">
            <v>Warwick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312</v>
          </cell>
          <cell r="U1565">
            <v>312</v>
          </cell>
          <cell r="V1565">
            <v>1556</v>
          </cell>
          <cell r="W1565">
            <v>0</v>
          </cell>
          <cell r="X1565">
            <v>0</v>
          </cell>
        </row>
        <row r="1566">
          <cell r="D1566">
            <v>1557</v>
          </cell>
          <cell r="E1566">
            <v>312</v>
          </cell>
          <cell r="F1566" t="str">
            <v xml:space="preserve">Warwick                      </v>
          </cell>
          <cell r="G1566">
            <v>750</v>
          </cell>
          <cell r="H1566" t="str">
            <v>Pioneer</v>
          </cell>
          <cell r="I1566">
            <v>661778</v>
          </cell>
          <cell r="J1566">
            <v>0.91071202488096226</v>
          </cell>
          <cell r="K1566">
            <v>751842.68150089041</v>
          </cell>
          <cell r="L1566">
            <v>0.83446281095320152</v>
          </cell>
          <cell r="N1566">
            <v>415411</v>
          </cell>
          <cell r="O1566">
            <v>481043</v>
          </cell>
          <cell r="P1566">
            <v>-65632</v>
          </cell>
          <cell r="Q1566">
            <v>-13.64368673902333</v>
          </cell>
          <cell r="R1566">
            <v>66</v>
          </cell>
          <cell r="S1566">
            <v>0</v>
          </cell>
          <cell r="T1566">
            <v>312</v>
          </cell>
          <cell r="U1566">
            <v>750</v>
          </cell>
          <cell r="V1566">
            <v>1557</v>
          </cell>
          <cell r="W1566">
            <v>73.492455415679999</v>
          </cell>
          <cell r="X1566">
            <v>751842.68150089041</v>
          </cell>
        </row>
        <row r="1567">
          <cell r="D1567">
            <v>1558</v>
          </cell>
          <cell r="E1567">
            <v>312</v>
          </cell>
          <cell r="F1567" t="str">
            <v xml:space="preserve">Warwick                      </v>
          </cell>
          <cell r="G1567">
            <v>818</v>
          </cell>
          <cell r="H1567" t="str">
            <v>Franklin County</v>
          </cell>
          <cell r="I1567">
            <v>64882</v>
          </cell>
          <cell r="J1567">
            <v>8.9287975119037785E-2</v>
          </cell>
          <cell r="K1567">
            <v>149147.35859696049</v>
          </cell>
          <cell r="L1567">
            <v>0.16553718904679848</v>
          </cell>
          <cell r="N1567">
            <v>82408</v>
          </cell>
          <cell r="O1567">
            <v>47162</v>
          </cell>
          <cell r="P1567">
            <v>35246</v>
          </cell>
          <cell r="Q1567">
            <v>74.733895933166536</v>
          </cell>
          <cell r="R1567">
            <v>4</v>
          </cell>
          <cell r="S1567">
            <v>0</v>
          </cell>
          <cell r="T1567">
            <v>312</v>
          </cell>
          <cell r="U1567">
            <v>818</v>
          </cell>
          <cell r="V1567">
            <v>1558</v>
          </cell>
          <cell r="W1567">
            <v>9.0000000021600002</v>
          </cell>
          <cell r="X1567">
            <v>149147.35859696049</v>
          </cell>
        </row>
        <row r="1568">
          <cell r="D1568">
            <v>1559</v>
          </cell>
          <cell r="E1568">
            <v>312</v>
          </cell>
          <cell r="F1568" t="str">
            <v/>
          </cell>
          <cell r="G1568">
            <v>998</v>
          </cell>
          <cell r="H1568" t="str">
            <v/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312</v>
          </cell>
          <cell r="U1568">
            <v>998</v>
          </cell>
          <cell r="V1568">
            <v>1559</v>
          </cell>
          <cell r="W1568">
            <v>0</v>
          </cell>
          <cell r="X1568">
            <v>0</v>
          </cell>
        </row>
        <row r="1569">
          <cell r="D1569">
            <v>1560</v>
          </cell>
          <cell r="E1569">
            <v>312</v>
          </cell>
          <cell r="F1569" t="str">
            <v xml:space="preserve">Warwick                      </v>
          </cell>
          <cell r="G1569">
            <v>999</v>
          </cell>
          <cell r="H1569" t="str">
            <v>Total</v>
          </cell>
          <cell r="I1569">
            <v>726660</v>
          </cell>
          <cell r="J1569">
            <v>1</v>
          </cell>
          <cell r="K1569">
            <v>900990.04009785084</v>
          </cell>
          <cell r="L1569">
            <v>1</v>
          </cell>
          <cell r="M1569">
            <v>497819</v>
          </cell>
          <cell r="N1569">
            <v>497819</v>
          </cell>
          <cell r="O1569">
            <v>528205</v>
          </cell>
          <cell r="P1569">
            <v>-30386</v>
          </cell>
          <cell r="Q1569">
            <v>-5.7526907166725039</v>
          </cell>
          <cell r="R1569">
            <v>70</v>
          </cell>
          <cell r="S1569">
            <v>0</v>
          </cell>
          <cell r="T1569">
            <v>312</v>
          </cell>
          <cell r="U1569">
            <v>999</v>
          </cell>
          <cell r="V1569">
            <v>1560</v>
          </cell>
          <cell r="W1569">
            <v>82.492455417840006</v>
          </cell>
          <cell r="X1569">
            <v>900990.04009785084</v>
          </cell>
        </row>
        <row r="1570">
          <cell r="D1570">
            <v>1561</v>
          </cell>
          <cell r="E1570">
            <v>313</v>
          </cell>
          <cell r="F1570" t="str">
            <v xml:space="preserve">Washington                   </v>
          </cell>
          <cell r="G1570">
            <v>313</v>
          </cell>
          <cell r="H1570" t="str">
            <v>Washington</v>
          </cell>
          <cell r="I1570">
            <v>13170.920000000002</v>
          </cell>
          <cell r="J1570">
            <v>2.2518630514268397E-2</v>
          </cell>
          <cell r="K1570">
            <v>26833.666687179095</v>
          </cell>
          <cell r="L1570">
            <v>4.8262055428561525E-2</v>
          </cell>
          <cell r="N1570">
            <v>22444</v>
          </cell>
          <cell r="O1570">
            <v>10882</v>
          </cell>
          <cell r="P1570">
            <v>11562</v>
          </cell>
          <cell r="Q1570">
            <v>106.24885131409667</v>
          </cell>
          <cell r="R1570">
            <v>1</v>
          </cell>
          <cell r="S1570">
            <v>0</v>
          </cell>
          <cell r="T1570">
            <v>313</v>
          </cell>
          <cell r="U1570">
            <v>313</v>
          </cell>
          <cell r="V1570">
            <v>1561</v>
          </cell>
          <cell r="W1570">
            <v>2</v>
          </cell>
          <cell r="X1570">
            <v>26833.666687179095</v>
          </cell>
        </row>
        <row r="1571">
          <cell r="D1571">
            <v>1562</v>
          </cell>
          <cell r="E1571">
            <v>313</v>
          </cell>
          <cell r="F1571" t="str">
            <v xml:space="preserve">Washington                   </v>
          </cell>
          <cell r="G1571">
            <v>635</v>
          </cell>
          <cell r="H1571" t="str">
            <v>Central Berkshire</v>
          </cell>
          <cell r="I1571">
            <v>571719</v>
          </cell>
          <cell r="J1571">
            <v>0.9774813694857315</v>
          </cell>
          <cell r="K1571">
            <v>529165.584668761</v>
          </cell>
          <cell r="L1571">
            <v>0.95173794457143845</v>
          </cell>
          <cell r="N1571">
            <v>442602</v>
          </cell>
          <cell r="O1571">
            <v>472348</v>
          </cell>
          <cell r="P1571">
            <v>-29746</v>
          </cell>
          <cell r="Q1571">
            <v>-6.2974755900310786</v>
          </cell>
          <cell r="R1571">
            <v>56</v>
          </cell>
          <cell r="S1571">
            <v>0</v>
          </cell>
          <cell r="T1571">
            <v>313</v>
          </cell>
          <cell r="U1571">
            <v>635</v>
          </cell>
          <cell r="V1571">
            <v>1562</v>
          </cell>
          <cell r="W1571">
            <v>51.21116505138</v>
          </cell>
          <cell r="X1571">
            <v>529165.584668761</v>
          </cell>
        </row>
        <row r="1572">
          <cell r="D1572">
            <v>1563</v>
          </cell>
          <cell r="E1572">
            <v>313</v>
          </cell>
          <cell r="F1572" t="str">
            <v/>
          </cell>
          <cell r="G1572">
            <v>998</v>
          </cell>
          <cell r="H1572" t="str">
            <v/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313</v>
          </cell>
          <cell r="U1572">
            <v>998</v>
          </cell>
          <cell r="V1572">
            <v>1563</v>
          </cell>
          <cell r="W1572">
            <v>0</v>
          </cell>
          <cell r="X1572">
            <v>0</v>
          </cell>
        </row>
        <row r="1573">
          <cell r="D1573">
            <v>1564</v>
          </cell>
          <cell r="E1573">
            <v>313</v>
          </cell>
          <cell r="F1573" t="str">
            <v/>
          </cell>
          <cell r="G1573">
            <v>998</v>
          </cell>
          <cell r="H1573" t="str">
            <v/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313</v>
          </cell>
          <cell r="U1573">
            <v>998</v>
          </cell>
          <cell r="V1573">
            <v>1564</v>
          </cell>
          <cell r="W1573">
            <v>0</v>
          </cell>
          <cell r="X1573">
            <v>0</v>
          </cell>
        </row>
        <row r="1574">
          <cell r="D1574">
            <v>1565</v>
          </cell>
          <cell r="E1574">
            <v>313</v>
          </cell>
          <cell r="F1574" t="str">
            <v xml:space="preserve">Washington                   </v>
          </cell>
          <cell r="G1574">
            <v>999</v>
          </cell>
          <cell r="H1574" t="str">
            <v>Total</v>
          </cell>
          <cell r="I1574">
            <v>584889.92000000004</v>
          </cell>
          <cell r="J1574">
            <v>0.99999999999999989</v>
          </cell>
          <cell r="K1574">
            <v>555999.25135594013</v>
          </cell>
          <cell r="L1574">
            <v>1</v>
          </cell>
          <cell r="M1574">
            <v>465046</v>
          </cell>
          <cell r="N1574">
            <v>465046</v>
          </cell>
          <cell r="O1574">
            <v>483230</v>
          </cell>
          <cell r="P1574">
            <v>-18184</v>
          </cell>
          <cell r="Q1574">
            <v>-3.7630114024377628</v>
          </cell>
          <cell r="R1574">
            <v>57</v>
          </cell>
          <cell r="S1574">
            <v>0</v>
          </cell>
          <cell r="T1574">
            <v>313</v>
          </cell>
          <cell r="U1574">
            <v>999</v>
          </cell>
          <cell r="V1574">
            <v>1565</v>
          </cell>
          <cell r="W1574">
            <v>53.21116505138</v>
          </cell>
          <cell r="X1574">
            <v>555999.25135594013</v>
          </cell>
        </row>
        <row r="1575">
          <cell r="D1575">
            <v>1566</v>
          </cell>
          <cell r="E1575">
            <v>314</v>
          </cell>
          <cell r="F1575" t="str">
            <v xml:space="preserve">Watertown                    </v>
          </cell>
          <cell r="G1575">
            <v>314</v>
          </cell>
          <cell r="H1575" t="str">
            <v>Watertown</v>
          </cell>
          <cell r="I1575">
            <v>27574866.376769997</v>
          </cell>
          <cell r="J1575">
            <v>1</v>
          </cell>
          <cell r="K1575">
            <v>28658582.599711496</v>
          </cell>
          <cell r="L1575">
            <v>1</v>
          </cell>
          <cell r="N1575">
            <v>23755394</v>
          </cell>
          <cell r="O1575">
            <v>23092613</v>
          </cell>
          <cell r="P1575">
            <v>662781</v>
          </cell>
          <cell r="Q1575">
            <v>2.8700996288293577</v>
          </cell>
          <cell r="R1575">
            <v>2570</v>
          </cell>
          <cell r="S1575">
            <v>0</v>
          </cell>
          <cell r="T1575">
            <v>314</v>
          </cell>
          <cell r="U1575">
            <v>314</v>
          </cell>
          <cell r="V1575">
            <v>1566</v>
          </cell>
          <cell r="W1575">
            <v>2634</v>
          </cell>
          <cell r="X1575">
            <v>28658582.599711496</v>
          </cell>
        </row>
        <row r="1576">
          <cell r="D1576">
            <v>1567</v>
          </cell>
          <cell r="E1576">
            <v>314</v>
          </cell>
          <cell r="F1576" t="str">
            <v/>
          </cell>
          <cell r="G1576">
            <v>998</v>
          </cell>
          <cell r="H1576" t="str">
            <v/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314</v>
          </cell>
          <cell r="U1576">
            <v>998</v>
          </cell>
          <cell r="V1576">
            <v>1567</v>
          </cell>
          <cell r="W1576">
            <v>0</v>
          </cell>
          <cell r="X1576">
            <v>0</v>
          </cell>
        </row>
        <row r="1577">
          <cell r="D1577">
            <v>1568</v>
          </cell>
          <cell r="E1577">
            <v>314</v>
          </cell>
          <cell r="F1577" t="str">
            <v/>
          </cell>
          <cell r="G1577">
            <v>998</v>
          </cell>
          <cell r="H1577" t="str">
            <v/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314</v>
          </cell>
          <cell r="U1577">
            <v>998</v>
          </cell>
          <cell r="V1577">
            <v>1568</v>
          </cell>
          <cell r="W1577">
            <v>0</v>
          </cell>
          <cell r="X1577">
            <v>0</v>
          </cell>
        </row>
        <row r="1578">
          <cell r="D1578">
            <v>1569</v>
          </cell>
          <cell r="E1578">
            <v>314</v>
          </cell>
          <cell r="F1578" t="str">
            <v/>
          </cell>
          <cell r="G1578">
            <v>998</v>
          </cell>
          <cell r="H1578" t="str">
            <v/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314</v>
          </cell>
          <cell r="U1578">
            <v>998</v>
          </cell>
          <cell r="V1578">
            <v>1569</v>
          </cell>
          <cell r="W1578">
            <v>0</v>
          </cell>
          <cell r="X1578">
            <v>0</v>
          </cell>
        </row>
        <row r="1579">
          <cell r="D1579">
            <v>1570</v>
          </cell>
          <cell r="E1579">
            <v>314</v>
          </cell>
          <cell r="F1579" t="str">
            <v xml:space="preserve">Watertown                    </v>
          </cell>
          <cell r="G1579">
            <v>999</v>
          </cell>
          <cell r="H1579" t="str">
            <v>Total</v>
          </cell>
          <cell r="I1579">
            <v>27574866.376769997</v>
          </cell>
          <cell r="J1579">
            <v>1</v>
          </cell>
          <cell r="K1579">
            <v>28658582.599711496</v>
          </cell>
          <cell r="L1579">
            <v>1</v>
          </cell>
          <cell r="M1579">
            <v>23755394</v>
          </cell>
          <cell r="N1579">
            <v>23755394</v>
          </cell>
          <cell r="O1579">
            <v>23092613</v>
          </cell>
          <cell r="P1579">
            <v>662781</v>
          </cell>
          <cell r="Q1579">
            <v>2.8700996288293577</v>
          </cell>
          <cell r="R1579">
            <v>2570</v>
          </cell>
          <cell r="S1579">
            <v>0</v>
          </cell>
          <cell r="T1579">
            <v>314</v>
          </cell>
          <cell r="U1579">
            <v>999</v>
          </cell>
          <cell r="V1579">
            <v>1570</v>
          </cell>
          <cell r="W1579">
            <v>2634</v>
          </cell>
          <cell r="X1579">
            <v>28658582.599711496</v>
          </cell>
        </row>
        <row r="1580">
          <cell r="D1580">
            <v>1571</v>
          </cell>
          <cell r="E1580">
            <v>315</v>
          </cell>
          <cell r="F1580" t="str">
            <v xml:space="preserve">Wayland                      </v>
          </cell>
          <cell r="G1580">
            <v>315</v>
          </cell>
          <cell r="H1580" t="str">
            <v>Wayland</v>
          </cell>
          <cell r="I1580">
            <v>24640382.589680005</v>
          </cell>
          <cell r="J1580">
            <v>0.99858368665526143</v>
          </cell>
          <cell r="K1580">
            <v>25043290.042167287</v>
          </cell>
          <cell r="L1580">
            <v>1</v>
          </cell>
          <cell r="N1580">
            <v>20778238</v>
          </cell>
          <cell r="O1580">
            <v>20643819</v>
          </cell>
          <cell r="P1580">
            <v>134419</v>
          </cell>
          <cell r="Q1580">
            <v>0.65113436617517328</v>
          </cell>
          <cell r="R1580">
            <v>2637</v>
          </cell>
          <cell r="S1580">
            <v>0</v>
          </cell>
          <cell r="T1580">
            <v>315</v>
          </cell>
          <cell r="U1580">
            <v>315</v>
          </cell>
          <cell r="V1580">
            <v>1571</v>
          </cell>
          <cell r="W1580">
            <v>2602</v>
          </cell>
          <cell r="X1580">
            <v>25043290.042167287</v>
          </cell>
        </row>
        <row r="1581">
          <cell r="D1581">
            <v>1572</v>
          </cell>
          <cell r="E1581">
            <v>315</v>
          </cell>
          <cell r="F1581" t="str">
            <v xml:space="preserve">Wayland                      </v>
          </cell>
          <cell r="G1581">
            <v>830</v>
          </cell>
          <cell r="H1581" t="str">
            <v>Minuteman</v>
          </cell>
          <cell r="I1581">
            <v>34948</v>
          </cell>
          <cell r="J1581">
            <v>1.4163133447385847E-3</v>
          </cell>
          <cell r="K1581">
            <v>0</v>
          </cell>
          <cell r="L1581">
            <v>0</v>
          </cell>
          <cell r="N1581">
            <v>0</v>
          </cell>
          <cell r="O1581">
            <v>29280</v>
          </cell>
          <cell r="P1581">
            <v>-29280</v>
          </cell>
          <cell r="Q1581">
            <v>-100</v>
          </cell>
          <cell r="R1581">
            <v>2</v>
          </cell>
          <cell r="S1581">
            <v>0</v>
          </cell>
          <cell r="T1581">
            <v>315</v>
          </cell>
          <cell r="U1581">
            <v>830</v>
          </cell>
          <cell r="V1581">
            <v>1572</v>
          </cell>
          <cell r="W1581">
            <v>0</v>
          </cell>
          <cell r="X1581">
            <v>0</v>
          </cell>
        </row>
        <row r="1582">
          <cell r="D1582">
            <v>1573</v>
          </cell>
          <cell r="E1582">
            <v>315</v>
          </cell>
          <cell r="F1582" t="str">
            <v/>
          </cell>
          <cell r="G1582">
            <v>998</v>
          </cell>
          <cell r="H1582" t="str">
            <v/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315</v>
          </cell>
          <cell r="U1582">
            <v>998</v>
          </cell>
          <cell r="V1582">
            <v>1573</v>
          </cell>
          <cell r="W1582">
            <v>0</v>
          </cell>
          <cell r="X1582">
            <v>0</v>
          </cell>
        </row>
        <row r="1583">
          <cell r="D1583">
            <v>1574</v>
          </cell>
          <cell r="E1583">
            <v>315</v>
          </cell>
          <cell r="F1583" t="str">
            <v/>
          </cell>
          <cell r="G1583">
            <v>998</v>
          </cell>
          <cell r="H1583" t="str">
            <v/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315</v>
          </cell>
          <cell r="U1583">
            <v>998</v>
          </cell>
          <cell r="V1583">
            <v>1574</v>
          </cell>
          <cell r="W1583">
            <v>0</v>
          </cell>
          <cell r="X1583">
            <v>0</v>
          </cell>
        </row>
        <row r="1584">
          <cell r="D1584">
            <v>1575</v>
          </cell>
          <cell r="E1584">
            <v>315</v>
          </cell>
          <cell r="F1584" t="str">
            <v xml:space="preserve">Wayland                      </v>
          </cell>
          <cell r="G1584">
            <v>999</v>
          </cell>
          <cell r="H1584" t="str">
            <v>Total</v>
          </cell>
          <cell r="I1584">
            <v>24675330.589680005</v>
          </cell>
          <cell r="J1584">
            <v>1</v>
          </cell>
          <cell r="K1584">
            <v>25043290.042167287</v>
          </cell>
          <cell r="L1584">
            <v>1</v>
          </cell>
          <cell r="M1584">
            <v>20778238</v>
          </cell>
          <cell r="N1584">
            <v>20778238</v>
          </cell>
          <cell r="O1584">
            <v>20673099</v>
          </cell>
          <cell r="P1584">
            <v>105139</v>
          </cell>
          <cell r="Q1584">
            <v>0.50857880572235448</v>
          </cell>
          <cell r="R1584">
            <v>2639</v>
          </cell>
          <cell r="S1584">
            <v>0</v>
          </cell>
          <cell r="T1584">
            <v>315</v>
          </cell>
          <cell r="U1584">
            <v>999</v>
          </cell>
          <cell r="V1584">
            <v>1575</v>
          </cell>
          <cell r="W1584">
            <v>2602</v>
          </cell>
          <cell r="X1584">
            <v>25043290.042167287</v>
          </cell>
        </row>
        <row r="1585">
          <cell r="D1585">
            <v>1576</v>
          </cell>
          <cell r="E1585">
            <v>316</v>
          </cell>
          <cell r="F1585" t="str">
            <v xml:space="preserve">Webster                      </v>
          </cell>
          <cell r="G1585">
            <v>316</v>
          </cell>
          <cell r="H1585" t="str">
            <v>Webster</v>
          </cell>
          <cell r="I1585">
            <v>22136766.249999996</v>
          </cell>
          <cell r="J1585">
            <v>0.89871945537764808</v>
          </cell>
          <cell r="K1585">
            <v>22425991.213709842</v>
          </cell>
          <cell r="L1585">
            <v>0.90190720182124429</v>
          </cell>
          <cell r="N1585">
            <v>10170354</v>
          </cell>
          <cell r="O1585">
            <v>10147763</v>
          </cell>
          <cell r="P1585">
            <v>22591</v>
          </cell>
          <cell r="Q1585">
            <v>0.22262049281206114</v>
          </cell>
          <cell r="R1585">
            <v>2004</v>
          </cell>
          <cell r="S1585">
            <v>0</v>
          </cell>
          <cell r="T1585">
            <v>316</v>
          </cell>
          <cell r="U1585">
            <v>316</v>
          </cell>
          <cell r="V1585">
            <v>1576</v>
          </cell>
          <cell r="W1585">
            <v>1989</v>
          </cell>
          <cell r="X1585">
            <v>22425991.213709842</v>
          </cell>
        </row>
        <row r="1586">
          <cell r="D1586">
            <v>1577</v>
          </cell>
          <cell r="E1586">
            <v>316</v>
          </cell>
          <cell r="F1586" t="str">
            <v xml:space="preserve">Webster                      </v>
          </cell>
          <cell r="G1586">
            <v>876</v>
          </cell>
          <cell r="H1586" t="str">
            <v>Southern Worcester</v>
          </cell>
          <cell r="I1586">
            <v>2494687</v>
          </cell>
          <cell r="J1586">
            <v>0.10128054462235192</v>
          </cell>
          <cell r="K1586">
            <v>2439084.892151677</v>
          </cell>
          <cell r="L1586">
            <v>9.8092798178755797E-2</v>
          </cell>
          <cell r="N1586">
            <v>1106143</v>
          </cell>
          <cell r="O1586">
            <v>1143595</v>
          </cell>
          <cell r="P1586">
            <v>-37452</v>
          </cell>
          <cell r="Q1586">
            <v>-3.2749356196905373</v>
          </cell>
          <cell r="R1586">
            <v>160</v>
          </cell>
          <cell r="S1586">
            <v>0</v>
          </cell>
          <cell r="T1586">
            <v>316</v>
          </cell>
          <cell r="U1586">
            <v>876</v>
          </cell>
          <cell r="V1586">
            <v>1577</v>
          </cell>
          <cell r="W1586">
            <v>153.99999999555001</v>
          </cell>
          <cell r="X1586">
            <v>2439084.892151677</v>
          </cell>
        </row>
        <row r="1587">
          <cell r="D1587">
            <v>1578</v>
          </cell>
          <cell r="E1587">
            <v>316</v>
          </cell>
          <cell r="F1587" t="str">
            <v/>
          </cell>
          <cell r="G1587">
            <v>998</v>
          </cell>
          <cell r="H1587" t="str">
            <v/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316</v>
          </cell>
          <cell r="U1587">
            <v>998</v>
          </cell>
          <cell r="V1587">
            <v>1578</v>
          </cell>
          <cell r="W1587">
            <v>0</v>
          </cell>
          <cell r="X1587">
            <v>0</v>
          </cell>
        </row>
        <row r="1588">
          <cell r="D1588">
            <v>1579</v>
          </cell>
          <cell r="E1588">
            <v>316</v>
          </cell>
          <cell r="F1588" t="str">
            <v/>
          </cell>
          <cell r="G1588">
            <v>998</v>
          </cell>
          <cell r="H1588" t="str">
            <v/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316</v>
          </cell>
          <cell r="U1588">
            <v>998</v>
          </cell>
          <cell r="V1588">
            <v>1579</v>
          </cell>
          <cell r="W1588">
            <v>0</v>
          </cell>
          <cell r="X1588">
            <v>0</v>
          </cell>
        </row>
        <row r="1589">
          <cell r="D1589">
            <v>1580</v>
          </cell>
          <cell r="E1589">
            <v>316</v>
          </cell>
          <cell r="F1589" t="str">
            <v xml:space="preserve">Webster                      </v>
          </cell>
          <cell r="G1589">
            <v>999</v>
          </cell>
          <cell r="H1589" t="str">
            <v>Total</v>
          </cell>
          <cell r="I1589">
            <v>24631453.249999996</v>
          </cell>
          <cell r="J1589">
            <v>1</v>
          </cell>
          <cell r="K1589">
            <v>24865076.105861519</v>
          </cell>
          <cell r="L1589">
            <v>1</v>
          </cell>
          <cell r="M1589">
            <v>11276497</v>
          </cell>
          <cell r="N1589">
            <v>11276497</v>
          </cell>
          <cell r="O1589">
            <v>11291358</v>
          </cell>
          <cell r="P1589">
            <v>-14861</v>
          </cell>
          <cell r="Q1589">
            <v>-0.13161392987451112</v>
          </cell>
          <cell r="R1589">
            <v>2164</v>
          </cell>
          <cell r="S1589">
            <v>0</v>
          </cell>
          <cell r="T1589">
            <v>316</v>
          </cell>
          <cell r="U1589">
            <v>999</v>
          </cell>
          <cell r="V1589">
            <v>1580</v>
          </cell>
          <cell r="W1589">
            <v>2142.9999999955498</v>
          </cell>
          <cell r="X1589">
            <v>24865076.105861519</v>
          </cell>
        </row>
        <row r="1590">
          <cell r="D1590">
            <v>1581</v>
          </cell>
          <cell r="E1590">
            <v>317</v>
          </cell>
          <cell r="F1590" t="str">
            <v xml:space="preserve">Wellesley                    </v>
          </cell>
          <cell r="G1590">
            <v>317</v>
          </cell>
          <cell r="H1590" t="str">
            <v>Wellesley</v>
          </cell>
          <cell r="I1590">
            <v>49005990.891000003</v>
          </cell>
          <cell r="J1590">
            <v>0.99901309572338348</v>
          </cell>
          <cell r="K1590">
            <v>49446876.963866338</v>
          </cell>
          <cell r="L1590">
            <v>0.99866924846845517</v>
          </cell>
          <cell r="N1590">
            <v>41046916</v>
          </cell>
          <cell r="O1590">
            <v>40807164</v>
          </cell>
          <cell r="P1590">
            <v>239752</v>
          </cell>
          <cell r="Q1590">
            <v>0.58752428862735961</v>
          </cell>
          <cell r="R1590">
            <v>5095</v>
          </cell>
          <cell r="S1590">
            <v>0</v>
          </cell>
          <cell r="T1590">
            <v>317</v>
          </cell>
          <cell r="U1590">
            <v>317</v>
          </cell>
          <cell r="V1590">
            <v>1581</v>
          </cell>
          <cell r="W1590">
            <v>5030</v>
          </cell>
          <cell r="X1590">
            <v>49446876.963866338</v>
          </cell>
        </row>
        <row r="1591">
          <cell r="D1591">
            <v>1582</v>
          </cell>
          <cell r="E1591">
            <v>317</v>
          </cell>
          <cell r="F1591" t="str">
            <v xml:space="preserve">Wellesley                    </v>
          </cell>
          <cell r="G1591">
            <v>915</v>
          </cell>
          <cell r="H1591" t="str">
            <v>Norfolk County</v>
          </cell>
          <cell r="I1591">
            <v>48412</v>
          </cell>
          <cell r="J1591">
            <v>9.8690427661656715E-4</v>
          </cell>
          <cell r="K1591">
            <v>65889.189389469204</v>
          </cell>
          <cell r="L1591">
            <v>1.330751531544891E-3</v>
          </cell>
          <cell r="N1591">
            <v>54696</v>
          </cell>
          <cell r="O1591">
            <v>40313</v>
          </cell>
          <cell r="P1591">
            <v>14383</v>
          </cell>
          <cell r="Q1591">
            <v>35.678317168159154</v>
          </cell>
          <cell r="R1591">
            <v>3</v>
          </cell>
          <cell r="S1591">
            <v>0</v>
          </cell>
          <cell r="T1591">
            <v>317</v>
          </cell>
          <cell r="U1591">
            <v>915</v>
          </cell>
          <cell r="V1591">
            <v>1582</v>
          </cell>
          <cell r="W1591">
            <v>3.9999999992400004</v>
          </cell>
          <cell r="X1591">
            <v>65889.189389469204</v>
          </cell>
        </row>
        <row r="1592">
          <cell r="D1592">
            <v>1583</v>
          </cell>
          <cell r="E1592">
            <v>317</v>
          </cell>
          <cell r="F1592" t="str">
            <v/>
          </cell>
          <cell r="G1592">
            <v>998</v>
          </cell>
          <cell r="H1592" t="str">
            <v/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317</v>
          </cell>
          <cell r="U1592">
            <v>998</v>
          </cell>
          <cell r="V1592">
            <v>1583</v>
          </cell>
          <cell r="W1592">
            <v>0</v>
          </cell>
          <cell r="X1592">
            <v>0</v>
          </cell>
        </row>
        <row r="1593">
          <cell r="D1593">
            <v>1584</v>
          </cell>
          <cell r="E1593">
            <v>317</v>
          </cell>
          <cell r="F1593" t="str">
            <v/>
          </cell>
          <cell r="G1593">
            <v>998</v>
          </cell>
          <cell r="H1593" t="str">
            <v/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317</v>
          </cell>
          <cell r="U1593">
            <v>998</v>
          </cell>
          <cell r="V1593">
            <v>1584</v>
          </cell>
          <cell r="W1593">
            <v>0</v>
          </cell>
          <cell r="X1593">
            <v>0</v>
          </cell>
        </row>
        <row r="1594">
          <cell r="D1594">
            <v>1585</v>
          </cell>
          <cell r="E1594">
            <v>317</v>
          </cell>
          <cell r="F1594" t="str">
            <v xml:space="preserve">Wellesley                    </v>
          </cell>
          <cell r="G1594">
            <v>999</v>
          </cell>
          <cell r="H1594" t="str">
            <v>Total</v>
          </cell>
          <cell r="I1594">
            <v>49054402.891000003</v>
          </cell>
          <cell r="J1594">
            <v>1</v>
          </cell>
          <cell r="K1594">
            <v>49512766.153255805</v>
          </cell>
          <cell r="L1594">
            <v>1</v>
          </cell>
          <cell r="M1594">
            <v>41101612</v>
          </cell>
          <cell r="N1594">
            <v>41101612</v>
          </cell>
          <cell r="O1594">
            <v>40847477</v>
          </cell>
          <cell r="P1594">
            <v>254135</v>
          </cell>
          <cell r="Q1594">
            <v>0.62215592899409677</v>
          </cell>
          <cell r="R1594">
            <v>5098</v>
          </cell>
          <cell r="S1594">
            <v>0</v>
          </cell>
          <cell r="T1594">
            <v>317</v>
          </cell>
          <cell r="U1594">
            <v>999</v>
          </cell>
          <cell r="V1594">
            <v>1585</v>
          </cell>
          <cell r="W1594">
            <v>5033.9999999992397</v>
          </cell>
          <cell r="X1594">
            <v>49512766.153255805</v>
          </cell>
        </row>
        <row r="1595">
          <cell r="D1595">
            <v>1586</v>
          </cell>
          <cell r="E1595">
            <v>318</v>
          </cell>
          <cell r="F1595" t="str">
            <v xml:space="preserve">Wellfleet                    </v>
          </cell>
          <cell r="G1595">
            <v>318</v>
          </cell>
          <cell r="H1595" t="str">
            <v>Wellfleet</v>
          </cell>
          <cell r="I1595">
            <v>1067714.3400000001</v>
          </cell>
          <cell r="J1595">
            <v>0.37861843566381881</v>
          </cell>
          <cell r="K1595">
            <v>1107735.4422992696</v>
          </cell>
          <cell r="L1595">
            <v>0.37853576619435031</v>
          </cell>
          <cell r="N1595">
            <v>917147</v>
          </cell>
          <cell r="O1595">
            <v>892056</v>
          </cell>
          <cell r="P1595">
            <v>25091</v>
          </cell>
          <cell r="Q1595">
            <v>2.8127157936273059</v>
          </cell>
          <cell r="R1595">
            <v>108</v>
          </cell>
          <cell r="S1595">
            <v>0</v>
          </cell>
          <cell r="T1595">
            <v>318</v>
          </cell>
          <cell r="U1595">
            <v>318</v>
          </cell>
          <cell r="V1595">
            <v>1586</v>
          </cell>
          <cell r="W1595">
            <v>110</v>
          </cell>
          <cell r="X1595">
            <v>1107735.4422992696</v>
          </cell>
        </row>
        <row r="1596">
          <cell r="D1596">
            <v>1587</v>
          </cell>
          <cell r="E1596">
            <v>318</v>
          </cell>
          <cell r="F1596" t="str">
            <v xml:space="preserve">Wellfleet                    </v>
          </cell>
          <cell r="G1596">
            <v>660</v>
          </cell>
          <cell r="H1596" t="str">
            <v>Nauset</v>
          </cell>
          <cell r="I1596">
            <v>1640550</v>
          </cell>
          <cell r="J1596">
            <v>0.58174967906516828</v>
          </cell>
          <cell r="K1596">
            <v>1671042.8646366228</v>
          </cell>
          <cell r="L1596">
            <v>0.57102938748251608</v>
          </cell>
          <cell r="N1596">
            <v>1383537</v>
          </cell>
          <cell r="O1596">
            <v>1370650</v>
          </cell>
          <cell r="P1596">
            <v>12887</v>
          </cell>
          <cell r="Q1596">
            <v>0.94021084886732575</v>
          </cell>
          <cell r="R1596">
            <v>157</v>
          </cell>
          <cell r="S1596">
            <v>0</v>
          </cell>
          <cell r="T1596">
            <v>318</v>
          </cell>
          <cell r="U1596">
            <v>660</v>
          </cell>
          <cell r="V1596">
            <v>1587</v>
          </cell>
          <cell r="W1596">
            <v>158.26756985949001</v>
          </cell>
          <cell r="X1596">
            <v>1671042.8646366228</v>
          </cell>
        </row>
        <row r="1597">
          <cell r="D1597">
            <v>1588</v>
          </cell>
          <cell r="E1597">
            <v>318</v>
          </cell>
          <cell r="F1597" t="str">
            <v xml:space="preserve">Wellfleet                    </v>
          </cell>
          <cell r="G1597">
            <v>815</v>
          </cell>
          <cell r="H1597" t="str">
            <v>Cape Cod</v>
          </cell>
          <cell r="I1597">
            <v>111763</v>
          </cell>
          <cell r="J1597">
            <v>3.9631885271013016E-2</v>
          </cell>
          <cell r="K1597">
            <v>147590.98555133044</v>
          </cell>
          <cell r="L1597">
            <v>5.0434846323133657E-2</v>
          </cell>
          <cell r="N1597">
            <v>122198</v>
          </cell>
          <cell r="O1597">
            <v>93376</v>
          </cell>
          <cell r="P1597">
            <v>28822</v>
          </cell>
          <cell r="Q1597">
            <v>30.866603838245375</v>
          </cell>
          <cell r="R1597">
            <v>7</v>
          </cell>
          <cell r="S1597">
            <v>0</v>
          </cell>
          <cell r="T1597">
            <v>318</v>
          </cell>
          <cell r="U1597">
            <v>815</v>
          </cell>
          <cell r="V1597">
            <v>1588</v>
          </cell>
          <cell r="W1597">
            <v>9.0000000003899991</v>
          </cell>
          <cell r="X1597">
            <v>147590.98555133044</v>
          </cell>
        </row>
        <row r="1598">
          <cell r="D1598">
            <v>1589</v>
          </cell>
          <cell r="E1598">
            <v>318</v>
          </cell>
          <cell r="F1598" t="str">
            <v/>
          </cell>
          <cell r="G1598">
            <v>998</v>
          </cell>
          <cell r="H1598" t="str">
            <v/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318</v>
          </cell>
          <cell r="U1598">
            <v>998</v>
          </cell>
          <cell r="V1598">
            <v>1589</v>
          </cell>
          <cell r="W1598">
            <v>0</v>
          </cell>
          <cell r="X1598">
            <v>0</v>
          </cell>
        </row>
        <row r="1599">
          <cell r="D1599">
            <v>1590</v>
          </cell>
          <cell r="E1599">
            <v>318</v>
          </cell>
          <cell r="F1599" t="str">
            <v xml:space="preserve">Wellfleet                    </v>
          </cell>
          <cell r="G1599">
            <v>999</v>
          </cell>
          <cell r="H1599" t="str">
            <v>Total</v>
          </cell>
          <cell r="I1599">
            <v>2820027.34</v>
          </cell>
          <cell r="J1599">
            <v>1</v>
          </cell>
          <cell r="K1599">
            <v>2926369.2924872227</v>
          </cell>
          <cell r="L1599">
            <v>1</v>
          </cell>
          <cell r="M1599">
            <v>2422882</v>
          </cell>
          <cell r="N1599">
            <v>2422882</v>
          </cell>
          <cell r="O1599">
            <v>2356082</v>
          </cell>
          <cell r="P1599">
            <v>66800</v>
          </cell>
          <cell r="Q1599">
            <v>2.8352154127063489</v>
          </cell>
          <cell r="R1599">
            <v>272</v>
          </cell>
          <cell r="S1599">
            <v>0</v>
          </cell>
          <cell r="T1599">
            <v>318</v>
          </cell>
          <cell r="U1599">
            <v>999</v>
          </cell>
          <cell r="V1599">
            <v>1590</v>
          </cell>
          <cell r="W1599">
            <v>277.26756985987998</v>
          </cell>
          <cell r="X1599">
            <v>2926369.2924872227</v>
          </cell>
        </row>
        <row r="1600">
          <cell r="D1600">
            <v>1591</v>
          </cell>
          <cell r="E1600">
            <v>319</v>
          </cell>
          <cell r="F1600" t="str">
            <v xml:space="preserve">Wendell                      </v>
          </cell>
          <cell r="G1600">
            <v>319</v>
          </cell>
          <cell r="H1600" t="str">
            <v>Wendell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319</v>
          </cell>
          <cell r="U1600">
            <v>319</v>
          </cell>
          <cell r="V1600">
            <v>1591</v>
          </cell>
          <cell r="W1600">
            <v>0</v>
          </cell>
          <cell r="X1600">
            <v>0</v>
          </cell>
        </row>
        <row r="1601">
          <cell r="D1601">
            <v>1592</v>
          </cell>
          <cell r="E1601">
            <v>319</v>
          </cell>
          <cell r="F1601" t="str">
            <v xml:space="preserve">Wendell                      </v>
          </cell>
          <cell r="G1601">
            <v>728</v>
          </cell>
          <cell r="H1601" t="str">
            <v>New Salem Wendell</v>
          </cell>
          <cell r="I1601">
            <v>717959</v>
          </cell>
          <cell r="J1601">
            <v>0.5909443715095869</v>
          </cell>
          <cell r="K1601">
            <v>754930.43017995765</v>
          </cell>
          <cell r="L1601">
            <v>0.62681580117571511</v>
          </cell>
          <cell r="N1601">
            <v>377452</v>
          </cell>
          <cell r="O1601">
            <v>370486</v>
          </cell>
          <cell r="P1601">
            <v>6966</v>
          </cell>
          <cell r="Q1601">
            <v>1.8802329912601285</v>
          </cell>
          <cell r="R1601">
            <v>68</v>
          </cell>
          <cell r="S1601">
            <v>0</v>
          </cell>
          <cell r="T1601">
            <v>319</v>
          </cell>
          <cell r="U1601">
            <v>728</v>
          </cell>
          <cell r="V1601">
            <v>1592</v>
          </cell>
          <cell r="W1601">
            <v>72.582781456499987</v>
          </cell>
          <cell r="X1601">
            <v>754930.43017995765</v>
          </cell>
        </row>
        <row r="1602">
          <cell r="D1602">
            <v>1593</v>
          </cell>
          <cell r="E1602">
            <v>319</v>
          </cell>
          <cell r="F1602" t="str">
            <v xml:space="preserve">Wendell                      </v>
          </cell>
          <cell r="G1602">
            <v>755</v>
          </cell>
          <cell r="H1602" t="str">
            <v>Ralph C Mahar</v>
          </cell>
          <cell r="I1602">
            <v>350992</v>
          </cell>
          <cell r="J1602">
            <v>0.28889775996246714</v>
          </cell>
          <cell r="K1602">
            <v>333455.66570296255</v>
          </cell>
          <cell r="L1602">
            <v>0.2768669428312216</v>
          </cell>
          <cell r="N1602">
            <v>166722</v>
          </cell>
          <cell r="O1602">
            <v>181121</v>
          </cell>
          <cell r="P1602">
            <v>-14399</v>
          </cell>
          <cell r="Q1602">
            <v>-7.9499340220073877</v>
          </cell>
          <cell r="R1602">
            <v>31</v>
          </cell>
          <cell r="S1602">
            <v>0</v>
          </cell>
          <cell r="T1602">
            <v>319</v>
          </cell>
          <cell r="U1602">
            <v>755</v>
          </cell>
          <cell r="V1602">
            <v>1593</v>
          </cell>
          <cell r="W1602">
            <v>29.045597486360002</v>
          </cell>
          <cell r="X1602">
            <v>333455.66570296255</v>
          </cell>
        </row>
        <row r="1603">
          <cell r="D1603">
            <v>1594</v>
          </cell>
          <cell r="E1603">
            <v>319</v>
          </cell>
          <cell r="F1603" t="str">
            <v xml:space="preserve">Wendell                      </v>
          </cell>
          <cell r="G1603">
            <v>818</v>
          </cell>
          <cell r="H1603" t="str">
            <v>Franklin County</v>
          </cell>
          <cell r="I1603">
            <v>145984</v>
          </cell>
          <cell r="J1603">
            <v>0.12015786852794594</v>
          </cell>
          <cell r="K1603">
            <v>116003.50113096926</v>
          </cell>
          <cell r="L1603">
            <v>9.6317255993063414E-2</v>
          </cell>
          <cell r="N1603">
            <v>58000</v>
          </cell>
          <cell r="O1603">
            <v>75332</v>
          </cell>
          <cell r="P1603">
            <v>-17332</v>
          </cell>
          <cell r="Q1603">
            <v>-23.007486858174481</v>
          </cell>
          <cell r="R1603">
            <v>9</v>
          </cell>
          <cell r="S1603">
            <v>0</v>
          </cell>
          <cell r="T1603">
            <v>319</v>
          </cell>
          <cell r="U1603">
            <v>818</v>
          </cell>
          <cell r="V1603">
            <v>1594</v>
          </cell>
          <cell r="W1603">
            <v>7.0000000016800001</v>
          </cell>
          <cell r="X1603">
            <v>116003.50113096926</v>
          </cell>
        </row>
        <row r="1604">
          <cell r="D1604">
            <v>1595</v>
          </cell>
          <cell r="E1604">
            <v>319</v>
          </cell>
          <cell r="F1604" t="str">
            <v xml:space="preserve">Wendell                      </v>
          </cell>
          <cell r="G1604">
            <v>999</v>
          </cell>
          <cell r="H1604" t="str">
            <v>Total</v>
          </cell>
          <cell r="I1604">
            <v>1214935</v>
          </cell>
          <cell r="J1604">
            <v>1</v>
          </cell>
          <cell r="K1604">
            <v>1204389.5970138893</v>
          </cell>
          <cell r="L1604">
            <v>1.0000000000000002</v>
          </cell>
          <cell r="M1604">
            <v>602174</v>
          </cell>
          <cell r="N1604">
            <v>602174</v>
          </cell>
          <cell r="O1604">
            <v>626939</v>
          </cell>
          <cell r="P1604">
            <v>-24765</v>
          </cell>
          <cell r="Q1604">
            <v>-3.9501450699350333</v>
          </cell>
          <cell r="R1604">
            <v>108</v>
          </cell>
          <cell r="S1604">
            <v>0</v>
          </cell>
          <cell r="T1604">
            <v>319</v>
          </cell>
          <cell r="U1604">
            <v>999</v>
          </cell>
          <cell r="V1604">
            <v>1595</v>
          </cell>
          <cell r="W1604">
            <v>108.62837894454</v>
          </cell>
          <cell r="X1604">
            <v>1204389.5970138893</v>
          </cell>
        </row>
        <row r="1605">
          <cell r="D1605">
            <v>1596</v>
          </cell>
          <cell r="E1605">
            <v>320</v>
          </cell>
          <cell r="F1605" t="str">
            <v xml:space="preserve">Wenham                       </v>
          </cell>
          <cell r="G1605">
            <v>320</v>
          </cell>
          <cell r="H1605" t="str">
            <v>Wenham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320</v>
          </cell>
          <cell r="U1605">
            <v>320</v>
          </cell>
          <cell r="V1605">
            <v>1596</v>
          </cell>
          <cell r="W1605">
            <v>0</v>
          </cell>
          <cell r="X1605">
            <v>0</v>
          </cell>
        </row>
        <row r="1606">
          <cell r="D1606">
            <v>1597</v>
          </cell>
          <cell r="E1606">
            <v>320</v>
          </cell>
          <cell r="F1606" t="str">
            <v xml:space="preserve">Wenham                       </v>
          </cell>
          <cell r="G1606">
            <v>675</v>
          </cell>
          <cell r="H1606" t="str">
            <v>Hamilton Wenham</v>
          </cell>
          <cell r="I1606">
            <v>5811603</v>
          </cell>
          <cell r="J1606">
            <v>0.97358525651334837</v>
          </cell>
          <cell r="K1606">
            <v>5923295.4775531432</v>
          </cell>
          <cell r="L1606">
            <v>0.97384688583172663</v>
          </cell>
          <cell r="N1606">
            <v>4897170</v>
          </cell>
          <cell r="O1606">
            <v>4761280</v>
          </cell>
          <cell r="P1606">
            <v>135890</v>
          </cell>
          <cell r="Q1606">
            <v>2.8540644532562673</v>
          </cell>
          <cell r="R1606">
            <v>614</v>
          </cell>
          <cell r="S1606">
            <v>0</v>
          </cell>
          <cell r="T1606">
            <v>320</v>
          </cell>
          <cell r="U1606">
            <v>675</v>
          </cell>
          <cell r="V1606">
            <v>1597</v>
          </cell>
          <cell r="W1606">
            <v>615.51664753725004</v>
          </cell>
          <cell r="X1606">
            <v>5923295.4775531432</v>
          </cell>
        </row>
        <row r="1607">
          <cell r="D1607">
            <v>1598</v>
          </cell>
          <cell r="E1607">
            <v>320</v>
          </cell>
          <cell r="F1607" t="str">
            <v xml:space="preserve">Wenham                       </v>
          </cell>
          <cell r="G1607">
            <v>817</v>
          </cell>
          <cell r="H1607" t="str">
            <v>Essex North Shore</v>
          </cell>
          <cell r="I1607">
            <v>157677</v>
          </cell>
          <cell r="J1607">
            <v>2.6414743486651657E-2</v>
          </cell>
          <cell r="K1607">
            <v>159072.87390929041</v>
          </cell>
          <cell r="L1607">
            <v>2.6153114168273487E-2</v>
          </cell>
          <cell r="N1607">
            <v>131516</v>
          </cell>
          <cell r="O1607">
            <v>129180</v>
          </cell>
          <cell r="P1607">
            <v>2336</v>
          </cell>
          <cell r="Q1607">
            <v>1.8083294627651338</v>
          </cell>
          <cell r="R1607">
            <v>10</v>
          </cell>
          <cell r="S1607">
            <v>0</v>
          </cell>
          <cell r="T1607">
            <v>320</v>
          </cell>
          <cell r="U1607">
            <v>817</v>
          </cell>
          <cell r="V1607">
            <v>1598</v>
          </cell>
          <cell r="W1607">
            <v>10.00000000116</v>
          </cell>
          <cell r="X1607">
            <v>159072.87390929041</v>
          </cell>
        </row>
        <row r="1608">
          <cell r="D1608">
            <v>1599</v>
          </cell>
          <cell r="E1608">
            <v>320</v>
          </cell>
          <cell r="F1608" t="str">
            <v/>
          </cell>
          <cell r="G1608">
            <v>998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320</v>
          </cell>
          <cell r="U1608">
            <v>998</v>
          </cell>
          <cell r="V1608">
            <v>1599</v>
          </cell>
          <cell r="W1608">
            <v>0</v>
          </cell>
          <cell r="X1608">
            <v>0</v>
          </cell>
        </row>
        <row r="1609">
          <cell r="D1609">
            <v>1600</v>
          </cell>
          <cell r="E1609">
            <v>320</v>
          </cell>
          <cell r="F1609" t="str">
            <v xml:space="preserve">Wenham                       </v>
          </cell>
          <cell r="G1609">
            <v>999</v>
          </cell>
          <cell r="H1609" t="str">
            <v>Total</v>
          </cell>
          <cell r="I1609">
            <v>5969280</v>
          </cell>
          <cell r="J1609">
            <v>1</v>
          </cell>
          <cell r="K1609">
            <v>6082368.3514624331</v>
          </cell>
          <cell r="L1609">
            <v>1.0000000000000002</v>
          </cell>
          <cell r="M1609">
            <v>5028686</v>
          </cell>
          <cell r="N1609">
            <v>5028686</v>
          </cell>
          <cell r="O1609">
            <v>4890460</v>
          </cell>
          <cell r="P1609">
            <v>138226</v>
          </cell>
          <cell r="Q1609">
            <v>2.8264416844223241</v>
          </cell>
          <cell r="R1609">
            <v>624</v>
          </cell>
          <cell r="S1609">
            <v>0</v>
          </cell>
          <cell r="T1609">
            <v>320</v>
          </cell>
          <cell r="U1609">
            <v>999</v>
          </cell>
          <cell r="V1609">
            <v>1600</v>
          </cell>
          <cell r="W1609">
            <v>625.51664753840998</v>
          </cell>
          <cell r="X1609">
            <v>6082368.3514624331</v>
          </cell>
        </row>
        <row r="1610">
          <cell r="D1610">
            <v>1601</v>
          </cell>
          <cell r="E1610">
            <v>321</v>
          </cell>
          <cell r="F1610" t="str">
            <v xml:space="preserve">Westborough                  </v>
          </cell>
          <cell r="G1610">
            <v>321</v>
          </cell>
          <cell r="H1610" t="str">
            <v>Westborough</v>
          </cell>
          <cell r="I1610">
            <v>33283538.019999992</v>
          </cell>
          <cell r="J1610">
            <v>0.98257159951818263</v>
          </cell>
          <cell r="K1610">
            <v>36606246.041138574</v>
          </cell>
          <cell r="L1610">
            <v>0.98233860101330883</v>
          </cell>
          <cell r="N1610">
            <v>28766772</v>
          </cell>
          <cell r="O1610">
            <v>27451731</v>
          </cell>
          <cell r="P1610">
            <v>1315041</v>
          </cell>
          <cell r="Q1610">
            <v>4.7903755140249622</v>
          </cell>
          <cell r="R1610">
            <v>3563</v>
          </cell>
          <cell r="S1610">
            <v>0</v>
          </cell>
          <cell r="T1610">
            <v>321</v>
          </cell>
          <cell r="U1610">
            <v>321</v>
          </cell>
          <cell r="V1610">
            <v>1601</v>
          </cell>
          <cell r="W1610">
            <v>3849</v>
          </cell>
          <cell r="X1610">
            <v>36606246.041138574</v>
          </cell>
        </row>
        <row r="1611">
          <cell r="D1611">
            <v>1602</v>
          </cell>
          <cell r="E1611">
            <v>321</v>
          </cell>
          <cell r="F1611" t="str">
            <v xml:space="preserve">Westborough                  </v>
          </cell>
          <cell r="G1611">
            <v>801</v>
          </cell>
          <cell r="H1611" t="str">
            <v>Assabet Valley</v>
          </cell>
          <cell r="I1611">
            <v>590368</v>
          </cell>
          <cell r="J1611">
            <v>1.7428400481817246E-2</v>
          </cell>
          <cell r="K1611">
            <v>658141.21125916368</v>
          </cell>
          <cell r="L1611">
            <v>1.766139898669114E-2</v>
          </cell>
          <cell r="N1611">
            <v>517196</v>
          </cell>
          <cell r="O1611">
            <v>486926</v>
          </cell>
          <cell r="P1611">
            <v>30270</v>
          </cell>
          <cell r="Q1611">
            <v>6.2165503587814168</v>
          </cell>
          <cell r="R1611">
            <v>35</v>
          </cell>
          <cell r="S1611">
            <v>0</v>
          </cell>
          <cell r="T1611">
            <v>321</v>
          </cell>
          <cell r="U1611">
            <v>801</v>
          </cell>
          <cell r="V1611">
            <v>1602</v>
          </cell>
          <cell r="W1611">
            <v>39.000000002230003</v>
          </cell>
          <cell r="X1611">
            <v>658141.21125916368</v>
          </cell>
        </row>
        <row r="1612">
          <cell r="D1612">
            <v>1603</v>
          </cell>
          <cell r="E1612">
            <v>321</v>
          </cell>
          <cell r="F1612" t="str">
            <v/>
          </cell>
          <cell r="G1612">
            <v>998</v>
          </cell>
          <cell r="H1612" t="str">
            <v/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321</v>
          </cell>
          <cell r="U1612">
            <v>998</v>
          </cell>
          <cell r="V1612">
            <v>1603</v>
          </cell>
          <cell r="W1612">
            <v>0</v>
          </cell>
          <cell r="X1612">
            <v>0</v>
          </cell>
        </row>
        <row r="1613">
          <cell r="D1613">
            <v>1604</v>
          </cell>
          <cell r="E1613">
            <v>321</v>
          </cell>
          <cell r="F1613" t="str">
            <v/>
          </cell>
          <cell r="G1613">
            <v>998</v>
          </cell>
          <cell r="H1613" t="str">
            <v/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321</v>
          </cell>
          <cell r="U1613">
            <v>998</v>
          </cell>
          <cell r="V1613">
            <v>1604</v>
          </cell>
          <cell r="W1613">
            <v>0</v>
          </cell>
          <cell r="X1613">
            <v>0</v>
          </cell>
        </row>
        <row r="1614">
          <cell r="D1614">
            <v>1605</v>
          </cell>
          <cell r="E1614">
            <v>321</v>
          </cell>
          <cell r="F1614" t="str">
            <v xml:space="preserve">Westborough                  </v>
          </cell>
          <cell r="G1614">
            <v>999</v>
          </cell>
          <cell r="H1614" t="str">
            <v>Total</v>
          </cell>
          <cell r="I1614">
            <v>33873906.019999996</v>
          </cell>
          <cell r="J1614">
            <v>0.99999999999999989</v>
          </cell>
          <cell r="K1614">
            <v>37264387.252397738</v>
          </cell>
          <cell r="L1614">
            <v>1</v>
          </cell>
          <cell r="M1614">
            <v>29283968</v>
          </cell>
          <cell r="N1614">
            <v>29283968</v>
          </cell>
          <cell r="O1614">
            <v>27938657</v>
          </cell>
          <cell r="P1614">
            <v>1345311</v>
          </cell>
          <cell r="Q1614">
            <v>4.8152314551125341</v>
          </cell>
          <cell r="R1614">
            <v>3598</v>
          </cell>
          <cell r="S1614">
            <v>0</v>
          </cell>
          <cell r="T1614">
            <v>321</v>
          </cell>
          <cell r="U1614">
            <v>999</v>
          </cell>
          <cell r="V1614">
            <v>1605</v>
          </cell>
          <cell r="W1614">
            <v>3888.0000000022301</v>
          </cell>
          <cell r="X1614">
            <v>37264387.252397738</v>
          </cell>
        </row>
        <row r="1615">
          <cell r="D1615">
            <v>1606</v>
          </cell>
          <cell r="E1615">
            <v>322</v>
          </cell>
          <cell r="F1615" t="str">
            <v xml:space="preserve">West Boylston                </v>
          </cell>
          <cell r="G1615">
            <v>322</v>
          </cell>
          <cell r="H1615" t="str">
            <v>West Boylston</v>
          </cell>
          <cell r="I1615">
            <v>8692760.0099999998</v>
          </cell>
          <cell r="J1615">
            <v>1</v>
          </cell>
          <cell r="K1615">
            <v>8877321.1119815204</v>
          </cell>
          <cell r="L1615">
            <v>1</v>
          </cell>
          <cell r="N1615">
            <v>6760095</v>
          </cell>
          <cell r="O1615">
            <v>6831386</v>
          </cell>
          <cell r="P1615">
            <v>-71291</v>
          </cell>
          <cell r="Q1615">
            <v>-1.0435803217677935</v>
          </cell>
          <cell r="R1615">
            <v>868</v>
          </cell>
          <cell r="S1615">
            <v>0</v>
          </cell>
          <cell r="T1615">
            <v>322</v>
          </cell>
          <cell r="U1615">
            <v>322</v>
          </cell>
          <cell r="V1615">
            <v>1606</v>
          </cell>
          <cell r="W1615">
            <v>862</v>
          </cell>
          <cell r="X1615">
            <v>8877321.1119815204</v>
          </cell>
        </row>
        <row r="1616">
          <cell r="D1616">
            <v>1607</v>
          </cell>
          <cell r="E1616">
            <v>322</v>
          </cell>
          <cell r="F1616" t="str">
            <v/>
          </cell>
          <cell r="G1616">
            <v>998</v>
          </cell>
          <cell r="H1616" t="str">
            <v/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322</v>
          </cell>
          <cell r="U1616">
            <v>998</v>
          </cell>
          <cell r="V1616">
            <v>1607</v>
          </cell>
          <cell r="W1616">
            <v>0</v>
          </cell>
          <cell r="X1616">
            <v>0</v>
          </cell>
        </row>
        <row r="1617">
          <cell r="D1617">
            <v>1608</v>
          </cell>
          <cell r="E1617">
            <v>322</v>
          </cell>
          <cell r="F1617" t="str">
            <v/>
          </cell>
          <cell r="G1617">
            <v>998</v>
          </cell>
          <cell r="H1617" t="str">
            <v/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322</v>
          </cell>
          <cell r="U1617">
            <v>998</v>
          </cell>
          <cell r="V1617">
            <v>1608</v>
          </cell>
          <cell r="W1617">
            <v>0</v>
          </cell>
          <cell r="X1617">
            <v>0</v>
          </cell>
        </row>
        <row r="1618">
          <cell r="D1618">
            <v>1609</v>
          </cell>
          <cell r="E1618">
            <v>322</v>
          </cell>
          <cell r="F1618" t="str">
            <v/>
          </cell>
          <cell r="G1618">
            <v>998</v>
          </cell>
          <cell r="H1618" t="str">
            <v/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322</v>
          </cell>
          <cell r="U1618">
            <v>998</v>
          </cell>
          <cell r="V1618">
            <v>1609</v>
          </cell>
          <cell r="W1618">
            <v>0</v>
          </cell>
          <cell r="X1618">
            <v>0</v>
          </cell>
        </row>
        <row r="1619">
          <cell r="D1619">
            <v>1610</v>
          </cell>
          <cell r="E1619">
            <v>322</v>
          </cell>
          <cell r="F1619" t="str">
            <v xml:space="preserve">West Boylston                </v>
          </cell>
          <cell r="G1619">
            <v>999</v>
          </cell>
          <cell r="H1619" t="str">
            <v>Total</v>
          </cell>
          <cell r="I1619">
            <v>8692760.0099999998</v>
          </cell>
          <cell r="J1619">
            <v>1</v>
          </cell>
          <cell r="K1619">
            <v>8877321.1119815204</v>
          </cell>
          <cell r="L1619">
            <v>1</v>
          </cell>
          <cell r="M1619">
            <v>6760095</v>
          </cell>
          <cell r="N1619">
            <v>6760095</v>
          </cell>
          <cell r="O1619">
            <v>6831386</v>
          </cell>
          <cell r="P1619">
            <v>-71291</v>
          </cell>
          <cell r="Q1619">
            <v>-1.0435803217677935</v>
          </cell>
          <cell r="R1619">
            <v>868</v>
          </cell>
          <cell r="S1619">
            <v>0</v>
          </cell>
          <cell r="T1619">
            <v>322</v>
          </cell>
          <cell r="U1619">
            <v>999</v>
          </cell>
          <cell r="V1619">
            <v>1610</v>
          </cell>
          <cell r="W1619">
            <v>862</v>
          </cell>
          <cell r="X1619">
            <v>8877321.1119815204</v>
          </cell>
        </row>
        <row r="1620">
          <cell r="D1620">
            <v>1611</v>
          </cell>
          <cell r="E1620">
            <v>323</v>
          </cell>
          <cell r="F1620" t="str">
            <v xml:space="preserve">West Bridgewater             </v>
          </cell>
          <cell r="G1620">
            <v>323</v>
          </cell>
          <cell r="H1620" t="str">
            <v>West Bridgewater</v>
          </cell>
          <cell r="I1620">
            <v>10285489.059999999</v>
          </cell>
          <cell r="J1620">
            <v>0.93446194530666504</v>
          </cell>
          <cell r="K1620">
            <v>10346624.462660685</v>
          </cell>
          <cell r="L1620">
            <v>0.925319697968773</v>
          </cell>
          <cell r="N1620">
            <v>6795040</v>
          </cell>
          <cell r="O1620">
            <v>6653790</v>
          </cell>
          <cell r="P1620">
            <v>141250</v>
          </cell>
          <cell r="Q1620">
            <v>2.1228502853261073</v>
          </cell>
          <cell r="R1620">
            <v>1050</v>
          </cell>
          <cell r="S1620">
            <v>0</v>
          </cell>
          <cell r="T1620">
            <v>323</v>
          </cell>
          <cell r="U1620">
            <v>323</v>
          </cell>
          <cell r="V1620">
            <v>1611</v>
          </cell>
          <cell r="W1620">
            <v>1052</v>
          </cell>
          <cell r="X1620">
            <v>10346624.462660685</v>
          </cell>
        </row>
        <row r="1621">
          <cell r="D1621">
            <v>1612</v>
          </cell>
          <cell r="E1621">
            <v>323</v>
          </cell>
          <cell r="F1621" t="str">
            <v xml:space="preserve">West Bridgewater             </v>
          </cell>
          <cell r="G1621">
            <v>872</v>
          </cell>
          <cell r="H1621" t="str">
            <v>Southeastern</v>
          </cell>
          <cell r="I1621">
            <v>721368</v>
          </cell>
          <cell r="J1621">
            <v>6.5538054693334971E-2</v>
          </cell>
          <cell r="K1621">
            <v>835050.89275777864</v>
          </cell>
          <cell r="L1621">
            <v>7.4680302031227025E-2</v>
          </cell>
          <cell r="N1621">
            <v>548411</v>
          </cell>
          <cell r="O1621">
            <v>466661</v>
          </cell>
          <cell r="P1621">
            <v>81750</v>
          </cell>
          <cell r="Q1621">
            <v>17.518069862276899</v>
          </cell>
          <cell r="R1621">
            <v>45</v>
          </cell>
          <cell r="S1621">
            <v>0</v>
          </cell>
          <cell r="T1621">
            <v>323</v>
          </cell>
          <cell r="U1621">
            <v>872</v>
          </cell>
          <cell r="V1621">
            <v>1612</v>
          </cell>
          <cell r="W1621">
            <v>51.101593621469995</v>
          </cell>
          <cell r="X1621">
            <v>835050.89275777864</v>
          </cell>
        </row>
        <row r="1622">
          <cell r="D1622">
            <v>1613</v>
          </cell>
          <cell r="E1622">
            <v>323</v>
          </cell>
          <cell r="F1622" t="str">
            <v/>
          </cell>
          <cell r="G1622">
            <v>998</v>
          </cell>
          <cell r="H1622" t="str">
            <v/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323</v>
          </cell>
          <cell r="U1622">
            <v>998</v>
          </cell>
          <cell r="V1622">
            <v>1613</v>
          </cell>
          <cell r="W1622">
            <v>0</v>
          </cell>
          <cell r="X1622">
            <v>0</v>
          </cell>
        </row>
        <row r="1623">
          <cell r="D1623">
            <v>1614</v>
          </cell>
          <cell r="E1623">
            <v>323</v>
          </cell>
          <cell r="F1623" t="str">
            <v/>
          </cell>
          <cell r="G1623">
            <v>998</v>
          </cell>
          <cell r="H1623" t="str">
            <v/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323</v>
          </cell>
          <cell r="U1623">
            <v>998</v>
          </cell>
          <cell r="V1623">
            <v>1614</v>
          </cell>
          <cell r="W1623">
            <v>0</v>
          </cell>
          <cell r="X1623">
            <v>0</v>
          </cell>
        </row>
        <row r="1624">
          <cell r="D1624">
            <v>1615</v>
          </cell>
          <cell r="E1624">
            <v>323</v>
          </cell>
          <cell r="F1624" t="str">
            <v xml:space="preserve">West Bridgewater             </v>
          </cell>
          <cell r="G1624">
            <v>999</v>
          </cell>
          <cell r="H1624" t="str">
            <v>Total</v>
          </cell>
          <cell r="I1624">
            <v>11006857.059999999</v>
          </cell>
          <cell r="J1624">
            <v>1</v>
          </cell>
          <cell r="K1624">
            <v>11181675.355418464</v>
          </cell>
          <cell r="L1624">
            <v>1</v>
          </cell>
          <cell r="M1624">
            <v>7343451</v>
          </cell>
          <cell r="N1624">
            <v>7343451</v>
          </cell>
          <cell r="O1624">
            <v>7120451</v>
          </cell>
          <cell r="P1624">
            <v>223000</v>
          </cell>
          <cell r="Q1624">
            <v>3.1318240937266473</v>
          </cell>
          <cell r="R1624">
            <v>1095</v>
          </cell>
          <cell r="S1624">
            <v>0</v>
          </cell>
          <cell r="T1624">
            <v>323</v>
          </cell>
          <cell r="U1624">
            <v>999</v>
          </cell>
          <cell r="V1624">
            <v>1615</v>
          </cell>
          <cell r="W1624">
            <v>1103.1015936214701</v>
          </cell>
          <cell r="X1624">
            <v>11181675.355418464</v>
          </cell>
        </row>
        <row r="1625">
          <cell r="D1625">
            <v>1616</v>
          </cell>
          <cell r="E1625">
            <v>324</v>
          </cell>
          <cell r="F1625" t="str">
            <v xml:space="preserve">West Brookfield              </v>
          </cell>
          <cell r="G1625">
            <v>324</v>
          </cell>
          <cell r="H1625" t="str">
            <v>West Brookfield</v>
          </cell>
          <cell r="I1625">
            <v>354549.68000000005</v>
          </cell>
          <cell r="J1625">
            <v>6.3026082948891962E-2</v>
          </cell>
          <cell r="K1625">
            <v>507435.69877084321</v>
          </cell>
          <cell r="L1625">
            <v>8.5674629090284837E-2</v>
          </cell>
          <cell r="N1625">
            <v>254467</v>
          </cell>
          <cell r="O1625">
            <v>186072</v>
          </cell>
          <cell r="P1625">
            <v>68395</v>
          </cell>
          <cell r="Q1625">
            <v>36.757276753084824</v>
          </cell>
          <cell r="R1625">
            <v>25</v>
          </cell>
          <cell r="S1625">
            <v>0</v>
          </cell>
          <cell r="T1625">
            <v>324</v>
          </cell>
          <cell r="U1625">
            <v>324</v>
          </cell>
          <cell r="V1625">
            <v>1616</v>
          </cell>
          <cell r="W1625">
            <v>34</v>
          </cell>
          <cell r="X1625">
            <v>507435.69877084321</v>
          </cell>
        </row>
        <row r="1626">
          <cell r="D1626">
            <v>1617</v>
          </cell>
          <cell r="E1626">
            <v>324</v>
          </cell>
          <cell r="F1626" t="str">
            <v xml:space="preserve">West Brookfield              </v>
          </cell>
          <cell r="G1626">
            <v>778</v>
          </cell>
          <cell r="H1626" t="str">
            <v>Quaboag</v>
          </cell>
          <cell r="I1626">
            <v>5270894</v>
          </cell>
          <cell r="J1626">
            <v>0.93697391705110811</v>
          </cell>
          <cell r="K1626">
            <v>5415387.7106669964</v>
          </cell>
          <cell r="L1626">
            <v>0.91432537090971511</v>
          </cell>
          <cell r="N1626">
            <v>2715691</v>
          </cell>
          <cell r="O1626">
            <v>2766235</v>
          </cell>
          <cell r="P1626">
            <v>-50544</v>
          </cell>
          <cell r="Q1626">
            <v>-1.82717664985079</v>
          </cell>
          <cell r="R1626">
            <v>501</v>
          </cell>
          <cell r="S1626">
            <v>0</v>
          </cell>
          <cell r="T1626">
            <v>324</v>
          </cell>
          <cell r="U1626">
            <v>778</v>
          </cell>
          <cell r="V1626">
            <v>1617</v>
          </cell>
          <cell r="W1626">
            <v>499.56003038886001</v>
          </cell>
          <cell r="X1626">
            <v>5415387.7106669964</v>
          </cell>
        </row>
        <row r="1627">
          <cell r="D1627">
            <v>1618</v>
          </cell>
          <cell r="E1627">
            <v>324</v>
          </cell>
          <cell r="F1627" t="str">
            <v/>
          </cell>
          <cell r="G1627">
            <v>998</v>
          </cell>
          <cell r="H1627" t="str">
            <v/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324</v>
          </cell>
          <cell r="U1627">
            <v>998</v>
          </cell>
          <cell r="V1627">
            <v>1618</v>
          </cell>
          <cell r="W1627">
            <v>0</v>
          </cell>
          <cell r="X1627">
            <v>0</v>
          </cell>
        </row>
        <row r="1628">
          <cell r="D1628">
            <v>1619</v>
          </cell>
          <cell r="E1628">
            <v>324</v>
          </cell>
          <cell r="F1628" t="str">
            <v/>
          </cell>
          <cell r="G1628">
            <v>998</v>
          </cell>
          <cell r="H1628" t="str">
            <v/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324</v>
          </cell>
          <cell r="U1628">
            <v>998</v>
          </cell>
          <cell r="V1628">
            <v>1619</v>
          </cell>
          <cell r="W1628">
            <v>0</v>
          </cell>
          <cell r="X1628">
            <v>0</v>
          </cell>
        </row>
        <row r="1629">
          <cell r="D1629">
            <v>1620</v>
          </cell>
          <cell r="E1629">
            <v>324</v>
          </cell>
          <cell r="F1629" t="str">
            <v xml:space="preserve">West Brookfield              </v>
          </cell>
          <cell r="G1629">
            <v>999</v>
          </cell>
          <cell r="H1629" t="str">
            <v>Total</v>
          </cell>
          <cell r="I1629">
            <v>5625443.6799999997</v>
          </cell>
          <cell r="J1629">
            <v>1</v>
          </cell>
          <cell r="K1629">
            <v>5922823.4094378399</v>
          </cell>
          <cell r="L1629">
            <v>1</v>
          </cell>
          <cell r="M1629">
            <v>2970158</v>
          </cell>
          <cell r="N1629">
            <v>2970158</v>
          </cell>
          <cell r="O1629">
            <v>2952307</v>
          </cell>
          <cell r="P1629">
            <v>17851</v>
          </cell>
          <cell r="Q1629">
            <v>0.60464579056310874</v>
          </cell>
          <cell r="R1629">
            <v>526</v>
          </cell>
          <cell r="S1629">
            <v>0</v>
          </cell>
          <cell r="T1629">
            <v>324</v>
          </cell>
          <cell r="U1629">
            <v>999</v>
          </cell>
          <cell r="V1629">
            <v>1620</v>
          </cell>
          <cell r="W1629">
            <v>533.56003038886001</v>
          </cell>
          <cell r="X1629">
            <v>5922823.4094378399</v>
          </cell>
        </row>
        <row r="1630">
          <cell r="D1630">
            <v>1621</v>
          </cell>
          <cell r="E1630">
            <v>325</v>
          </cell>
          <cell r="F1630" t="str">
            <v xml:space="preserve">Westfield                    </v>
          </cell>
          <cell r="G1630">
            <v>325</v>
          </cell>
          <cell r="H1630" t="str">
            <v>Westfield</v>
          </cell>
          <cell r="I1630">
            <v>59795241.399999999</v>
          </cell>
          <cell r="J1630">
            <v>1</v>
          </cell>
          <cell r="K1630">
            <v>60917916.743617475</v>
          </cell>
          <cell r="L1630">
            <v>1</v>
          </cell>
          <cell r="N1630">
            <v>26596469</v>
          </cell>
          <cell r="O1630">
            <v>26781337</v>
          </cell>
          <cell r="P1630">
            <v>-184868</v>
          </cell>
          <cell r="Q1630">
            <v>-0.69028667239428709</v>
          </cell>
          <cell r="R1630">
            <v>5504</v>
          </cell>
          <cell r="S1630">
            <v>0</v>
          </cell>
          <cell r="T1630">
            <v>325</v>
          </cell>
          <cell r="U1630">
            <v>325</v>
          </cell>
          <cell r="V1630">
            <v>1621</v>
          </cell>
          <cell r="W1630">
            <v>5474</v>
          </cell>
          <cell r="X1630">
            <v>60917916.743617475</v>
          </cell>
        </row>
        <row r="1631">
          <cell r="D1631">
            <v>1622</v>
          </cell>
          <cell r="E1631">
            <v>325</v>
          </cell>
          <cell r="F1631" t="str">
            <v/>
          </cell>
          <cell r="G1631">
            <v>998</v>
          </cell>
          <cell r="H1631" t="str">
            <v/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325</v>
          </cell>
          <cell r="U1631">
            <v>998</v>
          </cell>
          <cell r="V1631">
            <v>1622</v>
          </cell>
          <cell r="W1631">
            <v>0</v>
          </cell>
          <cell r="X1631">
            <v>0</v>
          </cell>
        </row>
        <row r="1632">
          <cell r="D1632">
            <v>1623</v>
          </cell>
          <cell r="E1632">
            <v>325</v>
          </cell>
          <cell r="F1632" t="str">
            <v/>
          </cell>
          <cell r="G1632">
            <v>998</v>
          </cell>
          <cell r="H1632" t="str">
            <v/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325</v>
          </cell>
          <cell r="U1632">
            <v>998</v>
          </cell>
          <cell r="V1632">
            <v>1623</v>
          </cell>
          <cell r="W1632">
            <v>0</v>
          </cell>
          <cell r="X1632">
            <v>0</v>
          </cell>
        </row>
        <row r="1633">
          <cell r="D1633">
            <v>1624</v>
          </cell>
          <cell r="E1633">
            <v>325</v>
          </cell>
          <cell r="F1633" t="str">
            <v/>
          </cell>
          <cell r="G1633">
            <v>998</v>
          </cell>
          <cell r="H1633" t="str">
            <v/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325</v>
          </cell>
          <cell r="U1633">
            <v>998</v>
          </cell>
          <cell r="V1633">
            <v>1624</v>
          </cell>
          <cell r="W1633">
            <v>0</v>
          </cell>
          <cell r="X1633">
            <v>0</v>
          </cell>
        </row>
        <row r="1634">
          <cell r="D1634">
            <v>1625</v>
          </cell>
          <cell r="E1634">
            <v>325</v>
          </cell>
          <cell r="F1634" t="str">
            <v xml:space="preserve">Westfield                    </v>
          </cell>
          <cell r="G1634">
            <v>999</v>
          </cell>
          <cell r="H1634" t="str">
            <v>Total</v>
          </cell>
          <cell r="I1634">
            <v>59795241.399999999</v>
          </cell>
          <cell r="J1634">
            <v>1</v>
          </cell>
          <cell r="K1634">
            <v>60917916.743617475</v>
          </cell>
          <cell r="L1634">
            <v>1</v>
          </cell>
          <cell r="M1634">
            <v>26596469</v>
          </cell>
          <cell r="N1634">
            <v>26596469</v>
          </cell>
          <cell r="O1634">
            <v>26781337</v>
          </cell>
          <cell r="P1634">
            <v>-184868</v>
          </cell>
          <cell r="Q1634">
            <v>-0.69028667239428709</v>
          </cell>
          <cell r="R1634">
            <v>5504</v>
          </cell>
          <cell r="S1634">
            <v>0</v>
          </cell>
          <cell r="T1634">
            <v>325</v>
          </cell>
          <cell r="U1634">
            <v>999</v>
          </cell>
          <cell r="V1634">
            <v>1625</v>
          </cell>
          <cell r="W1634">
            <v>5474</v>
          </cell>
          <cell r="X1634">
            <v>60917916.743617475</v>
          </cell>
        </row>
        <row r="1635">
          <cell r="D1635">
            <v>1626</v>
          </cell>
          <cell r="E1635">
            <v>326</v>
          </cell>
          <cell r="F1635" t="str">
            <v xml:space="preserve">Westford                     </v>
          </cell>
          <cell r="G1635">
            <v>326</v>
          </cell>
          <cell r="H1635" t="str">
            <v>Westford</v>
          </cell>
          <cell r="I1635">
            <v>45233495.410999998</v>
          </cell>
          <cell r="J1635">
            <v>0.98335839635007005</v>
          </cell>
          <cell r="K1635">
            <v>46319271.278671294</v>
          </cell>
          <cell r="L1635">
            <v>0.9834083414881758</v>
          </cell>
          <cell r="N1635">
            <v>35059135</v>
          </cell>
          <cell r="O1635">
            <v>33677123</v>
          </cell>
          <cell r="P1635">
            <v>1382012</v>
          </cell>
          <cell r="Q1635">
            <v>4.1037115908030506</v>
          </cell>
          <cell r="R1635">
            <v>4908</v>
          </cell>
          <cell r="S1635">
            <v>0</v>
          </cell>
          <cell r="T1635">
            <v>326</v>
          </cell>
          <cell r="U1635">
            <v>326</v>
          </cell>
          <cell r="V1635">
            <v>1626</v>
          </cell>
          <cell r="W1635">
            <v>4883</v>
          </cell>
          <cell r="X1635">
            <v>46319271.278671294</v>
          </cell>
        </row>
        <row r="1636">
          <cell r="D1636">
            <v>1627</v>
          </cell>
          <cell r="E1636">
            <v>326</v>
          </cell>
          <cell r="F1636" t="str">
            <v xml:space="preserve">Westford                     </v>
          </cell>
          <cell r="G1636">
            <v>852</v>
          </cell>
          <cell r="H1636" t="str">
            <v>Nashoba Valley</v>
          </cell>
          <cell r="I1636">
            <v>765497</v>
          </cell>
          <cell r="J1636">
            <v>1.664160364993E-2</v>
          </cell>
          <cell r="K1636">
            <v>781479.57379462686</v>
          </cell>
          <cell r="L1636">
            <v>1.6591658511824193E-2</v>
          </cell>
          <cell r="N1636">
            <v>591503</v>
          </cell>
          <cell r="O1636">
            <v>569926</v>
          </cell>
          <cell r="P1636">
            <v>21577</v>
          </cell>
          <cell r="Q1636">
            <v>3.7859301032063812</v>
          </cell>
          <cell r="R1636">
            <v>49</v>
          </cell>
          <cell r="S1636">
            <v>0</v>
          </cell>
          <cell r="T1636">
            <v>326</v>
          </cell>
          <cell r="U1636">
            <v>852</v>
          </cell>
          <cell r="V1636">
            <v>1627</v>
          </cell>
          <cell r="W1636">
            <v>48.999999998250004</v>
          </cell>
          <cell r="X1636">
            <v>781479.57379462686</v>
          </cell>
        </row>
        <row r="1637">
          <cell r="D1637">
            <v>1628</v>
          </cell>
          <cell r="E1637">
            <v>326</v>
          </cell>
          <cell r="F1637" t="str">
            <v/>
          </cell>
          <cell r="G1637">
            <v>998</v>
          </cell>
          <cell r="H1637" t="str">
            <v/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326</v>
          </cell>
          <cell r="U1637">
            <v>998</v>
          </cell>
          <cell r="V1637">
            <v>1628</v>
          </cell>
          <cell r="W1637">
            <v>0</v>
          </cell>
          <cell r="X1637">
            <v>0</v>
          </cell>
        </row>
        <row r="1638">
          <cell r="D1638">
            <v>1629</v>
          </cell>
          <cell r="E1638">
            <v>326</v>
          </cell>
          <cell r="F1638" t="str">
            <v/>
          </cell>
          <cell r="G1638">
            <v>998</v>
          </cell>
          <cell r="H1638" t="str">
            <v/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326</v>
          </cell>
          <cell r="U1638">
            <v>998</v>
          </cell>
          <cell r="V1638">
            <v>1629</v>
          </cell>
          <cell r="W1638">
            <v>0</v>
          </cell>
          <cell r="X1638">
            <v>0</v>
          </cell>
        </row>
        <row r="1639">
          <cell r="D1639">
            <v>1630</v>
          </cell>
          <cell r="E1639">
            <v>326</v>
          </cell>
          <cell r="F1639" t="str">
            <v xml:space="preserve">Westford                     </v>
          </cell>
          <cell r="G1639">
            <v>999</v>
          </cell>
          <cell r="H1639" t="str">
            <v>Total</v>
          </cell>
          <cell r="I1639">
            <v>45998992.410999998</v>
          </cell>
          <cell r="J1639">
            <v>1</v>
          </cell>
          <cell r="K1639">
            <v>47100750.85246592</v>
          </cell>
          <cell r="L1639">
            <v>1</v>
          </cell>
          <cell r="M1639">
            <v>35650638</v>
          </cell>
          <cell r="N1639">
            <v>35650638</v>
          </cell>
          <cell r="O1639">
            <v>34247049</v>
          </cell>
          <cell r="P1639">
            <v>1403589</v>
          </cell>
          <cell r="Q1639">
            <v>4.0984231955284676</v>
          </cell>
          <cell r="R1639">
            <v>4957</v>
          </cell>
          <cell r="S1639">
            <v>0</v>
          </cell>
          <cell r="T1639">
            <v>326</v>
          </cell>
          <cell r="U1639">
            <v>999</v>
          </cell>
          <cell r="V1639">
            <v>1630</v>
          </cell>
          <cell r="W1639">
            <v>4931.9999999982501</v>
          </cell>
          <cell r="X1639">
            <v>47100750.85246592</v>
          </cell>
        </row>
        <row r="1640">
          <cell r="D1640">
            <v>1631</v>
          </cell>
          <cell r="E1640">
            <v>327</v>
          </cell>
          <cell r="F1640" t="str">
            <v xml:space="preserve">Westhampton                  </v>
          </cell>
          <cell r="G1640">
            <v>327</v>
          </cell>
          <cell r="H1640" t="str">
            <v>Westhampton</v>
          </cell>
          <cell r="I1640">
            <v>1360673</v>
          </cell>
          <cell r="J1640">
            <v>0.60499846157403203</v>
          </cell>
          <cell r="K1640">
            <v>1297572.8942240474</v>
          </cell>
          <cell r="L1640">
            <v>0.58383812011580483</v>
          </cell>
          <cell r="N1640">
            <v>918872</v>
          </cell>
          <cell r="O1640">
            <v>968330</v>
          </cell>
          <cell r="P1640">
            <v>-49458</v>
          </cell>
          <cell r="Q1640">
            <v>-5.1075563082833328</v>
          </cell>
          <cell r="R1640">
            <v>140</v>
          </cell>
          <cell r="S1640">
            <v>0</v>
          </cell>
          <cell r="T1640">
            <v>327</v>
          </cell>
          <cell r="U1640">
            <v>327</v>
          </cell>
          <cell r="V1640">
            <v>1631</v>
          </cell>
          <cell r="W1640">
            <v>131</v>
          </cell>
          <cell r="X1640">
            <v>1297572.8942240474</v>
          </cell>
        </row>
        <row r="1641">
          <cell r="D1641">
            <v>1632</v>
          </cell>
          <cell r="E1641">
            <v>327</v>
          </cell>
          <cell r="F1641" t="str">
            <v xml:space="preserve">Westhampton                  </v>
          </cell>
          <cell r="G1641">
            <v>683</v>
          </cell>
          <cell r="H1641" t="str">
            <v>Hampshire</v>
          </cell>
          <cell r="I1641">
            <v>888379</v>
          </cell>
          <cell r="J1641">
            <v>0.39500153842596791</v>
          </cell>
          <cell r="K1641">
            <v>924914.55480835307</v>
          </cell>
          <cell r="L1641">
            <v>0.41616187988419506</v>
          </cell>
          <cell r="N1641">
            <v>654976</v>
          </cell>
          <cell r="O1641">
            <v>632219</v>
          </cell>
          <cell r="P1641">
            <v>22757</v>
          </cell>
          <cell r="Q1641">
            <v>3.5995438289580033</v>
          </cell>
          <cell r="R1641">
            <v>89</v>
          </cell>
          <cell r="S1641">
            <v>0</v>
          </cell>
          <cell r="T1641">
            <v>327</v>
          </cell>
          <cell r="U1641">
            <v>683</v>
          </cell>
          <cell r="V1641">
            <v>1632</v>
          </cell>
          <cell r="W1641">
            <v>91.259259259519993</v>
          </cell>
          <cell r="X1641">
            <v>924914.55480835307</v>
          </cell>
        </row>
        <row r="1642">
          <cell r="D1642">
            <v>1633</v>
          </cell>
          <cell r="E1642">
            <v>327</v>
          </cell>
          <cell r="F1642" t="str">
            <v/>
          </cell>
          <cell r="G1642">
            <v>998</v>
          </cell>
          <cell r="H1642" t="str">
            <v/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327</v>
          </cell>
          <cell r="U1642">
            <v>998</v>
          </cell>
          <cell r="V1642">
            <v>1633</v>
          </cell>
          <cell r="W1642">
            <v>0</v>
          </cell>
          <cell r="X1642">
            <v>0</v>
          </cell>
        </row>
        <row r="1643">
          <cell r="D1643">
            <v>1634</v>
          </cell>
          <cell r="E1643">
            <v>327</v>
          </cell>
          <cell r="F1643" t="str">
            <v/>
          </cell>
          <cell r="G1643">
            <v>998</v>
          </cell>
          <cell r="H1643" t="str">
            <v/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327</v>
          </cell>
          <cell r="U1643">
            <v>998</v>
          </cell>
          <cell r="V1643">
            <v>1634</v>
          </cell>
          <cell r="W1643">
            <v>0</v>
          </cell>
          <cell r="X1643">
            <v>0</v>
          </cell>
        </row>
        <row r="1644">
          <cell r="D1644">
            <v>1635</v>
          </cell>
          <cell r="E1644">
            <v>327</v>
          </cell>
          <cell r="F1644" t="str">
            <v xml:space="preserve">Westhampton                  </v>
          </cell>
          <cell r="G1644">
            <v>999</v>
          </cell>
          <cell r="H1644" t="str">
            <v>Total</v>
          </cell>
          <cell r="I1644">
            <v>2249052</v>
          </cell>
          <cell r="J1644">
            <v>1</v>
          </cell>
          <cell r="K1644">
            <v>2222487.4490324007</v>
          </cell>
          <cell r="L1644">
            <v>0.99999999999999989</v>
          </cell>
          <cell r="M1644">
            <v>1573848</v>
          </cell>
          <cell r="N1644">
            <v>1573848</v>
          </cell>
          <cell r="O1644">
            <v>1600549</v>
          </cell>
          <cell r="P1644">
            <v>-26701</v>
          </cell>
          <cell r="Q1644">
            <v>-1.668240085120793</v>
          </cell>
          <cell r="R1644">
            <v>229</v>
          </cell>
          <cell r="S1644">
            <v>0</v>
          </cell>
          <cell r="T1644">
            <v>327</v>
          </cell>
          <cell r="U1644">
            <v>999</v>
          </cell>
          <cell r="V1644">
            <v>1635</v>
          </cell>
          <cell r="W1644">
            <v>222.25925925951998</v>
          </cell>
          <cell r="X1644">
            <v>2222487.4490324007</v>
          </cell>
        </row>
        <row r="1645">
          <cell r="D1645">
            <v>1636</v>
          </cell>
          <cell r="E1645">
            <v>328</v>
          </cell>
          <cell r="F1645" t="str">
            <v xml:space="preserve">Westminster                  </v>
          </cell>
          <cell r="G1645">
            <v>328</v>
          </cell>
          <cell r="H1645" t="str">
            <v>Westminster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328</v>
          </cell>
          <cell r="U1645">
            <v>328</v>
          </cell>
          <cell r="V1645">
            <v>1636</v>
          </cell>
          <cell r="W1645">
            <v>0</v>
          </cell>
          <cell r="X1645">
            <v>0</v>
          </cell>
        </row>
        <row r="1646">
          <cell r="D1646">
            <v>1637</v>
          </cell>
          <cell r="E1646">
            <v>328</v>
          </cell>
          <cell r="F1646" t="str">
            <v xml:space="preserve">Westminster                  </v>
          </cell>
          <cell r="G1646">
            <v>610</v>
          </cell>
          <cell r="H1646" t="str">
            <v>Ashburnham Westminster</v>
          </cell>
          <cell r="I1646">
            <v>10931508</v>
          </cell>
          <cell r="J1646">
            <v>0.89691245405701314</v>
          </cell>
          <cell r="K1646">
            <v>11324709.742871594</v>
          </cell>
          <cell r="L1646">
            <v>0.90742979517220324</v>
          </cell>
          <cell r="N1646">
            <v>6773657</v>
          </cell>
          <cell r="O1646">
            <v>6421776</v>
          </cell>
          <cell r="P1646">
            <v>351881</v>
          </cell>
          <cell r="Q1646">
            <v>5.479496637690259</v>
          </cell>
          <cell r="R1646">
            <v>1138</v>
          </cell>
          <cell r="S1646">
            <v>0</v>
          </cell>
          <cell r="T1646">
            <v>328</v>
          </cell>
          <cell r="U1646">
            <v>610</v>
          </cell>
          <cell r="V1646">
            <v>1637</v>
          </cell>
          <cell r="W1646">
            <v>1157.8416107337598</v>
          </cell>
          <cell r="X1646">
            <v>11324709.742871594</v>
          </cell>
        </row>
        <row r="1647">
          <cell r="D1647">
            <v>1638</v>
          </cell>
          <cell r="E1647">
            <v>328</v>
          </cell>
          <cell r="F1647" t="str">
            <v xml:space="preserve">Westminster                  </v>
          </cell>
          <cell r="G1647">
            <v>832</v>
          </cell>
          <cell r="H1647" t="str">
            <v>Montachusett</v>
          </cell>
          <cell r="I1647">
            <v>1256424</v>
          </cell>
          <cell r="J1647">
            <v>0.10308754594298689</v>
          </cell>
          <cell r="K1647">
            <v>1155274.7177692433</v>
          </cell>
          <cell r="L1647">
            <v>9.2570204827796793E-2</v>
          </cell>
          <cell r="N1647">
            <v>691005</v>
          </cell>
          <cell r="O1647">
            <v>738093</v>
          </cell>
          <cell r="P1647">
            <v>-47088</v>
          </cell>
          <cell r="Q1647">
            <v>-6.3796838609768685</v>
          </cell>
          <cell r="R1647">
            <v>82</v>
          </cell>
          <cell r="S1647">
            <v>0</v>
          </cell>
          <cell r="T1647">
            <v>328</v>
          </cell>
          <cell r="U1647">
            <v>832</v>
          </cell>
          <cell r="V1647">
            <v>1638</v>
          </cell>
          <cell r="W1647">
            <v>74.049498328959999</v>
          </cell>
          <cell r="X1647">
            <v>1155274.7177692433</v>
          </cell>
        </row>
        <row r="1648">
          <cell r="D1648">
            <v>1639</v>
          </cell>
          <cell r="E1648">
            <v>328</v>
          </cell>
          <cell r="F1648" t="str">
            <v/>
          </cell>
          <cell r="G1648">
            <v>998</v>
          </cell>
          <cell r="H1648" t="str">
            <v/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328</v>
          </cell>
          <cell r="U1648">
            <v>998</v>
          </cell>
          <cell r="V1648">
            <v>1639</v>
          </cell>
          <cell r="W1648">
            <v>0</v>
          </cell>
          <cell r="X1648">
            <v>0</v>
          </cell>
        </row>
        <row r="1649">
          <cell r="D1649">
            <v>1640</v>
          </cell>
          <cell r="E1649">
            <v>328</v>
          </cell>
          <cell r="F1649" t="str">
            <v xml:space="preserve">Westminster                  </v>
          </cell>
          <cell r="G1649">
            <v>999</v>
          </cell>
          <cell r="H1649" t="str">
            <v>Total</v>
          </cell>
          <cell r="I1649">
            <v>12187932</v>
          </cell>
          <cell r="J1649">
            <v>1</v>
          </cell>
          <cell r="K1649">
            <v>12479984.460640837</v>
          </cell>
          <cell r="L1649">
            <v>1</v>
          </cell>
          <cell r="M1649">
            <v>7464662</v>
          </cell>
          <cell r="N1649">
            <v>7464662</v>
          </cell>
          <cell r="O1649">
            <v>7159869</v>
          </cell>
          <cell r="P1649">
            <v>304793</v>
          </cell>
          <cell r="Q1649">
            <v>4.2569633606424926</v>
          </cell>
          <cell r="R1649">
            <v>1220</v>
          </cell>
          <cell r="S1649">
            <v>0</v>
          </cell>
          <cell r="T1649">
            <v>328</v>
          </cell>
          <cell r="U1649">
            <v>999</v>
          </cell>
          <cell r="V1649">
            <v>1640</v>
          </cell>
          <cell r="W1649">
            <v>1231.8911090627198</v>
          </cell>
          <cell r="X1649">
            <v>12479984.460640837</v>
          </cell>
        </row>
        <row r="1650">
          <cell r="D1650">
            <v>1641</v>
          </cell>
          <cell r="E1650">
            <v>329</v>
          </cell>
          <cell r="F1650" t="str">
            <v xml:space="preserve">West Newbury                 </v>
          </cell>
          <cell r="G1650">
            <v>329</v>
          </cell>
          <cell r="H1650" t="str">
            <v>West Newbury</v>
          </cell>
          <cell r="I1650">
            <v>0</v>
          </cell>
          <cell r="J1650">
            <v>0</v>
          </cell>
          <cell r="K1650">
            <v>13416.833343589547</v>
          </cell>
          <cell r="L1650">
            <v>2.1149875670985474E-3</v>
          </cell>
          <cell r="N1650">
            <v>11105</v>
          </cell>
          <cell r="O1650">
            <v>0</v>
          </cell>
          <cell r="P1650">
            <v>11105</v>
          </cell>
          <cell r="Q1650">
            <v>100</v>
          </cell>
          <cell r="R1650">
            <v>0</v>
          </cell>
          <cell r="S1650">
            <v>0</v>
          </cell>
          <cell r="T1650">
            <v>329</v>
          </cell>
          <cell r="U1650">
            <v>329</v>
          </cell>
          <cell r="V1650">
            <v>1641</v>
          </cell>
          <cell r="W1650">
            <v>1</v>
          </cell>
          <cell r="X1650">
            <v>13416.833343589547</v>
          </cell>
        </row>
        <row r="1651">
          <cell r="D1651">
            <v>1642</v>
          </cell>
          <cell r="E1651">
            <v>329</v>
          </cell>
          <cell r="F1651" t="str">
            <v xml:space="preserve">West Newbury                 </v>
          </cell>
          <cell r="G1651">
            <v>745</v>
          </cell>
          <cell r="H1651" t="str">
            <v>Pentucket</v>
          </cell>
          <cell r="I1651">
            <v>5779357</v>
          </cell>
          <cell r="J1651">
            <v>0.94574950395810742</v>
          </cell>
          <cell r="K1651">
            <v>5960435.1384728961</v>
          </cell>
          <cell r="L1651">
            <v>0.9395843184107705</v>
          </cell>
          <cell r="N1651">
            <v>4933483</v>
          </cell>
          <cell r="O1651">
            <v>4842804</v>
          </cell>
          <cell r="P1651">
            <v>90679</v>
          </cell>
          <cell r="Q1651">
            <v>1.8724482758335874</v>
          </cell>
          <cell r="R1651">
            <v>622</v>
          </cell>
          <cell r="S1651">
            <v>0</v>
          </cell>
          <cell r="T1651">
            <v>329</v>
          </cell>
          <cell r="U1651">
            <v>745</v>
          </cell>
          <cell r="V1651">
            <v>1642</v>
          </cell>
          <cell r="W1651">
            <v>627.47899160435998</v>
          </cell>
          <cell r="X1651">
            <v>5960435.1384728961</v>
          </cell>
        </row>
        <row r="1652">
          <cell r="D1652">
            <v>1643</v>
          </cell>
          <cell r="E1652">
            <v>329</v>
          </cell>
          <cell r="F1652" t="str">
            <v xml:space="preserve">West Newbury                 </v>
          </cell>
          <cell r="G1652">
            <v>885</v>
          </cell>
          <cell r="H1652" t="str">
            <v>Whittier</v>
          </cell>
          <cell r="I1652">
            <v>331518</v>
          </cell>
          <cell r="J1652">
            <v>5.4250496041892526E-2</v>
          </cell>
          <cell r="K1652">
            <v>369841.74643807282</v>
          </cell>
          <cell r="L1652">
            <v>5.8300694022130888E-2</v>
          </cell>
          <cell r="N1652">
            <v>306120</v>
          </cell>
          <cell r="O1652">
            <v>277795</v>
          </cell>
          <cell r="P1652">
            <v>28325</v>
          </cell>
          <cell r="Q1652">
            <v>10.196367825194837</v>
          </cell>
          <cell r="R1652">
            <v>21</v>
          </cell>
          <cell r="S1652">
            <v>0</v>
          </cell>
          <cell r="T1652">
            <v>329</v>
          </cell>
          <cell r="U1652">
            <v>885</v>
          </cell>
          <cell r="V1652">
            <v>1643</v>
          </cell>
          <cell r="W1652">
            <v>22.981285594600003</v>
          </cell>
          <cell r="X1652">
            <v>369841.74643807282</v>
          </cell>
        </row>
        <row r="1653">
          <cell r="D1653">
            <v>1644</v>
          </cell>
          <cell r="E1653">
            <v>329</v>
          </cell>
          <cell r="F1653" t="str">
            <v/>
          </cell>
          <cell r="G1653">
            <v>998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329</v>
          </cell>
          <cell r="U1653">
            <v>998</v>
          </cell>
          <cell r="V1653">
            <v>1644</v>
          </cell>
          <cell r="W1653">
            <v>0</v>
          </cell>
          <cell r="X1653">
            <v>0</v>
          </cell>
        </row>
        <row r="1654">
          <cell r="D1654">
            <v>1645</v>
          </cell>
          <cell r="E1654">
            <v>329</v>
          </cell>
          <cell r="F1654" t="str">
            <v xml:space="preserve">West Newbury                 </v>
          </cell>
          <cell r="G1654">
            <v>999</v>
          </cell>
          <cell r="H1654" t="str">
            <v>Total</v>
          </cell>
          <cell r="I1654">
            <v>6110875</v>
          </cell>
          <cell r="J1654">
            <v>1</v>
          </cell>
          <cell r="K1654">
            <v>6343693.7182545587</v>
          </cell>
          <cell r="L1654">
            <v>1</v>
          </cell>
          <cell r="M1654">
            <v>5250708</v>
          </cell>
          <cell r="N1654">
            <v>5250708</v>
          </cell>
          <cell r="O1654">
            <v>5120599</v>
          </cell>
          <cell r="P1654">
            <v>130109</v>
          </cell>
          <cell r="Q1654">
            <v>2.5408941414861816</v>
          </cell>
          <cell r="R1654">
            <v>643</v>
          </cell>
          <cell r="S1654">
            <v>0</v>
          </cell>
          <cell r="T1654">
            <v>329</v>
          </cell>
          <cell r="U1654">
            <v>999</v>
          </cell>
          <cell r="V1654">
            <v>1645</v>
          </cell>
          <cell r="W1654">
            <v>651.46027719895994</v>
          </cell>
          <cell r="X1654">
            <v>6343693.7182545587</v>
          </cell>
        </row>
        <row r="1655">
          <cell r="D1655">
            <v>1646</v>
          </cell>
          <cell r="E1655">
            <v>330</v>
          </cell>
          <cell r="F1655" t="str">
            <v xml:space="preserve">Weston                       </v>
          </cell>
          <cell r="G1655">
            <v>330</v>
          </cell>
          <cell r="H1655" t="str">
            <v>Weston</v>
          </cell>
          <cell r="I1655">
            <v>20900052.866529997</v>
          </cell>
          <cell r="J1655">
            <v>0.99583703056084438</v>
          </cell>
          <cell r="K1655">
            <v>21251738.294267315</v>
          </cell>
          <cell r="L1655">
            <v>1</v>
          </cell>
          <cell r="N1655">
            <v>17672626</v>
          </cell>
          <cell r="O1655">
            <v>17600265</v>
          </cell>
          <cell r="P1655">
            <v>72361</v>
          </cell>
          <cell r="Q1655">
            <v>0.41113585505672784</v>
          </cell>
          <cell r="R1655">
            <v>2181</v>
          </cell>
          <cell r="S1655">
            <v>0</v>
          </cell>
          <cell r="T1655">
            <v>330</v>
          </cell>
          <cell r="U1655">
            <v>330</v>
          </cell>
          <cell r="V1655">
            <v>1646</v>
          </cell>
          <cell r="W1655">
            <v>2159</v>
          </cell>
          <cell r="X1655">
            <v>21251738.294267315</v>
          </cell>
        </row>
        <row r="1656">
          <cell r="D1656">
            <v>1647</v>
          </cell>
          <cell r="E1656">
            <v>330</v>
          </cell>
          <cell r="F1656" t="str">
            <v xml:space="preserve">Weston                       </v>
          </cell>
          <cell r="G1656">
            <v>830</v>
          </cell>
          <cell r="H1656" t="str">
            <v>Minuteman</v>
          </cell>
          <cell r="I1656">
            <v>87370</v>
          </cell>
          <cell r="J1656">
            <v>4.1629694391556093E-3</v>
          </cell>
          <cell r="K1656">
            <v>0</v>
          </cell>
          <cell r="L1656">
            <v>0</v>
          </cell>
          <cell r="N1656">
            <v>0</v>
          </cell>
          <cell r="O1656">
            <v>73576</v>
          </cell>
          <cell r="P1656">
            <v>-73576</v>
          </cell>
          <cell r="Q1656">
            <v>-100</v>
          </cell>
          <cell r="R1656">
            <v>5</v>
          </cell>
          <cell r="S1656">
            <v>0</v>
          </cell>
          <cell r="T1656">
            <v>330</v>
          </cell>
          <cell r="U1656">
            <v>830</v>
          </cell>
          <cell r="V1656">
            <v>1647</v>
          </cell>
          <cell r="W1656">
            <v>0</v>
          </cell>
          <cell r="X1656">
            <v>0</v>
          </cell>
        </row>
        <row r="1657">
          <cell r="D1657">
            <v>1648</v>
          </cell>
          <cell r="E1657">
            <v>330</v>
          </cell>
          <cell r="F1657" t="str">
            <v/>
          </cell>
          <cell r="G1657">
            <v>998</v>
          </cell>
          <cell r="H1657" t="str">
            <v/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330</v>
          </cell>
          <cell r="U1657">
            <v>998</v>
          </cell>
          <cell r="V1657">
            <v>1648</v>
          </cell>
          <cell r="W1657">
            <v>0</v>
          </cell>
          <cell r="X1657">
            <v>0</v>
          </cell>
        </row>
        <row r="1658">
          <cell r="D1658">
            <v>1649</v>
          </cell>
          <cell r="E1658">
            <v>330</v>
          </cell>
          <cell r="F1658" t="str">
            <v/>
          </cell>
          <cell r="G1658">
            <v>998</v>
          </cell>
          <cell r="H1658" t="str">
            <v/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330</v>
          </cell>
          <cell r="U1658">
            <v>998</v>
          </cell>
          <cell r="V1658">
            <v>1649</v>
          </cell>
          <cell r="W1658">
            <v>0</v>
          </cell>
          <cell r="X1658">
            <v>0</v>
          </cell>
        </row>
        <row r="1659">
          <cell r="D1659">
            <v>1650</v>
          </cell>
          <cell r="E1659">
            <v>330</v>
          </cell>
          <cell r="F1659" t="str">
            <v xml:space="preserve">Weston                       </v>
          </cell>
          <cell r="G1659">
            <v>999</v>
          </cell>
          <cell r="H1659" t="str">
            <v>Total</v>
          </cell>
          <cell r="I1659">
            <v>20987422.866529997</v>
          </cell>
          <cell r="J1659">
            <v>1</v>
          </cell>
          <cell r="K1659">
            <v>21251738.294267315</v>
          </cell>
          <cell r="L1659">
            <v>1</v>
          </cell>
          <cell r="M1659">
            <v>17672626</v>
          </cell>
          <cell r="N1659">
            <v>17672626</v>
          </cell>
          <cell r="O1659">
            <v>17673841</v>
          </cell>
          <cell r="P1659">
            <v>-1215</v>
          </cell>
          <cell r="Q1659">
            <v>-6.87456676791423E-3</v>
          </cell>
          <cell r="R1659">
            <v>2186</v>
          </cell>
          <cell r="S1659">
            <v>0</v>
          </cell>
          <cell r="T1659">
            <v>330</v>
          </cell>
          <cell r="U1659">
            <v>999</v>
          </cell>
          <cell r="V1659">
            <v>1650</v>
          </cell>
          <cell r="W1659">
            <v>2159</v>
          </cell>
          <cell r="X1659">
            <v>21251738.294267315</v>
          </cell>
        </row>
        <row r="1660">
          <cell r="D1660">
            <v>1651</v>
          </cell>
          <cell r="E1660">
            <v>331</v>
          </cell>
          <cell r="F1660" t="str">
            <v xml:space="preserve">Westport                     </v>
          </cell>
          <cell r="G1660">
            <v>331</v>
          </cell>
          <cell r="H1660" t="str">
            <v>Westport</v>
          </cell>
          <cell r="I1660">
            <v>14911266.000000002</v>
          </cell>
          <cell r="J1660">
            <v>0.86697101684624134</v>
          </cell>
          <cell r="K1660">
            <v>14885291.294271678</v>
          </cell>
          <cell r="L1660">
            <v>0.85026484600760965</v>
          </cell>
          <cell r="N1660">
            <v>12354601</v>
          </cell>
          <cell r="O1660">
            <v>12467729</v>
          </cell>
          <cell r="P1660">
            <v>-113128</v>
          </cell>
          <cell r="Q1660">
            <v>-0.90736653002323042</v>
          </cell>
          <cell r="R1660">
            <v>1522</v>
          </cell>
          <cell r="S1660">
            <v>0</v>
          </cell>
          <cell r="T1660">
            <v>331</v>
          </cell>
          <cell r="U1660">
            <v>331</v>
          </cell>
          <cell r="V1660">
            <v>1651</v>
          </cell>
          <cell r="W1660">
            <v>1491</v>
          </cell>
          <cell r="X1660">
            <v>14885291.294271678</v>
          </cell>
        </row>
        <row r="1661">
          <cell r="D1661">
            <v>1652</v>
          </cell>
          <cell r="E1661">
            <v>331</v>
          </cell>
          <cell r="F1661" t="str">
            <v xml:space="preserve">Westport                     </v>
          </cell>
          <cell r="G1661">
            <v>821</v>
          </cell>
          <cell r="H1661" t="str">
            <v>Greater Fall River</v>
          </cell>
          <cell r="I1661">
            <v>1813035</v>
          </cell>
          <cell r="J1661">
            <v>0.10541350395920943</v>
          </cell>
          <cell r="K1661">
            <v>2105995.9760283311</v>
          </cell>
          <cell r="L1661">
            <v>0.12029689636906696</v>
          </cell>
          <cell r="N1661">
            <v>1747950</v>
          </cell>
          <cell r="O1661">
            <v>1515930</v>
          </cell>
          <cell r="P1661">
            <v>232020</v>
          </cell>
          <cell r="Q1661">
            <v>15.305456056678079</v>
          </cell>
          <cell r="R1661">
            <v>115</v>
          </cell>
          <cell r="S1661">
            <v>0</v>
          </cell>
          <cell r="T1661">
            <v>331</v>
          </cell>
          <cell r="U1661">
            <v>821</v>
          </cell>
          <cell r="V1661">
            <v>1652</v>
          </cell>
          <cell r="W1661">
            <v>130.00000000115</v>
          </cell>
          <cell r="X1661">
            <v>2105995.9760283311</v>
          </cell>
        </row>
        <row r="1662">
          <cell r="D1662">
            <v>1653</v>
          </cell>
          <cell r="E1662">
            <v>331</v>
          </cell>
          <cell r="F1662" t="str">
            <v xml:space="preserve">Westport                     </v>
          </cell>
          <cell r="G1662">
            <v>910</v>
          </cell>
          <cell r="H1662" t="str">
            <v>Bristol County</v>
          </cell>
          <cell r="I1662">
            <v>474966</v>
          </cell>
          <cell r="J1662">
            <v>2.7615479194549396E-2</v>
          </cell>
          <cell r="K1662">
            <v>515365.34995716077</v>
          </cell>
          <cell r="L1662">
            <v>2.9438257623323433E-2</v>
          </cell>
          <cell r="N1662">
            <v>427747</v>
          </cell>
          <cell r="O1662">
            <v>397132</v>
          </cell>
          <cell r="P1662">
            <v>30615</v>
          </cell>
          <cell r="Q1662">
            <v>7.7090236999284869</v>
          </cell>
          <cell r="R1662">
            <v>31</v>
          </cell>
          <cell r="S1662">
            <v>0</v>
          </cell>
          <cell r="T1662">
            <v>331</v>
          </cell>
          <cell r="U1662">
            <v>910</v>
          </cell>
          <cell r="V1662">
            <v>1653</v>
          </cell>
          <cell r="W1662">
            <v>33.00000000056</v>
          </cell>
          <cell r="X1662">
            <v>515365.34995716077</v>
          </cell>
        </row>
        <row r="1663">
          <cell r="D1663">
            <v>1654</v>
          </cell>
          <cell r="E1663">
            <v>331</v>
          </cell>
          <cell r="F1663" t="str">
            <v/>
          </cell>
          <cell r="G1663">
            <v>998</v>
          </cell>
          <cell r="H1663" t="str">
            <v/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331</v>
          </cell>
          <cell r="U1663">
            <v>998</v>
          </cell>
          <cell r="V1663">
            <v>1654</v>
          </cell>
          <cell r="W1663">
            <v>0</v>
          </cell>
          <cell r="X1663">
            <v>0</v>
          </cell>
        </row>
        <row r="1664">
          <cell r="D1664">
            <v>1655</v>
          </cell>
          <cell r="E1664">
            <v>331</v>
          </cell>
          <cell r="F1664" t="str">
            <v xml:space="preserve">Westport                     </v>
          </cell>
          <cell r="G1664">
            <v>999</v>
          </cell>
          <cell r="H1664" t="str">
            <v>Total</v>
          </cell>
          <cell r="I1664">
            <v>17199267</v>
          </cell>
          <cell r="J1664">
            <v>1.0000000000000002</v>
          </cell>
          <cell r="K1664">
            <v>17506652.620257169</v>
          </cell>
          <cell r="L1664">
            <v>1</v>
          </cell>
          <cell r="M1664">
            <v>14530297</v>
          </cell>
          <cell r="N1664">
            <v>14530298</v>
          </cell>
          <cell r="O1664">
            <v>14380791</v>
          </cell>
          <cell r="P1664">
            <v>149507</v>
          </cell>
          <cell r="Q1664">
            <v>1.0396298784955571</v>
          </cell>
          <cell r="R1664">
            <v>1668</v>
          </cell>
          <cell r="S1664">
            <v>0</v>
          </cell>
          <cell r="T1664">
            <v>331</v>
          </cell>
          <cell r="U1664">
            <v>999</v>
          </cell>
          <cell r="V1664">
            <v>1655</v>
          </cell>
          <cell r="W1664">
            <v>1654.0000000017101</v>
          </cell>
          <cell r="X1664">
            <v>17506652.620257169</v>
          </cell>
        </row>
        <row r="1665">
          <cell r="D1665">
            <v>1656</v>
          </cell>
          <cell r="E1665">
            <v>332</v>
          </cell>
          <cell r="F1665" t="str">
            <v xml:space="preserve">West Springfield             </v>
          </cell>
          <cell r="G1665">
            <v>332</v>
          </cell>
          <cell r="H1665" t="str">
            <v>West Springfield</v>
          </cell>
          <cell r="I1665">
            <v>44295065.429999992</v>
          </cell>
          <cell r="J1665">
            <v>1</v>
          </cell>
          <cell r="K1665">
            <v>46379224.347272687</v>
          </cell>
          <cell r="L1665">
            <v>1</v>
          </cell>
          <cell r="N1665">
            <v>20257037</v>
          </cell>
          <cell r="O1665">
            <v>20212569</v>
          </cell>
          <cell r="P1665">
            <v>44468</v>
          </cell>
          <cell r="Q1665">
            <v>0.22000172269047047</v>
          </cell>
          <cell r="R1665">
            <v>3980</v>
          </cell>
          <cell r="S1665">
            <v>0</v>
          </cell>
          <cell r="T1665">
            <v>332</v>
          </cell>
          <cell r="U1665">
            <v>332</v>
          </cell>
          <cell r="V1665">
            <v>1656</v>
          </cell>
          <cell r="W1665">
            <v>4082</v>
          </cell>
          <cell r="X1665">
            <v>46379224.347272687</v>
          </cell>
        </row>
        <row r="1666">
          <cell r="D1666">
            <v>1657</v>
          </cell>
          <cell r="E1666">
            <v>332</v>
          </cell>
          <cell r="F1666" t="str">
            <v/>
          </cell>
          <cell r="G1666">
            <v>998</v>
          </cell>
          <cell r="H1666" t="str">
            <v/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332</v>
          </cell>
          <cell r="U1666">
            <v>998</v>
          </cell>
          <cell r="V1666">
            <v>1657</v>
          </cell>
          <cell r="W1666">
            <v>0</v>
          </cell>
          <cell r="X1666">
            <v>0</v>
          </cell>
        </row>
        <row r="1667">
          <cell r="D1667">
            <v>1658</v>
          </cell>
          <cell r="E1667">
            <v>332</v>
          </cell>
          <cell r="F1667" t="str">
            <v/>
          </cell>
          <cell r="G1667">
            <v>998</v>
          </cell>
          <cell r="H1667" t="str">
            <v/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332</v>
          </cell>
          <cell r="U1667">
            <v>998</v>
          </cell>
          <cell r="V1667">
            <v>1658</v>
          </cell>
          <cell r="W1667">
            <v>0</v>
          </cell>
          <cell r="X1667">
            <v>0</v>
          </cell>
        </row>
        <row r="1668">
          <cell r="D1668">
            <v>1659</v>
          </cell>
          <cell r="E1668">
            <v>332</v>
          </cell>
          <cell r="F1668" t="str">
            <v/>
          </cell>
          <cell r="G1668">
            <v>998</v>
          </cell>
          <cell r="H1668" t="str">
            <v/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332</v>
          </cell>
          <cell r="U1668">
            <v>998</v>
          </cell>
          <cell r="V1668">
            <v>1659</v>
          </cell>
          <cell r="W1668">
            <v>0</v>
          </cell>
          <cell r="X1668">
            <v>0</v>
          </cell>
        </row>
        <row r="1669">
          <cell r="D1669">
            <v>1660</v>
          </cell>
          <cell r="E1669">
            <v>332</v>
          </cell>
          <cell r="F1669" t="str">
            <v xml:space="preserve">West Springfield             </v>
          </cell>
          <cell r="G1669">
            <v>999</v>
          </cell>
          <cell r="H1669" t="str">
            <v>Total</v>
          </cell>
          <cell r="I1669">
            <v>44295065.429999992</v>
          </cell>
          <cell r="J1669">
            <v>1</v>
          </cell>
          <cell r="K1669">
            <v>46379224.347272687</v>
          </cell>
          <cell r="L1669">
            <v>1</v>
          </cell>
          <cell r="M1669">
            <v>20257037</v>
          </cell>
          <cell r="N1669">
            <v>20257037</v>
          </cell>
          <cell r="O1669">
            <v>20212569</v>
          </cell>
          <cell r="P1669">
            <v>44468</v>
          </cell>
          <cell r="Q1669">
            <v>0.22000172269047047</v>
          </cell>
          <cell r="R1669">
            <v>3980</v>
          </cell>
          <cell r="S1669">
            <v>0</v>
          </cell>
          <cell r="T1669">
            <v>332</v>
          </cell>
          <cell r="U1669">
            <v>999</v>
          </cell>
          <cell r="V1669">
            <v>1660</v>
          </cell>
          <cell r="W1669">
            <v>4082</v>
          </cell>
          <cell r="X1669">
            <v>46379224.347272687</v>
          </cell>
        </row>
        <row r="1670">
          <cell r="D1670">
            <v>1661</v>
          </cell>
          <cell r="E1670">
            <v>333</v>
          </cell>
          <cell r="F1670" t="str">
            <v xml:space="preserve">West Stockbridge             </v>
          </cell>
          <cell r="G1670">
            <v>333</v>
          </cell>
          <cell r="H1670" t="str">
            <v>West Stockbridge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333</v>
          </cell>
          <cell r="U1670">
            <v>333</v>
          </cell>
          <cell r="V1670">
            <v>1661</v>
          </cell>
          <cell r="W1670">
            <v>0</v>
          </cell>
          <cell r="X1670">
            <v>0</v>
          </cell>
        </row>
        <row r="1671">
          <cell r="D1671">
            <v>1662</v>
          </cell>
          <cell r="E1671">
            <v>333</v>
          </cell>
          <cell r="F1671" t="str">
            <v xml:space="preserve">West Stockbridge             </v>
          </cell>
          <cell r="G1671">
            <v>618</v>
          </cell>
          <cell r="H1671" t="str">
            <v>Berkshire Hills</v>
          </cell>
          <cell r="I1671">
            <v>1665765</v>
          </cell>
          <cell r="J1671">
            <v>1</v>
          </cell>
          <cell r="K1671">
            <v>1593367.0165889598</v>
          </cell>
          <cell r="L1671">
            <v>1</v>
          </cell>
          <cell r="N1671">
            <v>1333107</v>
          </cell>
          <cell r="O1671">
            <v>1387065</v>
          </cell>
          <cell r="P1671">
            <v>-53958</v>
          </cell>
          <cell r="Q1671">
            <v>-3.8900844589114425</v>
          </cell>
          <cell r="R1671">
            <v>155</v>
          </cell>
          <cell r="S1671">
            <v>0</v>
          </cell>
          <cell r="T1671">
            <v>333</v>
          </cell>
          <cell r="U1671">
            <v>618</v>
          </cell>
          <cell r="V1671">
            <v>1662</v>
          </cell>
          <cell r="W1671">
            <v>148.31273062866001</v>
          </cell>
          <cell r="X1671">
            <v>1593367.0165889598</v>
          </cell>
        </row>
        <row r="1672">
          <cell r="D1672">
            <v>1663</v>
          </cell>
          <cell r="E1672">
            <v>333</v>
          </cell>
          <cell r="F1672" t="str">
            <v/>
          </cell>
          <cell r="G1672">
            <v>998</v>
          </cell>
          <cell r="H1672" t="str">
            <v/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333</v>
          </cell>
          <cell r="U1672">
            <v>998</v>
          </cell>
          <cell r="V1672">
            <v>1663</v>
          </cell>
          <cell r="W1672">
            <v>0</v>
          </cell>
          <cell r="X1672">
            <v>0</v>
          </cell>
        </row>
        <row r="1673">
          <cell r="D1673">
            <v>1664</v>
          </cell>
          <cell r="E1673">
            <v>333</v>
          </cell>
          <cell r="F1673" t="str">
            <v/>
          </cell>
          <cell r="G1673">
            <v>998</v>
          </cell>
          <cell r="H1673" t="str">
            <v/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333</v>
          </cell>
          <cell r="U1673">
            <v>998</v>
          </cell>
          <cell r="V1673">
            <v>1664</v>
          </cell>
          <cell r="W1673">
            <v>0</v>
          </cell>
          <cell r="X1673">
            <v>0</v>
          </cell>
        </row>
        <row r="1674">
          <cell r="D1674">
            <v>1665</v>
          </cell>
          <cell r="E1674">
            <v>333</v>
          </cell>
          <cell r="F1674" t="str">
            <v xml:space="preserve">West Stockbridge             </v>
          </cell>
          <cell r="G1674">
            <v>999</v>
          </cell>
          <cell r="H1674" t="str">
            <v>Total</v>
          </cell>
          <cell r="I1674">
            <v>1665765</v>
          </cell>
          <cell r="J1674">
            <v>1</v>
          </cell>
          <cell r="K1674">
            <v>1593367.0165889598</v>
          </cell>
          <cell r="L1674">
            <v>1</v>
          </cell>
          <cell r="M1674">
            <v>1333107</v>
          </cell>
          <cell r="N1674">
            <v>1333107</v>
          </cell>
          <cell r="O1674">
            <v>1387065</v>
          </cell>
          <cell r="P1674">
            <v>-53958</v>
          </cell>
          <cell r="Q1674">
            <v>-3.8900844589114425</v>
          </cell>
          <cell r="R1674">
            <v>155</v>
          </cell>
          <cell r="S1674">
            <v>0</v>
          </cell>
          <cell r="T1674">
            <v>333</v>
          </cell>
          <cell r="U1674">
            <v>999</v>
          </cell>
          <cell r="V1674">
            <v>1665</v>
          </cell>
          <cell r="W1674">
            <v>148.31273062866001</v>
          </cell>
          <cell r="X1674">
            <v>1593367.0165889598</v>
          </cell>
        </row>
        <row r="1675">
          <cell r="D1675">
            <v>1666</v>
          </cell>
          <cell r="E1675">
            <v>334</v>
          </cell>
          <cell r="F1675" t="str">
            <v xml:space="preserve">West Tisbury                 </v>
          </cell>
          <cell r="G1675">
            <v>334</v>
          </cell>
          <cell r="H1675" t="str">
            <v>West Tisbury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334</v>
          </cell>
          <cell r="U1675">
            <v>334</v>
          </cell>
          <cell r="V1675">
            <v>1666</v>
          </cell>
          <cell r="W1675">
            <v>0</v>
          </cell>
          <cell r="X1675">
            <v>0</v>
          </cell>
        </row>
        <row r="1676">
          <cell r="D1676">
            <v>1667</v>
          </cell>
          <cell r="E1676">
            <v>334</v>
          </cell>
          <cell r="F1676" t="str">
            <v xml:space="preserve">West Tisbury                 </v>
          </cell>
          <cell r="G1676">
            <v>700</v>
          </cell>
          <cell r="H1676" t="str">
            <v>Marthas Vineyard</v>
          </cell>
          <cell r="I1676">
            <v>1352856</v>
          </cell>
          <cell r="J1676">
            <v>0.35422459758630331</v>
          </cell>
          <cell r="K1676">
            <v>1458422.5309841761</v>
          </cell>
          <cell r="L1676">
            <v>0.35396953861529162</v>
          </cell>
          <cell r="N1676">
            <v>1172481</v>
          </cell>
          <cell r="O1676">
            <v>1119265</v>
          </cell>
          <cell r="P1676">
            <v>53216</v>
          </cell>
          <cell r="Q1676">
            <v>4.7545487440418492</v>
          </cell>
          <cell r="R1676">
            <v>114</v>
          </cell>
          <cell r="S1676">
            <v>0</v>
          </cell>
          <cell r="T1676">
            <v>334</v>
          </cell>
          <cell r="U1676">
            <v>700</v>
          </cell>
          <cell r="V1676">
            <v>1667</v>
          </cell>
          <cell r="W1676">
            <v>117.00000000128</v>
          </cell>
          <cell r="X1676">
            <v>1458422.5309841761</v>
          </cell>
        </row>
        <row r="1677">
          <cell r="D1677">
            <v>1668</v>
          </cell>
          <cell r="E1677">
            <v>334</v>
          </cell>
          <cell r="F1677" t="str">
            <v xml:space="preserve">West Tisbury                 </v>
          </cell>
          <cell r="G1677">
            <v>774</v>
          </cell>
          <cell r="H1677" t="str">
            <v>Upisland</v>
          </cell>
          <cell r="I1677">
            <v>2466348</v>
          </cell>
          <cell r="J1677">
            <v>0.64577540241369669</v>
          </cell>
          <cell r="K1677">
            <v>2661769.6660321006</v>
          </cell>
          <cell r="L1677">
            <v>0.64603046138470843</v>
          </cell>
          <cell r="N1677">
            <v>2139896</v>
          </cell>
          <cell r="O1677">
            <v>2040495</v>
          </cell>
          <cell r="P1677">
            <v>99401</v>
          </cell>
          <cell r="Q1677">
            <v>4.8714160044499009</v>
          </cell>
          <cell r="R1677">
            <v>258</v>
          </cell>
          <cell r="S1677">
            <v>0</v>
          </cell>
          <cell r="T1677">
            <v>334</v>
          </cell>
          <cell r="U1677">
            <v>774</v>
          </cell>
          <cell r="V1677">
            <v>1668</v>
          </cell>
          <cell r="W1677">
            <v>271.53652393112003</v>
          </cell>
          <cell r="X1677">
            <v>2661769.6660321006</v>
          </cell>
        </row>
        <row r="1678">
          <cell r="D1678">
            <v>1669</v>
          </cell>
          <cell r="E1678">
            <v>334</v>
          </cell>
          <cell r="F1678" t="str">
            <v/>
          </cell>
          <cell r="G1678">
            <v>998</v>
          </cell>
          <cell r="H1678" t="str">
            <v/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334</v>
          </cell>
          <cell r="U1678">
            <v>998</v>
          </cell>
          <cell r="V1678">
            <v>1669</v>
          </cell>
          <cell r="W1678">
            <v>0</v>
          </cell>
          <cell r="X1678">
            <v>0</v>
          </cell>
        </row>
        <row r="1679">
          <cell r="D1679">
            <v>1670</v>
          </cell>
          <cell r="E1679">
            <v>334</v>
          </cell>
          <cell r="F1679" t="str">
            <v xml:space="preserve">West Tisbury                 </v>
          </cell>
          <cell r="G1679">
            <v>999</v>
          </cell>
          <cell r="H1679" t="str">
            <v>Total</v>
          </cell>
          <cell r="I1679">
            <v>3819204</v>
          </cell>
          <cell r="J1679">
            <v>1</v>
          </cell>
          <cell r="K1679">
            <v>4120192.1970162764</v>
          </cell>
          <cell r="L1679">
            <v>1</v>
          </cell>
          <cell r="M1679">
            <v>3312377</v>
          </cell>
          <cell r="N1679">
            <v>3312377</v>
          </cell>
          <cell r="O1679">
            <v>3159760</v>
          </cell>
          <cell r="P1679">
            <v>152617</v>
          </cell>
          <cell r="Q1679">
            <v>4.8300187356001718</v>
          </cell>
          <cell r="R1679">
            <v>372</v>
          </cell>
          <cell r="S1679">
            <v>0</v>
          </cell>
          <cell r="T1679">
            <v>334</v>
          </cell>
          <cell r="U1679">
            <v>999</v>
          </cell>
          <cell r="V1679">
            <v>1670</v>
          </cell>
          <cell r="W1679">
            <v>388.53652393240003</v>
          </cell>
          <cell r="X1679">
            <v>4120192.1970162764</v>
          </cell>
        </row>
        <row r="1680">
          <cell r="D1680">
            <v>1671</v>
          </cell>
          <cell r="E1680">
            <v>335</v>
          </cell>
          <cell r="F1680" t="str">
            <v xml:space="preserve">Westwood                     </v>
          </cell>
          <cell r="G1680">
            <v>335</v>
          </cell>
          <cell r="H1680" t="str">
            <v>Westwood</v>
          </cell>
          <cell r="I1680">
            <v>29301469.672719996</v>
          </cell>
          <cell r="J1680">
            <v>0.99396719313050419</v>
          </cell>
          <cell r="K1680">
            <v>30014821.710917722</v>
          </cell>
          <cell r="L1680">
            <v>0.99345736155608544</v>
          </cell>
          <cell r="N1680">
            <v>24903789</v>
          </cell>
          <cell r="O1680">
            <v>24485112</v>
          </cell>
          <cell r="P1680">
            <v>418677</v>
          </cell>
          <cell r="Q1680">
            <v>1.7099247902153767</v>
          </cell>
          <cell r="R1680">
            <v>3063</v>
          </cell>
          <cell r="S1680">
            <v>0</v>
          </cell>
          <cell r="T1680">
            <v>335</v>
          </cell>
          <cell r="U1680">
            <v>335</v>
          </cell>
          <cell r="V1680">
            <v>1671</v>
          </cell>
          <cell r="W1680">
            <v>3077</v>
          </cell>
          <cell r="X1680">
            <v>30014821.710917722</v>
          </cell>
        </row>
        <row r="1681">
          <cell r="D1681">
            <v>1672</v>
          </cell>
          <cell r="E1681">
            <v>335</v>
          </cell>
          <cell r="F1681" t="str">
            <v xml:space="preserve">Westwood                     </v>
          </cell>
          <cell r="G1681">
            <v>806</v>
          </cell>
          <cell r="H1681" t="str">
            <v>Blue Hills</v>
          </cell>
          <cell r="I1681">
            <v>113294</v>
          </cell>
          <cell r="J1681">
            <v>3.8431696579154535E-3</v>
          </cell>
          <cell r="K1681">
            <v>131780.21647763337</v>
          </cell>
          <cell r="L1681">
            <v>4.3617792378736241E-3</v>
          </cell>
          <cell r="N1681">
            <v>109340</v>
          </cell>
          <cell r="O1681">
            <v>94672</v>
          </cell>
          <cell r="P1681">
            <v>14668</v>
          </cell>
          <cell r="Q1681">
            <v>15.493493324319756</v>
          </cell>
          <cell r="R1681">
            <v>7</v>
          </cell>
          <cell r="S1681">
            <v>0</v>
          </cell>
          <cell r="T1681">
            <v>335</v>
          </cell>
          <cell r="U1681">
            <v>806</v>
          </cell>
          <cell r="V1681">
            <v>1672</v>
          </cell>
          <cell r="W1681">
            <v>8.0000000014400001</v>
          </cell>
          <cell r="X1681">
            <v>131780.21647763337</v>
          </cell>
        </row>
        <row r="1682">
          <cell r="D1682">
            <v>1673</v>
          </cell>
          <cell r="E1682">
            <v>335</v>
          </cell>
          <cell r="F1682" t="str">
            <v xml:space="preserve">Westwood                     </v>
          </cell>
          <cell r="G1682">
            <v>915</v>
          </cell>
          <cell r="H1682" t="str">
            <v>Norfolk County</v>
          </cell>
          <cell r="I1682">
            <v>64549</v>
          </cell>
          <cell r="J1682">
            <v>2.1896372115803539E-3</v>
          </cell>
          <cell r="K1682">
            <v>65889.189389469204</v>
          </cell>
          <cell r="L1682">
            <v>2.1808592060409034E-3</v>
          </cell>
          <cell r="N1682">
            <v>54669</v>
          </cell>
          <cell r="O1682">
            <v>53939</v>
          </cell>
          <cell r="P1682">
            <v>730</v>
          </cell>
          <cell r="Q1682">
            <v>1.3533806707577078</v>
          </cell>
          <cell r="R1682">
            <v>4</v>
          </cell>
          <cell r="S1682">
            <v>0</v>
          </cell>
          <cell r="T1682">
            <v>335</v>
          </cell>
          <cell r="U1682">
            <v>915</v>
          </cell>
          <cell r="V1682">
            <v>1673</v>
          </cell>
          <cell r="W1682">
            <v>3.9999999992400004</v>
          </cell>
          <cell r="X1682">
            <v>65889.189389469204</v>
          </cell>
        </row>
        <row r="1683">
          <cell r="D1683">
            <v>1674</v>
          </cell>
          <cell r="E1683">
            <v>335</v>
          </cell>
          <cell r="F1683" t="str">
            <v/>
          </cell>
          <cell r="G1683">
            <v>998</v>
          </cell>
          <cell r="H1683" t="str">
            <v/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335</v>
          </cell>
          <cell r="U1683">
            <v>998</v>
          </cell>
          <cell r="V1683">
            <v>1674</v>
          </cell>
          <cell r="W1683">
            <v>0</v>
          </cell>
          <cell r="X1683">
            <v>0</v>
          </cell>
        </row>
        <row r="1684">
          <cell r="D1684">
            <v>1675</v>
          </cell>
          <cell r="E1684">
            <v>335</v>
          </cell>
          <cell r="F1684" t="str">
            <v xml:space="preserve">Westwood                     </v>
          </cell>
          <cell r="G1684">
            <v>999</v>
          </cell>
          <cell r="H1684" t="str">
            <v>Total</v>
          </cell>
          <cell r="I1684">
            <v>29479312.672719996</v>
          </cell>
          <cell r="J1684">
            <v>1</v>
          </cell>
          <cell r="K1684">
            <v>30212491.116784826</v>
          </cell>
          <cell r="L1684">
            <v>1</v>
          </cell>
          <cell r="M1684">
            <v>25067799</v>
          </cell>
          <cell r="N1684">
            <v>25067798</v>
          </cell>
          <cell r="O1684">
            <v>24633723</v>
          </cell>
          <cell r="P1684">
            <v>434075</v>
          </cell>
          <cell r="Q1684">
            <v>1.7621169159042667</v>
          </cell>
          <cell r="R1684">
            <v>3074</v>
          </cell>
          <cell r="S1684">
            <v>0</v>
          </cell>
          <cell r="T1684">
            <v>335</v>
          </cell>
          <cell r="U1684">
            <v>999</v>
          </cell>
          <cell r="V1684">
            <v>1675</v>
          </cell>
          <cell r="W1684">
            <v>3089.0000000006803</v>
          </cell>
          <cell r="X1684">
            <v>30212491.116784826</v>
          </cell>
        </row>
        <row r="1685">
          <cell r="D1685">
            <v>1676</v>
          </cell>
          <cell r="E1685">
            <v>336</v>
          </cell>
          <cell r="F1685" t="str">
            <v xml:space="preserve">Weymouth                     </v>
          </cell>
          <cell r="G1685">
            <v>336</v>
          </cell>
          <cell r="H1685" t="str">
            <v>Weymouth</v>
          </cell>
          <cell r="I1685">
            <v>69159899.607649997</v>
          </cell>
          <cell r="J1685">
            <v>0.99350906944587125</v>
          </cell>
          <cell r="K1685">
            <v>69172635.260738254</v>
          </cell>
          <cell r="L1685">
            <v>0.99243736850613185</v>
          </cell>
          <cell r="N1685">
            <v>49020130</v>
          </cell>
          <cell r="O1685">
            <v>47454854</v>
          </cell>
          <cell r="P1685">
            <v>1565276</v>
          </cell>
          <cell r="Q1685">
            <v>3.2984528832392992</v>
          </cell>
          <cell r="R1685">
            <v>6428</v>
          </cell>
          <cell r="S1685">
            <v>0</v>
          </cell>
          <cell r="T1685">
            <v>336</v>
          </cell>
          <cell r="U1685">
            <v>336</v>
          </cell>
          <cell r="V1685">
            <v>1676</v>
          </cell>
          <cell r="W1685">
            <v>6263</v>
          </cell>
          <cell r="X1685">
            <v>69172635.260738254</v>
          </cell>
        </row>
        <row r="1686">
          <cell r="D1686">
            <v>1677</v>
          </cell>
          <cell r="E1686">
            <v>336</v>
          </cell>
          <cell r="F1686" t="str">
            <v xml:space="preserve">Weymouth                     </v>
          </cell>
          <cell r="G1686">
            <v>915</v>
          </cell>
          <cell r="H1686" t="str">
            <v>Norfolk County</v>
          </cell>
          <cell r="I1686">
            <v>451845</v>
          </cell>
          <cell r="J1686">
            <v>6.4909305541287123E-3</v>
          </cell>
          <cell r="K1686">
            <v>527113.51520766912</v>
          </cell>
          <cell r="L1686">
            <v>7.5626314938681853E-3</v>
          </cell>
          <cell r="N1686">
            <v>373546</v>
          </cell>
          <cell r="O1686">
            <v>310039</v>
          </cell>
          <cell r="P1686">
            <v>63507</v>
          </cell>
          <cell r="Q1686">
            <v>20.483552069255804</v>
          </cell>
          <cell r="R1686">
            <v>28</v>
          </cell>
          <cell r="S1686">
            <v>0</v>
          </cell>
          <cell r="T1686">
            <v>336</v>
          </cell>
          <cell r="U1686">
            <v>915</v>
          </cell>
          <cell r="V1686">
            <v>1677</v>
          </cell>
          <cell r="W1686">
            <v>31.999999999500002</v>
          </cell>
          <cell r="X1686">
            <v>527113.51520766912</v>
          </cell>
        </row>
        <row r="1687">
          <cell r="D1687">
            <v>1678</v>
          </cell>
          <cell r="E1687">
            <v>336</v>
          </cell>
          <cell r="F1687" t="str">
            <v/>
          </cell>
          <cell r="G1687">
            <v>998</v>
          </cell>
          <cell r="H1687" t="str">
            <v/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336</v>
          </cell>
          <cell r="U1687">
            <v>998</v>
          </cell>
          <cell r="V1687">
            <v>1678</v>
          </cell>
          <cell r="W1687">
            <v>0</v>
          </cell>
          <cell r="X1687">
            <v>0</v>
          </cell>
        </row>
        <row r="1688">
          <cell r="D1688">
            <v>1679</v>
          </cell>
          <cell r="E1688">
            <v>336</v>
          </cell>
          <cell r="F1688" t="str">
            <v/>
          </cell>
          <cell r="G1688">
            <v>998</v>
          </cell>
          <cell r="H1688" t="str">
            <v/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336</v>
          </cell>
          <cell r="U1688">
            <v>998</v>
          </cell>
          <cell r="V1688">
            <v>1679</v>
          </cell>
          <cell r="W1688">
            <v>0</v>
          </cell>
          <cell r="X1688">
            <v>0</v>
          </cell>
        </row>
        <row r="1689">
          <cell r="D1689">
            <v>1680</v>
          </cell>
          <cell r="E1689">
            <v>336</v>
          </cell>
          <cell r="F1689" t="str">
            <v xml:space="preserve">Weymouth                     </v>
          </cell>
          <cell r="G1689">
            <v>999</v>
          </cell>
          <cell r="H1689" t="str">
            <v>Total</v>
          </cell>
          <cell r="I1689">
            <v>69611744.607649997</v>
          </cell>
          <cell r="J1689">
            <v>1</v>
          </cell>
          <cell r="K1689">
            <v>69699748.775945917</v>
          </cell>
          <cell r="L1689">
            <v>1</v>
          </cell>
          <cell r="M1689">
            <v>49393676</v>
          </cell>
          <cell r="N1689">
            <v>49393676</v>
          </cell>
          <cell r="O1689">
            <v>47764893</v>
          </cell>
          <cell r="P1689">
            <v>1628783</v>
          </cell>
          <cell r="Q1689">
            <v>3.4100003113165145</v>
          </cell>
          <cell r="R1689">
            <v>6456</v>
          </cell>
          <cell r="S1689">
            <v>0</v>
          </cell>
          <cell r="T1689">
            <v>336</v>
          </cell>
          <cell r="U1689">
            <v>999</v>
          </cell>
          <cell r="V1689">
            <v>1680</v>
          </cell>
          <cell r="W1689">
            <v>6294.9999999994998</v>
          </cell>
          <cell r="X1689">
            <v>69699748.775945917</v>
          </cell>
        </row>
        <row r="1690">
          <cell r="D1690">
            <v>1681</v>
          </cell>
          <cell r="E1690">
            <v>337</v>
          </cell>
          <cell r="F1690" t="str">
            <v xml:space="preserve">Whately                      </v>
          </cell>
          <cell r="G1690">
            <v>337</v>
          </cell>
          <cell r="H1690" t="str">
            <v>Whately</v>
          </cell>
          <cell r="I1690">
            <v>852415.71000000008</v>
          </cell>
          <cell r="J1690">
            <v>0.50689586587834912</v>
          </cell>
          <cell r="K1690">
            <v>869184.11954740097</v>
          </cell>
          <cell r="L1690">
            <v>0.50633443543594447</v>
          </cell>
          <cell r="N1690">
            <v>720991</v>
          </cell>
          <cell r="O1690">
            <v>714075</v>
          </cell>
          <cell r="P1690">
            <v>6916</v>
          </cell>
          <cell r="Q1690">
            <v>0.96852571508595031</v>
          </cell>
          <cell r="R1690">
            <v>82</v>
          </cell>
          <cell r="S1690">
            <v>0</v>
          </cell>
          <cell r="T1690">
            <v>337</v>
          </cell>
          <cell r="U1690">
            <v>337</v>
          </cell>
          <cell r="V1690">
            <v>1681</v>
          </cell>
          <cell r="W1690">
            <v>83</v>
          </cell>
          <cell r="X1690">
            <v>869184.11954740097</v>
          </cell>
        </row>
        <row r="1691">
          <cell r="D1691">
            <v>1682</v>
          </cell>
          <cell r="E1691">
            <v>337</v>
          </cell>
          <cell r="F1691" t="str">
            <v xml:space="preserve">Whately                      </v>
          </cell>
          <cell r="G1691">
            <v>670</v>
          </cell>
          <cell r="H1691" t="str">
            <v>Frontier</v>
          </cell>
          <cell r="I1691">
            <v>715680</v>
          </cell>
          <cell r="J1691">
            <v>0.42558487488671098</v>
          </cell>
          <cell r="K1691">
            <v>698289.11630335706</v>
          </cell>
          <cell r="L1691">
            <v>0.40678127628313515</v>
          </cell>
          <cell r="N1691">
            <v>579233</v>
          </cell>
          <cell r="O1691">
            <v>599531</v>
          </cell>
          <cell r="P1691">
            <v>-20298</v>
          </cell>
          <cell r="Q1691">
            <v>-3.385646446972717</v>
          </cell>
          <cell r="R1691">
            <v>71</v>
          </cell>
          <cell r="S1691">
            <v>0</v>
          </cell>
          <cell r="T1691">
            <v>337</v>
          </cell>
          <cell r="U1691">
            <v>670</v>
          </cell>
          <cell r="V1691">
            <v>1682</v>
          </cell>
          <cell r="W1691">
            <v>67.121818182819993</v>
          </cell>
          <cell r="X1691">
            <v>698289.11630335706</v>
          </cell>
        </row>
        <row r="1692">
          <cell r="D1692">
            <v>1683</v>
          </cell>
          <cell r="E1692">
            <v>337</v>
          </cell>
          <cell r="F1692" t="str">
            <v xml:space="preserve">Whately                      </v>
          </cell>
          <cell r="G1692">
            <v>818</v>
          </cell>
          <cell r="H1692" t="str">
            <v>Franklin County</v>
          </cell>
          <cell r="I1692">
            <v>113543</v>
          </cell>
          <cell r="J1692">
            <v>6.7519259234939955E-2</v>
          </cell>
          <cell r="K1692">
            <v>149147.35859696049</v>
          </cell>
          <cell r="L1692">
            <v>8.6884288280920388E-2</v>
          </cell>
          <cell r="N1692">
            <v>123718</v>
          </cell>
          <cell r="O1692">
            <v>95116</v>
          </cell>
          <cell r="P1692">
            <v>28602</v>
          </cell>
          <cell r="Q1692">
            <v>30.070650574035913</v>
          </cell>
          <cell r="R1692">
            <v>7</v>
          </cell>
          <cell r="S1692">
            <v>0</v>
          </cell>
          <cell r="T1692">
            <v>337</v>
          </cell>
          <cell r="U1692">
            <v>818</v>
          </cell>
          <cell r="V1692">
            <v>1683</v>
          </cell>
          <cell r="W1692">
            <v>9.0000000021600002</v>
          </cell>
          <cell r="X1692">
            <v>149147.35859696049</v>
          </cell>
        </row>
        <row r="1693">
          <cell r="D1693">
            <v>1684</v>
          </cell>
          <cell r="E1693">
            <v>337</v>
          </cell>
          <cell r="F1693" t="str">
            <v/>
          </cell>
          <cell r="G1693">
            <v>998</v>
          </cell>
          <cell r="H1693" t="str">
            <v/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337</v>
          </cell>
          <cell r="U1693">
            <v>998</v>
          </cell>
          <cell r="V1693">
            <v>1684</v>
          </cell>
          <cell r="W1693">
            <v>0</v>
          </cell>
          <cell r="X1693">
            <v>0</v>
          </cell>
        </row>
        <row r="1694">
          <cell r="D1694">
            <v>1685</v>
          </cell>
          <cell r="E1694">
            <v>337</v>
          </cell>
          <cell r="F1694" t="str">
            <v xml:space="preserve">Whately                      </v>
          </cell>
          <cell r="G1694">
            <v>999</v>
          </cell>
          <cell r="H1694" t="str">
            <v>Total</v>
          </cell>
          <cell r="I1694">
            <v>1681638.71</v>
          </cell>
          <cell r="J1694">
            <v>1</v>
          </cell>
          <cell r="K1694">
            <v>1716620.5944477185</v>
          </cell>
          <cell r="L1694">
            <v>1</v>
          </cell>
          <cell r="M1694">
            <v>1423942</v>
          </cell>
          <cell r="N1694">
            <v>1423942</v>
          </cell>
          <cell r="O1694">
            <v>1408722</v>
          </cell>
          <cell r="P1694">
            <v>15220</v>
          </cell>
          <cell r="Q1694">
            <v>1.0804118910615437</v>
          </cell>
          <cell r="R1694">
            <v>160</v>
          </cell>
          <cell r="S1694">
            <v>0</v>
          </cell>
          <cell r="T1694">
            <v>337</v>
          </cell>
          <cell r="U1694">
            <v>999</v>
          </cell>
          <cell r="V1694">
            <v>1685</v>
          </cell>
          <cell r="W1694">
            <v>159.12181818497999</v>
          </cell>
          <cell r="X1694">
            <v>1716620.5944477185</v>
          </cell>
        </row>
        <row r="1695">
          <cell r="D1695">
            <v>1686</v>
          </cell>
          <cell r="E1695">
            <v>338</v>
          </cell>
          <cell r="F1695" t="str">
            <v xml:space="preserve">Whitman                      </v>
          </cell>
          <cell r="G1695">
            <v>338</v>
          </cell>
          <cell r="H1695" t="str">
            <v>Whitman</v>
          </cell>
          <cell r="I1695">
            <v>118538.28</v>
          </cell>
          <cell r="J1695">
            <v>4.7926371449595112E-3</v>
          </cell>
          <cell r="K1695">
            <v>120751.50009230593</v>
          </cell>
          <cell r="L1695">
            <v>4.8113042048804518E-3</v>
          </cell>
          <cell r="N1695">
            <v>51831</v>
          </cell>
          <cell r="O1695">
            <v>48874</v>
          </cell>
          <cell r="P1695">
            <v>2957</v>
          </cell>
          <cell r="Q1695">
            <v>6.0502516675533</v>
          </cell>
          <cell r="R1695">
            <v>9</v>
          </cell>
          <cell r="S1695">
            <v>0</v>
          </cell>
          <cell r="T1695">
            <v>338</v>
          </cell>
          <cell r="U1695">
            <v>338</v>
          </cell>
          <cell r="V1695">
            <v>1686</v>
          </cell>
          <cell r="W1695">
            <v>9</v>
          </cell>
          <cell r="X1695">
            <v>120751.50009230593</v>
          </cell>
        </row>
        <row r="1696">
          <cell r="D1696">
            <v>1687</v>
          </cell>
          <cell r="E1696">
            <v>338</v>
          </cell>
          <cell r="F1696" t="str">
            <v xml:space="preserve">Whitman                      </v>
          </cell>
          <cell r="G1696">
            <v>780</v>
          </cell>
          <cell r="H1696" t="str">
            <v>Whitman Hanson</v>
          </cell>
          <cell r="I1696">
            <v>22432548</v>
          </cell>
          <cell r="J1696">
            <v>0.90697336591088706</v>
          </cell>
          <cell r="K1696">
            <v>22731959.518422764</v>
          </cell>
          <cell r="L1696">
            <v>0.90574752555913418</v>
          </cell>
          <cell r="N1696">
            <v>9757454</v>
          </cell>
          <cell r="O1696">
            <v>9249015</v>
          </cell>
          <cell r="P1696">
            <v>508439</v>
          </cell>
          <cell r="Q1696">
            <v>5.4972232178237359</v>
          </cell>
          <cell r="R1696">
            <v>2305</v>
          </cell>
          <cell r="S1696">
            <v>0</v>
          </cell>
          <cell r="T1696">
            <v>338</v>
          </cell>
          <cell r="U1696">
            <v>780</v>
          </cell>
          <cell r="V1696">
            <v>1687</v>
          </cell>
          <cell r="W1696">
            <v>2294.9801980369998</v>
          </cell>
          <cell r="X1696">
            <v>22731959.518422764</v>
          </cell>
        </row>
        <row r="1697">
          <cell r="D1697">
            <v>1688</v>
          </cell>
          <cell r="E1697">
            <v>338</v>
          </cell>
          <cell r="F1697" t="str">
            <v xml:space="preserve">Whitman                      </v>
          </cell>
          <cell r="G1697">
            <v>873</v>
          </cell>
          <cell r="H1697" t="str">
            <v>South Shore</v>
          </cell>
          <cell r="I1697">
            <v>2182328</v>
          </cell>
          <cell r="J1697">
            <v>8.8233996944153389E-2</v>
          </cell>
          <cell r="K1697">
            <v>2244745.9183834512</v>
          </cell>
          <cell r="L1697">
            <v>8.9441170235985315E-2</v>
          </cell>
          <cell r="N1697">
            <v>963534</v>
          </cell>
          <cell r="O1697">
            <v>899781</v>
          </cell>
          <cell r="P1697">
            <v>63753</v>
          </cell>
          <cell r="Q1697">
            <v>7.0853907784227497</v>
          </cell>
          <cell r="R1697">
            <v>138</v>
          </cell>
          <cell r="S1697">
            <v>0</v>
          </cell>
          <cell r="T1697">
            <v>338</v>
          </cell>
          <cell r="U1697">
            <v>873</v>
          </cell>
          <cell r="V1697">
            <v>1688</v>
          </cell>
          <cell r="W1697">
            <v>137.99999999920001</v>
          </cell>
          <cell r="X1697">
            <v>2244745.9183834512</v>
          </cell>
        </row>
        <row r="1698">
          <cell r="D1698">
            <v>1689</v>
          </cell>
          <cell r="E1698">
            <v>338</v>
          </cell>
          <cell r="F1698" t="str">
            <v/>
          </cell>
          <cell r="G1698">
            <v>998</v>
          </cell>
          <cell r="H1698" t="str">
            <v/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338</v>
          </cell>
          <cell r="U1698">
            <v>998</v>
          </cell>
          <cell r="V1698">
            <v>1689</v>
          </cell>
          <cell r="W1698">
            <v>0</v>
          </cell>
          <cell r="X1698">
            <v>0</v>
          </cell>
        </row>
        <row r="1699">
          <cell r="D1699">
            <v>1690</v>
          </cell>
          <cell r="E1699">
            <v>338</v>
          </cell>
          <cell r="F1699" t="str">
            <v xml:space="preserve">Whitman                      </v>
          </cell>
          <cell r="G1699">
            <v>999</v>
          </cell>
          <cell r="H1699" t="str">
            <v>Total</v>
          </cell>
          <cell r="I1699">
            <v>24733414.280000001</v>
          </cell>
          <cell r="J1699">
            <v>0.99999999999999989</v>
          </cell>
          <cell r="K1699">
            <v>25097456.936898522</v>
          </cell>
          <cell r="L1699">
            <v>0.99999999999999989</v>
          </cell>
          <cell r="M1699">
            <v>10772819</v>
          </cell>
          <cell r="N1699">
            <v>10772819</v>
          </cell>
          <cell r="O1699">
            <v>10197670</v>
          </cell>
          <cell r="P1699">
            <v>575149</v>
          </cell>
          <cell r="Q1699">
            <v>5.6400040401385807</v>
          </cell>
          <cell r="R1699">
            <v>2452</v>
          </cell>
          <cell r="S1699">
            <v>0</v>
          </cell>
          <cell r="T1699">
            <v>338</v>
          </cell>
          <cell r="U1699">
            <v>999</v>
          </cell>
          <cell r="V1699">
            <v>1690</v>
          </cell>
          <cell r="W1699">
            <v>2441.9801980361999</v>
          </cell>
          <cell r="X1699">
            <v>25097456.936898522</v>
          </cell>
        </row>
        <row r="1700">
          <cell r="D1700">
            <v>1691</v>
          </cell>
          <cell r="E1700">
            <v>339</v>
          </cell>
          <cell r="F1700" t="str">
            <v xml:space="preserve">Wilbraham                    </v>
          </cell>
          <cell r="G1700">
            <v>339</v>
          </cell>
          <cell r="H1700" t="str">
            <v>Wilbraham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339</v>
          </cell>
          <cell r="U1700">
            <v>339</v>
          </cell>
          <cell r="V1700">
            <v>1691</v>
          </cell>
          <cell r="W1700">
            <v>0</v>
          </cell>
          <cell r="X1700">
            <v>0</v>
          </cell>
        </row>
        <row r="1701">
          <cell r="D1701">
            <v>1692</v>
          </cell>
          <cell r="E1701">
            <v>339</v>
          </cell>
          <cell r="F1701" t="str">
            <v xml:space="preserve">Wilbraham                    </v>
          </cell>
          <cell r="G1701">
            <v>680</v>
          </cell>
          <cell r="H1701" t="str">
            <v>Hampden Wilbraham</v>
          </cell>
          <cell r="I1701">
            <v>22339898</v>
          </cell>
          <cell r="J1701">
            <v>1</v>
          </cell>
          <cell r="K1701">
            <v>22695534.133417137</v>
          </cell>
          <cell r="L1701">
            <v>1</v>
          </cell>
          <cell r="N1701">
            <v>15523241</v>
          </cell>
          <cell r="O1701">
            <v>15316802</v>
          </cell>
          <cell r="P1701">
            <v>206439</v>
          </cell>
          <cell r="Q1701">
            <v>1.3477944025130051</v>
          </cell>
          <cell r="R1701">
            <v>2322</v>
          </cell>
          <cell r="S1701">
            <v>0</v>
          </cell>
          <cell r="T1701">
            <v>339</v>
          </cell>
          <cell r="U1701">
            <v>680</v>
          </cell>
          <cell r="V1701">
            <v>1692</v>
          </cell>
          <cell r="W1701">
            <v>2306.0000000107198</v>
          </cell>
          <cell r="X1701">
            <v>22695534.133417137</v>
          </cell>
        </row>
        <row r="1702">
          <cell r="D1702">
            <v>1693</v>
          </cell>
          <cell r="E1702">
            <v>339</v>
          </cell>
          <cell r="F1702" t="str">
            <v/>
          </cell>
          <cell r="G1702">
            <v>998</v>
          </cell>
          <cell r="H1702" t="str">
            <v/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339</v>
          </cell>
          <cell r="U1702">
            <v>998</v>
          </cell>
          <cell r="V1702">
            <v>1693</v>
          </cell>
          <cell r="W1702">
            <v>0</v>
          </cell>
          <cell r="X1702">
            <v>0</v>
          </cell>
        </row>
        <row r="1703">
          <cell r="D1703">
            <v>1694</v>
          </cell>
          <cell r="E1703">
            <v>339</v>
          </cell>
          <cell r="F1703" t="str">
            <v/>
          </cell>
          <cell r="G1703">
            <v>998</v>
          </cell>
          <cell r="H1703" t="str">
            <v/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339</v>
          </cell>
          <cell r="U1703">
            <v>998</v>
          </cell>
          <cell r="V1703">
            <v>1694</v>
          </cell>
          <cell r="W1703">
            <v>0</v>
          </cell>
          <cell r="X1703">
            <v>0</v>
          </cell>
        </row>
        <row r="1704">
          <cell r="D1704">
            <v>1695</v>
          </cell>
          <cell r="E1704">
            <v>339</v>
          </cell>
          <cell r="F1704" t="str">
            <v xml:space="preserve">Wilbraham                    </v>
          </cell>
          <cell r="G1704">
            <v>999</v>
          </cell>
          <cell r="H1704" t="str">
            <v>Total</v>
          </cell>
          <cell r="I1704">
            <v>22339898</v>
          </cell>
          <cell r="J1704">
            <v>1</v>
          </cell>
          <cell r="K1704">
            <v>22695534.133417137</v>
          </cell>
          <cell r="L1704">
            <v>1</v>
          </cell>
          <cell r="M1704">
            <v>15523241</v>
          </cell>
          <cell r="N1704">
            <v>15523241</v>
          </cell>
          <cell r="O1704">
            <v>15316802</v>
          </cell>
          <cell r="P1704">
            <v>206439</v>
          </cell>
          <cell r="Q1704">
            <v>1.3477944025130051</v>
          </cell>
          <cell r="R1704">
            <v>2322</v>
          </cell>
          <cell r="S1704">
            <v>0</v>
          </cell>
          <cell r="T1704">
            <v>339</v>
          </cell>
          <cell r="U1704">
            <v>999</v>
          </cell>
          <cell r="V1704">
            <v>1695</v>
          </cell>
          <cell r="W1704">
            <v>2306.0000000107198</v>
          </cell>
          <cell r="X1704">
            <v>22695534.133417137</v>
          </cell>
        </row>
        <row r="1705">
          <cell r="D1705">
            <v>1696</v>
          </cell>
          <cell r="E1705">
            <v>340</v>
          </cell>
          <cell r="F1705" t="str">
            <v xml:space="preserve">Williamsburg                 </v>
          </cell>
          <cell r="G1705">
            <v>340</v>
          </cell>
          <cell r="H1705" t="str">
            <v>Williamsburg</v>
          </cell>
          <cell r="I1705">
            <v>1665309.4700000002</v>
          </cell>
          <cell r="J1705">
            <v>0.60265102263521286</v>
          </cell>
          <cell r="K1705">
            <v>1640814.868103652</v>
          </cell>
          <cell r="L1705">
            <v>0.59474736327862021</v>
          </cell>
          <cell r="N1705">
            <v>1224301</v>
          </cell>
          <cell r="O1705">
            <v>1295778</v>
          </cell>
          <cell r="P1705">
            <v>-71477</v>
          </cell>
          <cell r="Q1705">
            <v>-5.5161455125800867</v>
          </cell>
          <cell r="R1705">
            <v>176</v>
          </cell>
          <cell r="S1705">
            <v>0</v>
          </cell>
          <cell r="T1705">
            <v>340</v>
          </cell>
          <cell r="U1705">
            <v>340</v>
          </cell>
          <cell r="V1705">
            <v>1696</v>
          </cell>
          <cell r="W1705">
            <v>171</v>
          </cell>
          <cell r="X1705">
            <v>1640814.868103652</v>
          </cell>
        </row>
        <row r="1706">
          <cell r="D1706">
            <v>1697</v>
          </cell>
          <cell r="E1706">
            <v>340</v>
          </cell>
          <cell r="F1706" t="str">
            <v xml:space="preserve">Williamsburg                 </v>
          </cell>
          <cell r="G1706">
            <v>683</v>
          </cell>
          <cell r="H1706" t="str">
            <v>Hampshire</v>
          </cell>
          <cell r="I1706">
            <v>1097997</v>
          </cell>
          <cell r="J1706">
            <v>0.39734897736478714</v>
          </cell>
          <cell r="K1706">
            <v>1118028.5827667348</v>
          </cell>
          <cell r="L1706">
            <v>0.40525263672137984</v>
          </cell>
          <cell r="N1706">
            <v>834221</v>
          </cell>
          <cell r="O1706">
            <v>854352</v>
          </cell>
          <cell r="P1706">
            <v>-20131</v>
          </cell>
          <cell r="Q1706">
            <v>-2.3562887428132666</v>
          </cell>
          <cell r="R1706">
            <v>110</v>
          </cell>
          <cell r="S1706">
            <v>0</v>
          </cell>
          <cell r="T1706">
            <v>340</v>
          </cell>
          <cell r="U1706">
            <v>683</v>
          </cell>
          <cell r="V1706">
            <v>1697</v>
          </cell>
          <cell r="W1706">
            <v>110.3133903168</v>
          </cell>
          <cell r="X1706">
            <v>1118028.5827667348</v>
          </cell>
        </row>
        <row r="1707">
          <cell r="D1707">
            <v>1698</v>
          </cell>
          <cell r="E1707">
            <v>340</v>
          </cell>
          <cell r="F1707" t="str">
            <v/>
          </cell>
          <cell r="G1707">
            <v>998</v>
          </cell>
          <cell r="H1707" t="str">
            <v/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340</v>
          </cell>
          <cell r="U1707">
            <v>998</v>
          </cell>
          <cell r="V1707">
            <v>1698</v>
          </cell>
          <cell r="W1707">
            <v>0</v>
          </cell>
          <cell r="X1707">
            <v>0</v>
          </cell>
        </row>
        <row r="1708">
          <cell r="D1708">
            <v>1699</v>
          </cell>
          <cell r="E1708">
            <v>340</v>
          </cell>
          <cell r="F1708" t="str">
            <v/>
          </cell>
          <cell r="G1708">
            <v>998</v>
          </cell>
          <cell r="H1708" t="str">
            <v/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340</v>
          </cell>
          <cell r="U1708">
            <v>998</v>
          </cell>
          <cell r="V1708">
            <v>1699</v>
          </cell>
          <cell r="W1708">
            <v>0</v>
          </cell>
          <cell r="X1708">
            <v>0</v>
          </cell>
        </row>
        <row r="1709">
          <cell r="D1709">
            <v>1700</v>
          </cell>
          <cell r="E1709">
            <v>340</v>
          </cell>
          <cell r="F1709" t="str">
            <v xml:space="preserve">Williamsburg                 </v>
          </cell>
          <cell r="G1709">
            <v>999</v>
          </cell>
          <cell r="H1709" t="str">
            <v>Total</v>
          </cell>
          <cell r="I1709">
            <v>2763306.47</v>
          </cell>
          <cell r="J1709">
            <v>1</v>
          </cell>
          <cell r="K1709">
            <v>2758843.4508703868</v>
          </cell>
          <cell r="L1709">
            <v>1</v>
          </cell>
          <cell r="M1709">
            <v>2058522</v>
          </cell>
          <cell r="N1709">
            <v>2058522</v>
          </cell>
          <cell r="O1709">
            <v>2150130</v>
          </cell>
          <cell r="P1709">
            <v>-91608</v>
          </cell>
          <cell r="Q1709">
            <v>-4.2605795928618271</v>
          </cell>
          <cell r="R1709">
            <v>286</v>
          </cell>
          <cell r="S1709">
            <v>0</v>
          </cell>
          <cell r="T1709">
            <v>340</v>
          </cell>
          <cell r="U1709">
            <v>999</v>
          </cell>
          <cell r="V1709">
            <v>1700</v>
          </cell>
          <cell r="W1709">
            <v>281.3133903168</v>
          </cell>
          <cell r="X1709">
            <v>2758843.4508703868</v>
          </cell>
        </row>
        <row r="1710">
          <cell r="D1710">
            <v>1701</v>
          </cell>
          <cell r="E1710">
            <v>341</v>
          </cell>
          <cell r="F1710" t="str">
            <v xml:space="preserve">Williamstown                 </v>
          </cell>
          <cell r="G1710">
            <v>341</v>
          </cell>
          <cell r="H1710" t="str">
            <v>Williamstown</v>
          </cell>
          <cell r="I1710">
            <v>3780882.2300000004</v>
          </cell>
          <cell r="J1710">
            <v>0.52721504626634619</v>
          </cell>
          <cell r="K1710">
            <v>3766818.1625702963</v>
          </cell>
          <cell r="L1710">
            <v>0.52076598918181916</v>
          </cell>
          <cell r="N1710">
            <v>3122141</v>
          </cell>
          <cell r="O1710">
            <v>3127725</v>
          </cell>
          <cell r="P1710">
            <v>-5584</v>
          </cell>
          <cell r="Q1710">
            <v>-0.17853231981711948</v>
          </cell>
          <cell r="R1710">
            <v>404</v>
          </cell>
          <cell r="S1710">
            <v>0</v>
          </cell>
          <cell r="T1710">
            <v>341</v>
          </cell>
          <cell r="U1710">
            <v>341</v>
          </cell>
          <cell r="V1710">
            <v>1701</v>
          </cell>
          <cell r="W1710">
            <v>394</v>
          </cell>
          <cell r="X1710">
            <v>3766818.1625702963</v>
          </cell>
        </row>
        <row r="1711">
          <cell r="D1711">
            <v>1702</v>
          </cell>
          <cell r="E1711">
            <v>341</v>
          </cell>
          <cell r="F1711" t="str">
            <v xml:space="preserve">Williamstown                 </v>
          </cell>
          <cell r="G1711">
            <v>715</v>
          </cell>
          <cell r="H1711" t="str">
            <v>Mount Greylock</v>
          </cell>
          <cell r="I1711">
            <v>3152990</v>
          </cell>
          <cell r="J1711">
            <v>0.43966028762745324</v>
          </cell>
          <cell r="K1711">
            <v>3209079.0375599149</v>
          </cell>
          <cell r="L1711">
            <v>0.44365805495033411</v>
          </cell>
          <cell r="N1711">
            <v>2659856</v>
          </cell>
          <cell r="O1711">
            <v>2608303</v>
          </cell>
          <cell r="P1711">
            <v>51553</v>
          </cell>
          <cell r="Q1711">
            <v>1.9764958288971795</v>
          </cell>
          <cell r="R1711">
            <v>314</v>
          </cell>
          <cell r="S1711">
            <v>0</v>
          </cell>
          <cell r="T1711">
            <v>341</v>
          </cell>
          <cell r="U1711">
            <v>715</v>
          </cell>
          <cell r="V1711">
            <v>1702</v>
          </cell>
          <cell r="W1711">
            <v>310</v>
          </cell>
          <cell r="X1711">
            <v>3209079.0375599149</v>
          </cell>
        </row>
        <row r="1712">
          <cell r="D1712">
            <v>1703</v>
          </cell>
          <cell r="E1712">
            <v>341</v>
          </cell>
          <cell r="F1712" t="str">
            <v xml:space="preserve">Williamstown                 </v>
          </cell>
          <cell r="G1712">
            <v>851</v>
          </cell>
          <cell r="H1712" t="str">
            <v>Northern Berkshire</v>
          </cell>
          <cell r="I1712">
            <v>237551</v>
          </cell>
          <cell r="J1712">
            <v>3.3124666106200511E-2</v>
          </cell>
          <cell r="K1712">
            <v>257328.93372001094</v>
          </cell>
          <cell r="L1712">
            <v>3.5575955867846704E-2</v>
          </cell>
          <cell r="N1712">
            <v>213288</v>
          </cell>
          <cell r="O1712">
            <v>196513</v>
          </cell>
          <cell r="P1712">
            <v>16775</v>
          </cell>
          <cell r="Q1712">
            <v>8.5363309297603713</v>
          </cell>
          <cell r="R1712">
            <v>15</v>
          </cell>
          <cell r="S1712">
            <v>0</v>
          </cell>
          <cell r="T1712">
            <v>341</v>
          </cell>
          <cell r="U1712">
            <v>851</v>
          </cell>
          <cell r="V1712">
            <v>1703</v>
          </cell>
          <cell r="W1712">
            <v>16.0000000008</v>
          </cell>
          <cell r="X1712">
            <v>257328.93372001094</v>
          </cell>
        </row>
        <row r="1713">
          <cell r="D1713">
            <v>1704</v>
          </cell>
          <cell r="E1713">
            <v>341</v>
          </cell>
          <cell r="F1713" t="str">
            <v/>
          </cell>
          <cell r="G1713">
            <v>998</v>
          </cell>
          <cell r="H1713" t="str">
            <v/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341</v>
          </cell>
          <cell r="U1713">
            <v>998</v>
          </cell>
          <cell r="V1713">
            <v>1704</v>
          </cell>
          <cell r="W1713">
            <v>0</v>
          </cell>
          <cell r="X1713">
            <v>0</v>
          </cell>
        </row>
        <row r="1714">
          <cell r="D1714">
            <v>1705</v>
          </cell>
          <cell r="E1714">
            <v>341</v>
          </cell>
          <cell r="F1714" t="str">
            <v xml:space="preserve">Williamstown                 </v>
          </cell>
          <cell r="G1714">
            <v>999</v>
          </cell>
          <cell r="H1714" t="str">
            <v>Total</v>
          </cell>
          <cell r="I1714">
            <v>7171423.2300000004</v>
          </cell>
          <cell r="J1714">
            <v>0.99999999999999989</v>
          </cell>
          <cell r="K1714">
            <v>7233226.1338502225</v>
          </cell>
          <cell r="L1714">
            <v>0.99999999999999989</v>
          </cell>
          <cell r="M1714">
            <v>5995285</v>
          </cell>
          <cell r="N1714">
            <v>5995285</v>
          </cell>
          <cell r="O1714">
            <v>5932541</v>
          </cell>
          <cell r="P1714">
            <v>62744</v>
          </cell>
          <cell r="Q1714">
            <v>1.0576243805141845</v>
          </cell>
          <cell r="R1714">
            <v>733</v>
          </cell>
          <cell r="S1714">
            <v>0</v>
          </cell>
          <cell r="T1714">
            <v>341</v>
          </cell>
          <cell r="U1714">
            <v>999</v>
          </cell>
          <cell r="V1714">
            <v>1705</v>
          </cell>
          <cell r="W1714">
            <v>720.00000000080001</v>
          </cell>
          <cell r="X1714">
            <v>7233226.1338502225</v>
          </cell>
        </row>
        <row r="1715">
          <cell r="D1715">
            <v>1706</v>
          </cell>
          <cell r="E1715">
            <v>342</v>
          </cell>
          <cell r="F1715" t="str">
            <v xml:space="preserve">Wilmington                   </v>
          </cell>
          <cell r="G1715">
            <v>342</v>
          </cell>
          <cell r="H1715" t="str">
            <v>Wilmington</v>
          </cell>
          <cell r="I1715">
            <v>33396838.325240005</v>
          </cell>
          <cell r="J1715">
            <v>0.90148422462550037</v>
          </cell>
          <cell r="K1715">
            <v>34239954.195590727</v>
          </cell>
          <cell r="L1715">
            <v>0.90274509439052331</v>
          </cell>
          <cell r="N1715">
            <v>25512508</v>
          </cell>
          <cell r="O1715">
            <v>24739359</v>
          </cell>
          <cell r="P1715">
            <v>773149</v>
          </cell>
          <cell r="Q1715">
            <v>3.1251779805612587</v>
          </cell>
          <cell r="R1715">
            <v>3426</v>
          </cell>
          <cell r="S1715">
            <v>0</v>
          </cell>
          <cell r="T1715">
            <v>342</v>
          </cell>
          <cell r="U1715">
            <v>342</v>
          </cell>
          <cell r="V1715">
            <v>1706</v>
          </cell>
          <cell r="W1715">
            <v>3439</v>
          </cell>
          <cell r="X1715">
            <v>34239954.195590727</v>
          </cell>
        </row>
        <row r="1716">
          <cell r="D1716">
            <v>1707</v>
          </cell>
          <cell r="E1716">
            <v>342</v>
          </cell>
          <cell r="F1716" t="str">
            <v xml:space="preserve">Wilmington                   </v>
          </cell>
          <cell r="G1716">
            <v>871</v>
          </cell>
          <cell r="H1716" t="str">
            <v>Shawsheen Valley</v>
          </cell>
          <cell r="I1716">
            <v>3649665</v>
          </cell>
          <cell r="J1716">
            <v>9.8515775374499695E-2</v>
          </cell>
          <cell r="K1716">
            <v>3688752.8207651875</v>
          </cell>
          <cell r="L1716">
            <v>9.7254905609476597E-2</v>
          </cell>
          <cell r="N1716">
            <v>2748524</v>
          </cell>
          <cell r="O1716">
            <v>2703560</v>
          </cell>
          <cell r="P1716">
            <v>44964</v>
          </cell>
          <cell r="Q1716">
            <v>1.6631404518486737</v>
          </cell>
          <cell r="R1716">
            <v>241</v>
          </cell>
          <cell r="S1716">
            <v>0</v>
          </cell>
          <cell r="T1716">
            <v>342</v>
          </cell>
          <cell r="U1716">
            <v>871</v>
          </cell>
          <cell r="V1716">
            <v>1707</v>
          </cell>
          <cell r="W1716">
            <v>240.00000000079999</v>
          </cell>
          <cell r="X1716">
            <v>3688752.8207651875</v>
          </cell>
        </row>
        <row r="1717">
          <cell r="D1717">
            <v>1708</v>
          </cell>
          <cell r="E1717">
            <v>342</v>
          </cell>
          <cell r="F1717" t="str">
            <v/>
          </cell>
          <cell r="G1717">
            <v>998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342</v>
          </cell>
          <cell r="U1717">
            <v>998</v>
          </cell>
          <cell r="V1717">
            <v>1708</v>
          </cell>
          <cell r="W1717">
            <v>0</v>
          </cell>
          <cell r="X1717">
            <v>0</v>
          </cell>
        </row>
        <row r="1718">
          <cell r="D1718">
            <v>1709</v>
          </cell>
          <cell r="E1718">
            <v>342</v>
          </cell>
          <cell r="F1718" t="str">
            <v/>
          </cell>
          <cell r="G1718">
            <v>998</v>
          </cell>
          <cell r="H1718" t="str">
            <v/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342</v>
          </cell>
          <cell r="U1718">
            <v>998</v>
          </cell>
          <cell r="V1718">
            <v>1709</v>
          </cell>
          <cell r="W1718">
            <v>0</v>
          </cell>
          <cell r="X1718">
            <v>0</v>
          </cell>
        </row>
        <row r="1719">
          <cell r="D1719">
            <v>1710</v>
          </cell>
          <cell r="E1719">
            <v>342</v>
          </cell>
          <cell r="F1719" t="str">
            <v xml:space="preserve">Wilmington                   </v>
          </cell>
          <cell r="G1719">
            <v>999</v>
          </cell>
          <cell r="H1719" t="str">
            <v>Total</v>
          </cell>
          <cell r="I1719">
            <v>37046503.325240001</v>
          </cell>
          <cell r="J1719">
            <v>1</v>
          </cell>
          <cell r="K1719">
            <v>37928707.016355917</v>
          </cell>
          <cell r="L1719">
            <v>0.99999999999999989</v>
          </cell>
          <cell r="M1719">
            <v>28261032</v>
          </cell>
          <cell r="N1719">
            <v>28261032</v>
          </cell>
          <cell r="O1719">
            <v>27442919</v>
          </cell>
          <cell r="P1719">
            <v>818113</v>
          </cell>
          <cell r="Q1719">
            <v>2.9811442434385351</v>
          </cell>
          <cell r="R1719">
            <v>3667</v>
          </cell>
          <cell r="S1719">
            <v>0</v>
          </cell>
          <cell r="T1719">
            <v>342</v>
          </cell>
          <cell r="U1719">
            <v>999</v>
          </cell>
          <cell r="V1719">
            <v>1710</v>
          </cell>
          <cell r="W1719">
            <v>3679.0000000007999</v>
          </cell>
          <cell r="X1719">
            <v>37928707.016355917</v>
          </cell>
        </row>
        <row r="1720">
          <cell r="D1720">
            <v>1711</v>
          </cell>
          <cell r="E1720">
            <v>343</v>
          </cell>
          <cell r="F1720" t="str">
            <v xml:space="preserve">Winchendon                   </v>
          </cell>
          <cell r="G1720">
            <v>343</v>
          </cell>
          <cell r="H1720" t="str">
            <v>Winchendon</v>
          </cell>
          <cell r="I1720">
            <v>14883842.210000001</v>
          </cell>
          <cell r="J1720">
            <v>0.8623919770098416</v>
          </cell>
          <cell r="K1720">
            <v>14578929.593496464</v>
          </cell>
          <cell r="L1720">
            <v>0.84984153852465583</v>
          </cell>
          <cell r="N1720">
            <v>4751326</v>
          </cell>
          <cell r="O1720">
            <v>4860783</v>
          </cell>
          <cell r="P1720">
            <v>-109457</v>
          </cell>
          <cell r="Q1720">
            <v>-2.2518388498313953</v>
          </cell>
          <cell r="R1720">
            <v>1429</v>
          </cell>
          <cell r="S1720">
            <v>0</v>
          </cell>
          <cell r="T1720">
            <v>343</v>
          </cell>
          <cell r="U1720">
            <v>343</v>
          </cell>
          <cell r="V1720">
            <v>1711</v>
          </cell>
          <cell r="W1720">
            <v>1373</v>
          </cell>
          <cell r="X1720">
            <v>14578929.593496464</v>
          </cell>
        </row>
        <row r="1721">
          <cell r="D1721">
            <v>1712</v>
          </cell>
          <cell r="E1721">
            <v>343</v>
          </cell>
          <cell r="F1721" t="str">
            <v xml:space="preserve">Winchendon                   </v>
          </cell>
          <cell r="G1721">
            <v>832</v>
          </cell>
          <cell r="H1721" t="str">
            <v>Montachusett</v>
          </cell>
          <cell r="I1721">
            <v>2374948</v>
          </cell>
          <cell r="J1721">
            <v>0.13760802299015834</v>
          </cell>
          <cell r="K1721">
            <v>2575950.384253053</v>
          </cell>
          <cell r="L1721">
            <v>0.15015846147534409</v>
          </cell>
          <cell r="N1721">
            <v>839511</v>
          </cell>
          <cell r="O1721">
            <v>775613</v>
          </cell>
          <cell r="P1721">
            <v>63898</v>
          </cell>
          <cell r="Q1721">
            <v>8.2383869275012156</v>
          </cell>
          <cell r="R1721">
            <v>155</v>
          </cell>
          <cell r="S1721">
            <v>0</v>
          </cell>
          <cell r="T1721">
            <v>343</v>
          </cell>
          <cell r="U1721">
            <v>832</v>
          </cell>
          <cell r="V1721">
            <v>1712</v>
          </cell>
          <cell r="W1721">
            <v>165.11036789808</v>
          </cell>
          <cell r="X1721">
            <v>2575950.384253053</v>
          </cell>
        </row>
        <row r="1722">
          <cell r="D1722">
            <v>1713</v>
          </cell>
          <cell r="E1722">
            <v>343</v>
          </cell>
          <cell r="F1722" t="str">
            <v/>
          </cell>
          <cell r="G1722">
            <v>998</v>
          </cell>
          <cell r="H1722" t="str">
            <v/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343</v>
          </cell>
          <cell r="U1722">
            <v>998</v>
          </cell>
          <cell r="V1722">
            <v>1713</v>
          </cell>
          <cell r="W1722">
            <v>0</v>
          </cell>
          <cell r="X1722">
            <v>0</v>
          </cell>
        </row>
        <row r="1723">
          <cell r="D1723">
            <v>1714</v>
          </cell>
          <cell r="E1723">
            <v>343</v>
          </cell>
          <cell r="F1723" t="str">
            <v/>
          </cell>
          <cell r="G1723">
            <v>998</v>
          </cell>
          <cell r="H1723" t="str">
            <v/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343</v>
          </cell>
          <cell r="U1723">
            <v>998</v>
          </cell>
          <cell r="V1723">
            <v>1714</v>
          </cell>
          <cell r="W1723">
            <v>0</v>
          </cell>
          <cell r="X1723">
            <v>0</v>
          </cell>
        </row>
        <row r="1724">
          <cell r="D1724">
            <v>1715</v>
          </cell>
          <cell r="E1724">
            <v>343</v>
          </cell>
          <cell r="F1724" t="str">
            <v xml:space="preserve">Winchendon                   </v>
          </cell>
          <cell r="G1724">
            <v>999</v>
          </cell>
          <cell r="H1724" t="str">
            <v>Total</v>
          </cell>
          <cell r="I1724">
            <v>17258790.210000001</v>
          </cell>
          <cell r="J1724">
            <v>1</v>
          </cell>
          <cell r="K1724">
            <v>17154879.977749519</v>
          </cell>
          <cell r="L1724">
            <v>0.99999999999999989</v>
          </cell>
          <cell r="M1724">
            <v>5590837</v>
          </cell>
          <cell r="N1724">
            <v>5590837</v>
          </cell>
          <cell r="O1724">
            <v>5636396</v>
          </cell>
          <cell r="P1724">
            <v>-45559</v>
          </cell>
          <cell r="Q1724">
            <v>-0.80830019750209181</v>
          </cell>
          <cell r="R1724">
            <v>1584</v>
          </cell>
          <cell r="S1724">
            <v>0</v>
          </cell>
          <cell r="T1724">
            <v>343</v>
          </cell>
          <cell r="U1724">
            <v>999</v>
          </cell>
          <cell r="V1724">
            <v>1715</v>
          </cell>
          <cell r="W1724">
            <v>1538.1103678980801</v>
          </cell>
          <cell r="X1724">
            <v>17154879.977749519</v>
          </cell>
        </row>
        <row r="1725">
          <cell r="D1725">
            <v>1716</v>
          </cell>
          <cell r="E1725">
            <v>344</v>
          </cell>
          <cell r="F1725" t="str">
            <v xml:space="preserve">Winchester                   </v>
          </cell>
          <cell r="G1725">
            <v>344</v>
          </cell>
          <cell r="H1725" t="str">
            <v>Winchester</v>
          </cell>
          <cell r="I1725">
            <v>41694755.431160003</v>
          </cell>
          <cell r="J1725">
            <v>0.99484486239654701</v>
          </cell>
          <cell r="K1725">
            <v>43175541.000589445</v>
          </cell>
          <cell r="L1725">
            <v>0.99608937047458579</v>
          </cell>
          <cell r="N1725">
            <v>35662566</v>
          </cell>
          <cell r="O1725">
            <v>34474073</v>
          </cell>
          <cell r="P1725">
            <v>1188493</v>
          </cell>
          <cell r="Q1725">
            <v>3.4474980661553976</v>
          </cell>
          <cell r="R1725">
            <v>4433</v>
          </cell>
          <cell r="S1725">
            <v>0</v>
          </cell>
          <cell r="T1725">
            <v>344</v>
          </cell>
          <cell r="U1725">
            <v>344</v>
          </cell>
          <cell r="V1725">
            <v>1716</v>
          </cell>
          <cell r="W1725">
            <v>4484</v>
          </cell>
          <cell r="X1725">
            <v>43175541.000589445</v>
          </cell>
        </row>
        <row r="1726">
          <cell r="D1726">
            <v>1717</v>
          </cell>
          <cell r="E1726">
            <v>344</v>
          </cell>
          <cell r="F1726" t="str">
            <v xml:space="preserve">Winchester                   </v>
          </cell>
          <cell r="G1726">
            <v>853</v>
          </cell>
          <cell r="H1726" t="str">
            <v>Northeast Metropolitan</v>
          </cell>
          <cell r="I1726">
            <v>216056</v>
          </cell>
          <cell r="J1726">
            <v>5.1551376034529818E-3</v>
          </cell>
          <cell r="K1726">
            <v>169506.42223216279</v>
          </cell>
          <cell r="L1726">
            <v>3.910629525414152E-3</v>
          </cell>
          <cell r="N1726">
            <v>140011</v>
          </cell>
          <cell r="O1726">
            <v>178639</v>
          </cell>
          <cell r="P1726">
            <v>-38628</v>
          </cell>
          <cell r="Q1726">
            <v>-21.623497668482248</v>
          </cell>
          <cell r="R1726">
            <v>13</v>
          </cell>
          <cell r="S1726">
            <v>0</v>
          </cell>
          <cell r="T1726">
            <v>344</v>
          </cell>
          <cell r="U1726">
            <v>853</v>
          </cell>
          <cell r="V1726">
            <v>1717</v>
          </cell>
          <cell r="W1726">
            <v>9.99999999978</v>
          </cell>
          <cell r="X1726">
            <v>169506.42223216279</v>
          </cell>
        </row>
        <row r="1727">
          <cell r="D1727">
            <v>1718</v>
          </cell>
          <cell r="E1727">
            <v>344</v>
          </cell>
          <cell r="F1727" t="str">
            <v/>
          </cell>
          <cell r="G1727">
            <v>998</v>
          </cell>
          <cell r="H1727" t="str">
            <v/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344</v>
          </cell>
          <cell r="U1727">
            <v>998</v>
          </cell>
          <cell r="V1727">
            <v>1718</v>
          </cell>
          <cell r="W1727">
            <v>0</v>
          </cell>
          <cell r="X1727">
            <v>0</v>
          </cell>
        </row>
        <row r="1728">
          <cell r="D1728">
            <v>1719</v>
          </cell>
          <cell r="E1728">
            <v>344</v>
          </cell>
          <cell r="F1728" t="str">
            <v/>
          </cell>
          <cell r="G1728">
            <v>998</v>
          </cell>
          <cell r="H1728" t="str">
            <v/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344</v>
          </cell>
          <cell r="U1728">
            <v>998</v>
          </cell>
          <cell r="V1728">
            <v>1719</v>
          </cell>
          <cell r="W1728">
            <v>0</v>
          </cell>
          <cell r="X1728">
            <v>0</v>
          </cell>
        </row>
        <row r="1729">
          <cell r="D1729">
            <v>1720</v>
          </cell>
          <cell r="E1729">
            <v>344</v>
          </cell>
          <cell r="F1729" t="str">
            <v xml:space="preserve">Winchester                   </v>
          </cell>
          <cell r="G1729">
            <v>999</v>
          </cell>
          <cell r="H1729" t="str">
            <v>Total</v>
          </cell>
          <cell r="I1729">
            <v>41910811.431160003</v>
          </cell>
          <cell r="J1729">
            <v>1</v>
          </cell>
          <cell r="K1729">
            <v>43345047.422821611</v>
          </cell>
          <cell r="L1729">
            <v>0.99999999999999989</v>
          </cell>
          <cell r="M1729">
            <v>35802577</v>
          </cell>
          <cell r="N1729">
            <v>35802577</v>
          </cell>
          <cell r="O1729">
            <v>34652712</v>
          </cell>
          <cell r="P1729">
            <v>1149865</v>
          </cell>
          <cell r="Q1729">
            <v>3.3182539940885434</v>
          </cell>
          <cell r="R1729">
            <v>4446</v>
          </cell>
          <cell r="S1729">
            <v>0</v>
          </cell>
          <cell r="T1729">
            <v>344</v>
          </cell>
          <cell r="U1729">
            <v>999</v>
          </cell>
          <cell r="V1729">
            <v>1720</v>
          </cell>
          <cell r="W1729">
            <v>4493.9999999997799</v>
          </cell>
          <cell r="X1729">
            <v>43345047.422821611</v>
          </cell>
        </row>
        <row r="1730">
          <cell r="D1730">
            <v>1721</v>
          </cell>
          <cell r="E1730">
            <v>345</v>
          </cell>
          <cell r="F1730" t="str">
            <v xml:space="preserve">Windsor                      </v>
          </cell>
          <cell r="G1730">
            <v>345</v>
          </cell>
          <cell r="H1730" t="str">
            <v>Windsor</v>
          </cell>
          <cell r="I1730">
            <v>26341.840000000004</v>
          </cell>
          <cell r="J1730">
            <v>3.1033706990451528E-2</v>
          </cell>
          <cell r="K1730">
            <v>26833.666687179095</v>
          </cell>
          <cell r="L1730">
            <v>3.1155310515558431E-2</v>
          </cell>
          <cell r="N1730">
            <v>22290</v>
          </cell>
          <cell r="O1730">
            <v>22244</v>
          </cell>
          <cell r="P1730">
            <v>46</v>
          </cell>
          <cell r="Q1730">
            <v>0.20679733860816399</v>
          </cell>
          <cell r="R1730">
            <v>2</v>
          </cell>
          <cell r="S1730">
            <v>0</v>
          </cell>
          <cell r="T1730">
            <v>345</v>
          </cell>
          <cell r="U1730">
            <v>345</v>
          </cell>
          <cell r="V1730">
            <v>1721</v>
          </cell>
          <cell r="W1730">
            <v>2</v>
          </cell>
          <cell r="X1730">
            <v>26833.666687179095</v>
          </cell>
        </row>
        <row r="1731">
          <cell r="D1731">
            <v>1722</v>
          </cell>
          <cell r="E1731">
            <v>345</v>
          </cell>
          <cell r="F1731" t="str">
            <v xml:space="preserve">Windsor                      </v>
          </cell>
          <cell r="G1731">
            <v>635</v>
          </cell>
          <cell r="H1731" t="str">
            <v>Central Berkshire</v>
          </cell>
          <cell r="I1731">
            <v>822472</v>
          </cell>
          <cell r="J1731">
            <v>0.96896629300954851</v>
          </cell>
          <cell r="K1731">
            <v>834453.42187445855</v>
          </cell>
          <cell r="L1731">
            <v>0.96884468948444158</v>
          </cell>
          <cell r="N1731">
            <v>693168</v>
          </cell>
          <cell r="O1731">
            <v>694511</v>
          </cell>
          <cell r="P1731">
            <v>-1343</v>
          </cell>
          <cell r="Q1731">
            <v>-0.19337346708691439</v>
          </cell>
          <cell r="R1731">
            <v>81</v>
          </cell>
          <cell r="S1731">
            <v>0</v>
          </cell>
          <cell r="T1731">
            <v>345</v>
          </cell>
          <cell r="U1731">
            <v>635</v>
          </cell>
          <cell r="V1731">
            <v>1722</v>
          </cell>
          <cell r="W1731">
            <v>80.756067955649996</v>
          </cell>
          <cell r="X1731">
            <v>834453.42187445855</v>
          </cell>
        </row>
        <row r="1732">
          <cell r="D1732">
            <v>1723</v>
          </cell>
          <cell r="E1732">
            <v>345</v>
          </cell>
          <cell r="F1732" t="str">
            <v/>
          </cell>
          <cell r="G1732">
            <v>998</v>
          </cell>
          <cell r="H1732" t="str">
            <v/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345</v>
          </cell>
          <cell r="U1732">
            <v>998</v>
          </cell>
          <cell r="V1732">
            <v>1723</v>
          </cell>
          <cell r="W1732">
            <v>0</v>
          </cell>
          <cell r="X1732">
            <v>0</v>
          </cell>
        </row>
        <row r="1733">
          <cell r="D1733">
            <v>1724</v>
          </cell>
          <cell r="E1733">
            <v>345</v>
          </cell>
          <cell r="F1733" t="str">
            <v/>
          </cell>
          <cell r="G1733">
            <v>998</v>
          </cell>
          <cell r="H1733" t="str">
            <v/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345</v>
          </cell>
          <cell r="U1733">
            <v>998</v>
          </cell>
          <cell r="V1733">
            <v>1724</v>
          </cell>
          <cell r="W1733">
            <v>0</v>
          </cell>
          <cell r="X1733">
            <v>0</v>
          </cell>
        </row>
        <row r="1734">
          <cell r="D1734">
            <v>1725</v>
          </cell>
          <cell r="E1734">
            <v>345</v>
          </cell>
          <cell r="F1734" t="str">
            <v xml:space="preserve">Windsor                      </v>
          </cell>
          <cell r="G1734">
            <v>999</v>
          </cell>
          <cell r="H1734" t="str">
            <v>Total</v>
          </cell>
          <cell r="I1734">
            <v>848813.84</v>
          </cell>
          <cell r="J1734">
            <v>1</v>
          </cell>
          <cell r="K1734">
            <v>861287.08856163768</v>
          </cell>
          <cell r="L1734">
            <v>1</v>
          </cell>
          <cell r="M1734">
            <v>715458</v>
          </cell>
          <cell r="N1734">
            <v>715458</v>
          </cell>
          <cell r="O1734">
            <v>716755</v>
          </cell>
          <cell r="P1734">
            <v>-1297</v>
          </cell>
          <cell r="Q1734">
            <v>-0.18095444049919429</v>
          </cell>
          <cell r="R1734">
            <v>83</v>
          </cell>
          <cell r="S1734">
            <v>0</v>
          </cell>
          <cell r="T1734">
            <v>345</v>
          </cell>
          <cell r="U1734">
            <v>999</v>
          </cell>
          <cell r="V1734">
            <v>1725</v>
          </cell>
          <cell r="W1734">
            <v>82.756067955649996</v>
          </cell>
          <cell r="X1734">
            <v>861287.08856163768</v>
          </cell>
        </row>
        <row r="1735">
          <cell r="D1735">
            <v>1726</v>
          </cell>
          <cell r="E1735">
            <v>346</v>
          </cell>
          <cell r="F1735" t="str">
            <v xml:space="preserve">Winthrop                     </v>
          </cell>
          <cell r="G1735">
            <v>346</v>
          </cell>
          <cell r="H1735" t="str">
            <v>Winthrop</v>
          </cell>
          <cell r="I1735">
            <v>19355380.740320001</v>
          </cell>
          <cell r="J1735">
            <v>0.95100464439203702</v>
          </cell>
          <cell r="K1735">
            <v>20873787.706656512</v>
          </cell>
          <cell r="L1735">
            <v>0.9557606344687023</v>
          </cell>
          <cell r="N1735">
            <v>14619405</v>
          </cell>
          <cell r="O1735">
            <v>13740113</v>
          </cell>
          <cell r="P1735">
            <v>879292</v>
          </cell>
          <cell r="Q1735">
            <v>6.3994524644739093</v>
          </cell>
          <cell r="R1735">
            <v>1888</v>
          </cell>
          <cell r="S1735">
            <v>0</v>
          </cell>
          <cell r="T1735">
            <v>346</v>
          </cell>
          <cell r="U1735">
            <v>346</v>
          </cell>
          <cell r="V1735">
            <v>1726</v>
          </cell>
          <cell r="W1735">
            <v>1968</v>
          </cell>
          <cell r="X1735">
            <v>20873787.706656512</v>
          </cell>
        </row>
        <row r="1736">
          <cell r="D1736">
            <v>1727</v>
          </cell>
          <cell r="E1736">
            <v>346</v>
          </cell>
          <cell r="F1736" t="str">
            <v xml:space="preserve">Winthrop                     </v>
          </cell>
          <cell r="G1736">
            <v>853</v>
          </cell>
          <cell r="H1736" t="str">
            <v>Northeast Metropolitan</v>
          </cell>
          <cell r="I1736">
            <v>997181</v>
          </cell>
          <cell r="J1736">
            <v>4.8995355607962962E-2</v>
          </cell>
          <cell r="K1736">
            <v>966186.60684933886</v>
          </cell>
          <cell r="L1736">
            <v>4.4239365531297745E-2</v>
          </cell>
          <cell r="N1736">
            <v>676690</v>
          </cell>
          <cell r="O1736">
            <v>707885</v>
          </cell>
          <cell r="P1736">
            <v>-31195</v>
          </cell>
          <cell r="Q1736">
            <v>-4.4067892383649889</v>
          </cell>
          <cell r="R1736">
            <v>60</v>
          </cell>
          <cell r="S1736">
            <v>0</v>
          </cell>
          <cell r="T1736">
            <v>346</v>
          </cell>
          <cell r="U1736">
            <v>853</v>
          </cell>
          <cell r="V1736">
            <v>1727</v>
          </cell>
          <cell r="W1736">
            <v>57.000000006180002</v>
          </cell>
          <cell r="X1736">
            <v>966186.60684933886</v>
          </cell>
        </row>
        <row r="1737">
          <cell r="D1737">
            <v>1728</v>
          </cell>
          <cell r="E1737">
            <v>346</v>
          </cell>
          <cell r="F1737" t="str">
            <v/>
          </cell>
          <cell r="G1737">
            <v>998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346</v>
          </cell>
          <cell r="U1737">
            <v>998</v>
          </cell>
          <cell r="V1737">
            <v>1728</v>
          </cell>
          <cell r="W1737">
            <v>0</v>
          </cell>
          <cell r="X1737">
            <v>0</v>
          </cell>
        </row>
        <row r="1738">
          <cell r="D1738">
            <v>1729</v>
          </cell>
          <cell r="E1738">
            <v>346</v>
          </cell>
          <cell r="F1738" t="str">
            <v/>
          </cell>
          <cell r="G1738">
            <v>998</v>
          </cell>
          <cell r="H1738" t="str">
            <v/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346</v>
          </cell>
          <cell r="U1738">
            <v>998</v>
          </cell>
          <cell r="V1738">
            <v>1729</v>
          </cell>
          <cell r="W1738">
            <v>0</v>
          </cell>
          <cell r="X1738">
            <v>0</v>
          </cell>
        </row>
        <row r="1739">
          <cell r="D1739">
            <v>1730</v>
          </cell>
          <cell r="E1739">
            <v>346</v>
          </cell>
          <cell r="F1739" t="str">
            <v xml:space="preserve">Winthrop                     </v>
          </cell>
          <cell r="G1739">
            <v>999</v>
          </cell>
          <cell r="H1739" t="str">
            <v>Total</v>
          </cell>
          <cell r="I1739">
            <v>20352561.740320001</v>
          </cell>
          <cell r="J1739">
            <v>1</v>
          </cell>
          <cell r="K1739">
            <v>21839974.313505851</v>
          </cell>
          <cell r="L1739">
            <v>1</v>
          </cell>
          <cell r="M1739">
            <v>15296095</v>
          </cell>
          <cell r="N1739">
            <v>15296095</v>
          </cell>
          <cell r="O1739">
            <v>14447998</v>
          </cell>
          <cell r="P1739">
            <v>848097</v>
          </cell>
          <cell r="Q1739">
            <v>5.8699966597448308</v>
          </cell>
          <cell r="R1739">
            <v>1948</v>
          </cell>
          <cell r="S1739">
            <v>0</v>
          </cell>
          <cell r="T1739">
            <v>346</v>
          </cell>
          <cell r="U1739">
            <v>999</v>
          </cell>
          <cell r="V1739">
            <v>1730</v>
          </cell>
          <cell r="W1739">
            <v>2025.00000000618</v>
          </cell>
          <cell r="X1739">
            <v>21839974.313505851</v>
          </cell>
        </row>
        <row r="1740">
          <cell r="D1740">
            <v>1731</v>
          </cell>
          <cell r="E1740">
            <v>347</v>
          </cell>
          <cell r="F1740" t="str">
            <v>Woburn</v>
          </cell>
          <cell r="G1740">
            <v>347</v>
          </cell>
          <cell r="H1740" t="str">
            <v>Woburn</v>
          </cell>
          <cell r="I1740">
            <v>49930543.991250016</v>
          </cell>
          <cell r="J1740">
            <v>0.9634416190875853</v>
          </cell>
          <cell r="K1740">
            <v>50380963.059562519</v>
          </cell>
          <cell r="L1740">
            <v>0.96587824383347642</v>
          </cell>
          <cell r="N1740">
            <v>41884963</v>
          </cell>
          <cell r="O1740">
            <v>41567504</v>
          </cell>
          <cell r="P1740">
            <v>317459</v>
          </cell>
          <cell r="Q1740">
            <v>0.76371917832737801</v>
          </cell>
          <cell r="R1740">
            <v>4758</v>
          </cell>
          <cell r="S1740">
            <v>0</v>
          </cell>
          <cell r="T1740">
            <v>347</v>
          </cell>
          <cell r="U1740">
            <v>347</v>
          </cell>
          <cell r="V1740">
            <v>1731</v>
          </cell>
          <cell r="W1740">
            <v>4685</v>
          </cell>
          <cell r="X1740">
            <v>50380963.059562519</v>
          </cell>
        </row>
        <row r="1741">
          <cell r="D1741">
            <v>1732</v>
          </cell>
          <cell r="E1741">
            <v>347</v>
          </cell>
          <cell r="F1741" t="str">
            <v>Woburn</v>
          </cell>
          <cell r="G1741">
            <v>853</v>
          </cell>
          <cell r="H1741" t="str">
            <v>Northeast Metropolitan</v>
          </cell>
          <cell r="I1741">
            <v>1894645</v>
          </cell>
          <cell r="J1741">
            <v>3.6558380912414722E-2</v>
          </cell>
          <cell r="K1741">
            <v>1779817.4334377092</v>
          </cell>
          <cell r="L1741">
            <v>3.4121756166523499E-2</v>
          </cell>
          <cell r="N1741">
            <v>1479678</v>
          </cell>
          <cell r="O1741">
            <v>1577304</v>
          </cell>
          <cell r="P1741">
            <v>-97626</v>
          </cell>
          <cell r="Q1741">
            <v>-6.1894219503659409</v>
          </cell>
          <cell r="R1741">
            <v>114</v>
          </cell>
          <cell r="S1741">
            <v>0</v>
          </cell>
          <cell r="T1741">
            <v>347</v>
          </cell>
          <cell r="U1741">
            <v>853</v>
          </cell>
          <cell r="V1741">
            <v>1732</v>
          </cell>
          <cell r="W1741">
            <v>104.99999999769001</v>
          </cell>
          <cell r="X1741">
            <v>1779817.4334377092</v>
          </cell>
        </row>
        <row r="1742">
          <cell r="D1742">
            <v>1733</v>
          </cell>
          <cell r="E1742">
            <v>347</v>
          </cell>
          <cell r="F1742" t="str">
            <v/>
          </cell>
          <cell r="G1742">
            <v>998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347</v>
          </cell>
          <cell r="U1742">
            <v>998</v>
          </cell>
          <cell r="V1742">
            <v>1733</v>
          </cell>
          <cell r="W1742">
            <v>0</v>
          </cell>
          <cell r="X1742">
            <v>0</v>
          </cell>
        </row>
        <row r="1743">
          <cell r="D1743">
            <v>1734</v>
          </cell>
          <cell r="E1743">
            <v>347</v>
          </cell>
          <cell r="F1743" t="str">
            <v/>
          </cell>
          <cell r="G1743">
            <v>998</v>
          </cell>
          <cell r="H1743" t="str">
            <v/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347</v>
          </cell>
          <cell r="U1743">
            <v>998</v>
          </cell>
          <cell r="V1743">
            <v>1734</v>
          </cell>
          <cell r="W1743">
            <v>0</v>
          </cell>
          <cell r="X1743">
            <v>0</v>
          </cell>
        </row>
        <row r="1744">
          <cell r="D1744">
            <v>1735</v>
          </cell>
          <cell r="E1744">
            <v>347</v>
          </cell>
          <cell r="F1744" t="str">
            <v>Woburn</v>
          </cell>
          <cell r="G1744">
            <v>999</v>
          </cell>
          <cell r="H1744" t="str">
            <v>Total</v>
          </cell>
          <cell r="I1744">
            <v>51825188.991250016</v>
          </cell>
          <cell r="J1744">
            <v>1</v>
          </cell>
          <cell r="K1744">
            <v>52160780.493000232</v>
          </cell>
          <cell r="L1744">
            <v>0.99999999999999989</v>
          </cell>
          <cell r="M1744">
            <v>43364641</v>
          </cell>
          <cell r="N1744">
            <v>43364641</v>
          </cell>
          <cell r="O1744">
            <v>43144808</v>
          </cell>
          <cell r="P1744">
            <v>219833</v>
          </cell>
          <cell r="Q1744">
            <v>0.50952364882467438</v>
          </cell>
          <cell r="R1744">
            <v>4872</v>
          </cell>
          <cell r="S1744">
            <v>0</v>
          </cell>
          <cell r="T1744">
            <v>347</v>
          </cell>
          <cell r="U1744">
            <v>999</v>
          </cell>
          <cell r="V1744">
            <v>1735</v>
          </cell>
          <cell r="W1744">
            <v>4789.9999999976899</v>
          </cell>
          <cell r="X1744">
            <v>52160780.493000232</v>
          </cell>
        </row>
        <row r="1745">
          <cell r="D1745">
            <v>1736</v>
          </cell>
          <cell r="E1745">
            <v>348</v>
          </cell>
          <cell r="F1745" t="str">
            <v xml:space="preserve">Worcester                    </v>
          </cell>
          <cell r="G1745">
            <v>348</v>
          </cell>
          <cell r="H1745" t="str">
            <v>Worcester</v>
          </cell>
          <cell r="I1745">
            <v>332590291.94999999</v>
          </cell>
          <cell r="J1745">
            <v>1</v>
          </cell>
          <cell r="K1745">
            <v>342886580.84977067</v>
          </cell>
          <cell r="L1745">
            <v>1</v>
          </cell>
          <cell r="N1745">
            <v>97679398</v>
          </cell>
          <cell r="O1745">
            <v>97188059</v>
          </cell>
          <cell r="P1745">
            <v>491339</v>
          </cell>
          <cell r="Q1745">
            <v>0.50555490567004735</v>
          </cell>
          <cell r="R1745">
            <v>27381</v>
          </cell>
          <cell r="S1745">
            <v>0</v>
          </cell>
          <cell r="T1745">
            <v>348</v>
          </cell>
          <cell r="U1745">
            <v>348</v>
          </cell>
          <cell r="V1745">
            <v>1736</v>
          </cell>
          <cell r="W1745">
            <v>27751</v>
          </cell>
          <cell r="X1745">
            <v>342886580.84977067</v>
          </cell>
        </row>
        <row r="1746">
          <cell r="D1746">
            <v>1737</v>
          </cell>
          <cell r="E1746">
            <v>348</v>
          </cell>
          <cell r="F1746" t="str">
            <v/>
          </cell>
          <cell r="G1746">
            <v>998</v>
          </cell>
          <cell r="H1746" t="str">
            <v/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348</v>
          </cell>
          <cell r="U1746">
            <v>998</v>
          </cell>
          <cell r="V1746">
            <v>1737</v>
          </cell>
          <cell r="W1746">
            <v>0</v>
          </cell>
          <cell r="X1746">
            <v>0</v>
          </cell>
        </row>
        <row r="1747">
          <cell r="D1747">
            <v>1738</v>
          </cell>
          <cell r="E1747">
            <v>348</v>
          </cell>
          <cell r="F1747" t="str">
            <v/>
          </cell>
          <cell r="G1747">
            <v>998</v>
          </cell>
          <cell r="H1747" t="str">
            <v/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348</v>
          </cell>
          <cell r="U1747">
            <v>998</v>
          </cell>
          <cell r="V1747">
            <v>1738</v>
          </cell>
          <cell r="W1747">
            <v>0</v>
          </cell>
          <cell r="X1747">
            <v>0</v>
          </cell>
        </row>
        <row r="1748">
          <cell r="D1748">
            <v>1739</v>
          </cell>
          <cell r="E1748">
            <v>348</v>
          </cell>
          <cell r="F1748" t="str">
            <v/>
          </cell>
          <cell r="G1748">
            <v>998</v>
          </cell>
          <cell r="H1748" t="str">
            <v/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348</v>
          </cell>
          <cell r="U1748">
            <v>998</v>
          </cell>
          <cell r="V1748">
            <v>1739</v>
          </cell>
          <cell r="W1748">
            <v>0</v>
          </cell>
          <cell r="X1748">
            <v>0</v>
          </cell>
        </row>
        <row r="1749">
          <cell r="D1749">
            <v>1740</v>
          </cell>
          <cell r="E1749">
            <v>348</v>
          </cell>
          <cell r="F1749" t="str">
            <v xml:space="preserve">Worcester                    </v>
          </cell>
          <cell r="G1749">
            <v>999</v>
          </cell>
          <cell r="H1749" t="str">
            <v>Total</v>
          </cell>
          <cell r="I1749">
            <v>332590291.94999999</v>
          </cell>
          <cell r="J1749">
            <v>1</v>
          </cell>
          <cell r="K1749">
            <v>342886580.84977067</v>
          </cell>
          <cell r="L1749">
            <v>1</v>
          </cell>
          <cell r="M1749">
            <v>97679398</v>
          </cell>
          <cell r="N1749">
            <v>97679398</v>
          </cell>
          <cell r="O1749">
            <v>97188059</v>
          </cell>
          <cell r="P1749">
            <v>491339</v>
          </cell>
          <cell r="Q1749">
            <v>0.50555490567004735</v>
          </cell>
          <cell r="R1749">
            <v>27381</v>
          </cell>
          <cell r="S1749">
            <v>0</v>
          </cell>
          <cell r="T1749">
            <v>348</v>
          </cell>
          <cell r="U1749">
            <v>999</v>
          </cell>
          <cell r="V1749">
            <v>1740</v>
          </cell>
          <cell r="W1749">
            <v>27751</v>
          </cell>
          <cell r="X1749">
            <v>342886580.84977067</v>
          </cell>
        </row>
        <row r="1750">
          <cell r="D1750">
            <v>1741</v>
          </cell>
          <cell r="E1750">
            <v>349</v>
          </cell>
          <cell r="F1750" t="str">
            <v xml:space="preserve">Worthington                  </v>
          </cell>
          <cell r="G1750">
            <v>349</v>
          </cell>
          <cell r="H1750" t="str">
            <v>Worthington</v>
          </cell>
          <cell r="I1750">
            <v>1206120.8500000003</v>
          </cell>
          <cell r="J1750">
            <v>1</v>
          </cell>
          <cell r="K1750">
            <v>1160346.2789760442</v>
          </cell>
          <cell r="L1750">
            <v>1</v>
          </cell>
          <cell r="N1750">
            <v>967158</v>
          </cell>
          <cell r="O1750">
            <v>969030</v>
          </cell>
          <cell r="P1750">
            <v>-1872</v>
          </cell>
          <cell r="Q1750">
            <v>-0.19318287359524472</v>
          </cell>
          <cell r="R1750">
            <v>122</v>
          </cell>
          <cell r="S1750">
            <v>0</v>
          </cell>
          <cell r="T1750">
            <v>349</v>
          </cell>
          <cell r="U1750">
            <v>349</v>
          </cell>
          <cell r="V1750">
            <v>1741</v>
          </cell>
          <cell r="W1750">
            <v>109</v>
          </cell>
          <cell r="X1750">
            <v>1160346.2789760442</v>
          </cell>
        </row>
        <row r="1751">
          <cell r="D1751">
            <v>1742</v>
          </cell>
          <cell r="E1751">
            <v>349</v>
          </cell>
          <cell r="F1751" t="str">
            <v xml:space="preserve">Worthington                  </v>
          </cell>
          <cell r="G1751">
            <v>998</v>
          </cell>
          <cell r="H1751" t="str">
            <v>Gateway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349</v>
          </cell>
          <cell r="U1751">
            <v>998</v>
          </cell>
          <cell r="V1751">
            <v>1742</v>
          </cell>
          <cell r="W1751">
            <v>0</v>
          </cell>
          <cell r="X1751">
            <v>0</v>
          </cell>
        </row>
        <row r="1752">
          <cell r="D1752">
            <v>1743</v>
          </cell>
          <cell r="E1752">
            <v>349</v>
          </cell>
          <cell r="F1752" t="str">
            <v/>
          </cell>
          <cell r="G1752">
            <v>998</v>
          </cell>
          <cell r="H1752" t="str">
            <v/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349</v>
          </cell>
          <cell r="U1752">
            <v>998</v>
          </cell>
          <cell r="V1752">
            <v>1743</v>
          </cell>
          <cell r="W1752">
            <v>0</v>
          </cell>
          <cell r="X1752">
            <v>0</v>
          </cell>
        </row>
        <row r="1753">
          <cell r="D1753">
            <v>1744</v>
          </cell>
          <cell r="E1753">
            <v>349</v>
          </cell>
          <cell r="F1753" t="str">
            <v/>
          </cell>
          <cell r="G1753">
            <v>998</v>
          </cell>
          <cell r="H1753" t="str">
            <v/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349</v>
          </cell>
          <cell r="U1753">
            <v>998</v>
          </cell>
          <cell r="V1753">
            <v>1744</v>
          </cell>
          <cell r="W1753">
            <v>0</v>
          </cell>
          <cell r="X1753">
            <v>0</v>
          </cell>
        </row>
        <row r="1754">
          <cell r="D1754">
            <v>1745</v>
          </cell>
          <cell r="E1754">
            <v>349</v>
          </cell>
          <cell r="F1754" t="str">
            <v xml:space="preserve">Worthington                  </v>
          </cell>
          <cell r="G1754">
            <v>999</v>
          </cell>
          <cell r="H1754" t="str">
            <v>Total</v>
          </cell>
          <cell r="I1754">
            <v>1206120.8500000003</v>
          </cell>
          <cell r="J1754">
            <v>1</v>
          </cell>
          <cell r="K1754">
            <v>1160346.2789760442</v>
          </cell>
          <cell r="L1754">
            <v>1</v>
          </cell>
          <cell r="M1754">
            <v>967158</v>
          </cell>
          <cell r="N1754">
            <v>967158</v>
          </cell>
          <cell r="O1754">
            <v>969030</v>
          </cell>
          <cell r="P1754">
            <v>-1872</v>
          </cell>
          <cell r="Q1754">
            <v>-0.19318287359524472</v>
          </cell>
          <cell r="R1754">
            <v>122</v>
          </cell>
          <cell r="S1754">
            <v>0</v>
          </cell>
          <cell r="T1754">
            <v>349</v>
          </cell>
          <cell r="U1754">
            <v>999</v>
          </cell>
          <cell r="V1754">
            <v>1745</v>
          </cell>
          <cell r="W1754">
            <v>109</v>
          </cell>
          <cell r="X1754">
            <v>1160346.2789760442</v>
          </cell>
        </row>
        <row r="1755">
          <cell r="D1755">
            <v>1746</v>
          </cell>
          <cell r="E1755">
            <v>350</v>
          </cell>
          <cell r="F1755" t="str">
            <v xml:space="preserve">Wrentham                     </v>
          </cell>
          <cell r="G1755">
            <v>350</v>
          </cell>
          <cell r="H1755" t="str">
            <v>Wrentham</v>
          </cell>
          <cell r="I1755">
            <v>8711771.7903999984</v>
          </cell>
          <cell r="J1755">
            <v>0.47739354113583982</v>
          </cell>
          <cell r="K1755">
            <v>8596118.8600556906</v>
          </cell>
          <cell r="L1755">
            <v>0.47473639766724296</v>
          </cell>
          <cell r="N1755">
            <v>7106012</v>
          </cell>
          <cell r="O1755">
            <v>6915585</v>
          </cell>
          <cell r="P1755">
            <v>190427</v>
          </cell>
          <cell r="Q1755">
            <v>2.7535920677715624</v>
          </cell>
          <cell r="R1755">
            <v>966</v>
          </cell>
          <cell r="S1755">
            <v>0</v>
          </cell>
          <cell r="T1755">
            <v>350</v>
          </cell>
          <cell r="U1755">
            <v>350</v>
          </cell>
          <cell r="V1755">
            <v>1746</v>
          </cell>
          <cell r="W1755">
            <v>923</v>
          </cell>
          <cell r="X1755">
            <v>8596118.8600556906</v>
          </cell>
        </row>
        <row r="1756">
          <cell r="D1756">
            <v>1747</v>
          </cell>
          <cell r="E1756">
            <v>350</v>
          </cell>
          <cell r="F1756" t="str">
            <v xml:space="preserve">Wrentham                     </v>
          </cell>
          <cell r="G1756">
            <v>690</v>
          </cell>
          <cell r="H1756" t="str">
            <v>King Philip</v>
          </cell>
          <cell r="I1756">
            <v>8484546</v>
          </cell>
          <cell r="J1756">
            <v>0.46494186915380031</v>
          </cell>
          <cell r="K1756">
            <v>8591061.9404879548</v>
          </cell>
          <cell r="L1756">
            <v>0.47445712002835</v>
          </cell>
          <cell r="N1756">
            <v>7101832</v>
          </cell>
          <cell r="O1756">
            <v>6735208</v>
          </cell>
          <cell r="P1756">
            <v>366624</v>
          </cell>
          <cell r="Q1756">
            <v>5.4433953635878805</v>
          </cell>
          <cell r="R1756">
            <v>872</v>
          </cell>
          <cell r="S1756">
            <v>0</v>
          </cell>
          <cell r="T1756">
            <v>350</v>
          </cell>
          <cell r="U1756">
            <v>690</v>
          </cell>
          <cell r="V1756">
            <v>1747</v>
          </cell>
          <cell r="W1756">
            <v>861.99999999488</v>
          </cell>
          <cell r="X1756">
            <v>8591061.9404879548</v>
          </cell>
        </row>
        <row r="1757">
          <cell r="D1757">
            <v>1748</v>
          </cell>
          <cell r="E1757">
            <v>350</v>
          </cell>
          <cell r="F1757" t="str">
            <v xml:space="preserve">Wrentham                     </v>
          </cell>
          <cell r="G1757">
            <v>878</v>
          </cell>
          <cell r="H1757" t="str">
            <v>Tri County</v>
          </cell>
          <cell r="I1757">
            <v>874789</v>
          </cell>
          <cell r="J1757">
            <v>4.7937277112432869E-2</v>
          </cell>
          <cell r="K1757">
            <v>771709.45938094589</v>
          </cell>
          <cell r="L1757">
            <v>4.2619067367092263E-2</v>
          </cell>
          <cell r="N1757">
            <v>637936</v>
          </cell>
          <cell r="O1757">
            <v>694426</v>
          </cell>
          <cell r="P1757">
            <v>-56490</v>
          </cell>
          <cell r="Q1757">
            <v>-8.134776059652145</v>
          </cell>
          <cell r="R1757">
            <v>55</v>
          </cell>
          <cell r="S1757">
            <v>0</v>
          </cell>
          <cell r="T1757">
            <v>350</v>
          </cell>
          <cell r="U1757">
            <v>878</v>
          </cell>
          <cell r="V1757">
            <v>1748</v>
          </cell>
          <cell r="W1757">
            <v>46.999999999080003</v>
          </cell>
          <cell r="X1757">
            <v>771709.45938094589</v>
          </cell>
        </row>
        <row r="1758">
          <cell r="D1758">
            <v>1749</v>
          </cell>
          <cell r="E1758">
            <v>350</v>
          </cell>
          <cell r="F1758" t="str">
            <v xml:space="preserve">Wrentham                     </v>
          </cell>
          <cell r="G1758">
            <v>915</v>
          </cell>
          <cell r="H1758" t="str">
            <v>Norfolk County</v>
          </cell>
          <cell r="I1758">
            <v>177510</v>
          </cell>
          <cell r="J1758">
            <v>9.7273125979269962E-3</v>
          </cell>
          <cell r="K1758">
            <v>148250.67617226343</v>
          </cell>
          <cell r="L1758">
            <v>8.1874149373147853E-3</v>
          </cell>
          <cell r="N1758">
            <v>122552</v>
          </cell>
          <cell r="O1758">
            <v>140911</v>
          </cell>
          <cell r="P1758">
            <v>-18359</v>
          </cell>
          <cell r="Q1758">
            <v>-13.028791222828595</v>
          </cell>
          <cell r="R1758">
            <v>11</v>
          </cell>
          <cell r="S1758">
            <v>0</v>
          </cell>
          <cell r="T1758">
            <v>350</v>
          </cell>
          <cell r="U1758">
            <v>915</v>
          </cell>
          <cell r="V1758">
            <v>1749</v>
          </cell>
          <cell r="W1758">
            <v>9.0000000010800001</v>
          </cell>
          <cell r="X1758">
            <v>148250.67617226343</v>
          </cell>
        </row>
        <row r="1759">
          <cell r="D1759">
            <v>1750</v>
          </cell>
          <cell r="E1759">
            <v>350</v>
          </cell>
          <cell r="F1759" t="str">
            <v xml:space="preserve">Wrentham                     </v>
          </cell>
          <cell r="G1759">
            <v>999</v>
          </cell>
          <cell r="H1759" t="str">
            <v>Total</v>
          </cell>
          <cell r="I1759">
            <v>18248616.790399998</v>
          </cell>
          <cell r="J1759">
            <v>1</v>
          </cell>
          <cell r="K1759">
            <v>18107140.936096855</v>
          </cell>
          <cell r="L1759">
            <v>1</v>
          </cell>
          <cell r="M1759">
            <v>14968333</v>
          </cell>
          <cell r="N1759">
            <v>14968332</v>
          </cell>
          <cell r="O1759">
            <v>14486130</v>
          </cell>
          <cell r="P1759">
            <v>482202</v>
          </cell>
          <cell r="Q1759">
            <v>3.3287151226725151</v>
          </cell>
          <cell r="R1759">
            <v>1904</v>
          </cell>
          <cell r="S1759">
            <v>0</v>
          </cell>
          <cell r="T1759">
            <v>350</v>
          </cell>
          <cell r="U1759">
            <v>999</v>
          </cell>
          <cell r="V1759">
            <v>1750</v>
          </cell>
          <cell r="W1759">
            <v>1840.9999999950401</v>
          </cell>
          <cell r="X1759">
            <v>18107140.936096855</v>
          </cell>
        </row>
        <row r="1760">
          <cell r="D1760">
            <v>1751</v>
          </cell>
          <cell r="E1760">
            <v>351</v>
          </cell>
          <cell r="F1760" t="str">
            <v xml:space="preserve">Yarmouth                     </v>
          </cell>
          <cell r="G1760">
            <v>351</v>
          </cell>
          <cell r="H1760" t="str">
            <v>Yarmouth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351</v>
          </cell>
          <cell r="U1760">
            <v>351</v>
          </cell>
          <cell r="V1760">
            <v>1751</v>
          </cell>
          <cell r="W1760">
            <v>0</v>
          </cell>
          <cell r="X1760">
            <v>0</v>
          </cell>
        </row>
        <row r="1761">
          <cell r="D1761">
            <v>1752</v>
          </cell>
          <cell r="E1761">
            <v>351</v>
          </cell>
          <cell r="F1761" t="str">
            <v xml:space="preserve">Yarmouth                     </v>
          </cell>
          <cell r="G1761">
            <v>645</v>
          </cell>
          <cell r="H1761" t="str">
            <v>Dennis Yarmouth</v>
          </cell>
          <cell r="I1761">
            <v>23866442</v>
          </cell>
          <cell r="J1761">
            <v>0.91380461897358045</v>
          </cell>
          <cell r="K1761">
            <v>24361496.288160823</v>
          </cell>
          <cell r="L1761">
            <v>0.91556489217558179</v>
          </cell>
          <cell r="N1761">
            <v>20167116</v>
          </cell>
          <cell r="O1761">
            <v>19783939</v>
          </cell>
          <cell r="P1761">
            <v>383177</v>
          </cell>
          <cell r="Q1761">
            <v>1.936808438400462</v>
          </cell>
          <cell r="R1761">
            <v>2253</v>
          </cell>
          <cell r="S1761">
            <v>0</v>
          </cell>
          <cell r="T1761">
            <v>351</v>
          </cell>
          <cell r="U1761">
            <v>645</v>
          </cell>
          <cell r="V1761">
            <v>1752</v>
          </cell>
          <cell r="W1761">
            <v>2245.4492244544499</v>
          </cell>
          <cell r="X1761">
            <v>24361496.288160823</v>
          </cell>
        </row>
        <row r="1762">
          <cell r="D1762">
            <v>1753</v>
          </cell>
          <cell r="E1762">
            <v>351</v>
          </cell>
          <cell r="F1762" t="str">
            <v xml:space="preserve">Yarmouth                     </v>
          </cell>
          <cell r="G1762">
            <v>815</v>
          </cell>
          <cell r="H1762" t="str">
            <v>Cape Cod</v>
          </cell>
          <cell r="I1762">
            <v>2251222</v>
          </cell>
          <cell r="J1762">
            <v>8.6195381026419521E-2</v>
          </cell>
          <cell r="K1762">
            <v>2246662.7799229198</v>
          </cell>
          <cell r="L1762">
            <v>8.4435107824418126E-2</v>
          </cell>
          <cell r="N1762">
            <v>1859849</v>
          </cell>
          <cell r="O1762">
            <v>1866136</v>
          </cell>
          <cell r="P1762">
            <v>-6287</v>
          </cell>
          <cell r="Q1762">
            <v>-0.33689934710010416</v>
          </cell>
          <cell r="R1762">
            <v>141</v>
          </cell>
          <cell r="S1762">
            <v>0</v>
          </cell>
          <cell r="T1762">
            <v>351</v>
          </cell>
          <cell r="U1762">
            <v>815</v>
          </cell>
          <cell r="V1762">
            <v>1753</v>
          </cell>
          <cell r="W1762">
            <v>136.99999999763</v>
          </cell>
          <cell r="X1762">
            <v>2246662.7799229198</v>
          </cell>
        </row>
        <row r="1763">
          <cell r="D1763">
            <v>1754</v>
          </cell>
          <cell r="E1763">
            <v>351</v>
          </cell>
          <cell r="F1763" t="str">
            <v/>
          </cell>
          <cell r="G1763">
            <v>998</v>
          </cell>
          <cell r="H1763" t="str">
            <v/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351</v>
          </cell>
          <cell r="U1763">
            <v>998</v>
          </cell>
          <cell r="V1763">
            <v>1754</v>
          </cell>
          <cell r="W1763">
            <v>0</v>
          </cell>
          <cell r="X1763">
            <v>0</v>
          </cell>
        </row>
        <row r="1764">
          <cell r="D1764">
            <v>1755</v>
          </cell>
          <cell r="E1764">
            <v>351</v>
          </cell>
          <cell r="F1764" t="str">
            <v xml:space="preserve">Yarmouth                     </v>
          </cell>
          <cell r="G1764">
            <v>999</v>
          </cell>
          <cell r="H1764" t="str">
            <v>Total</v>
          </cell>
          <cell r="I1764">
            <v>26117664</v>
          </cell>
          <cell r="J1764">
            <v>1</v>
          </cell>
          <cell r="K1764">
            <v>26608159.068083744</v>
          </cell>
          <cell r="L1764">
            <v>0.99999999999999989</v>
          </cell>
          <cell r="M1764">
            <v>22026965</v>
          </cell>
          <cell r="N1764">
            <v>22026965</v>
          </cell>
          <cell r="O1764">
            <v>21650075</v>
          </cell>
          <cell r="P1764">
            <v>376890</v>
          </cell>
          <cell r="Q1764">
            <v>1.7408253782030778</v>
          </cell>
          <cell r="R1764">
            <v>2394</v>
          </cell>
          <cell r="S1764">
            <v>0</v>
          </cell>
          <cell r="T1764">
            <v>351</v>
          </cell>
          <cell r="U1764">
            <v>999</v>
          </cell>
          <cell r="V1764">
            <v>1755</v>
          </cell>
          <cell r="W1764">
            <v>2382.4492244520798</v>
          </cell>
          <cell r="X1764">
            <v>26608159.068083744</v>
          </cell>
        </row>
        <row r="1765">
          <cell r="D1765">
            <v>1756</v>
          </cell>
          <cell r="E1765">
            <v>999</v>
          </cell>
          <cell r="F1765" t="str">
            <v>State Total</v>
          </cell>
          <cell r="G1765">
            <v>999</v>
          </cell>
          <cell r="H1765" t="str">
            <v>STATE TOTAL</v>
          </cell>
          <cell r="I1765">
            <v>10128238382.975542</v>
          </cell>
          <cell r="K1765">
            <v>10379173843.167669</v>
          </cell>
          <cell r="M1765">
            <v>6046916787.0232143</v>
          </cell>
          <cell r="N1765">
            <v>6046916786</v>
          </cell>
          <cell r="O1765">
            <v>5926185567</v>
          </cell>
          <cell r="P1765">
            <v>120731219</v>
          </cell>
          <cell r="Q1765">
            <v>2.0372500596723215</v>
          </cell>
          <cell r="R1765">
            <v>940103</v>
          </cell>
          <cell r="W1765">
            <v>941303.00000004354</v>
          </cell>
          <cell r="X1765">
            <v>10379173843.167669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ceyregionalcalc"/>
      <sheetName val="townwide contributions"/>
      <sheetName val="comparison to fy12"/>
      <sheetName val="regional dist members"/>
      <sheetName val="localcont"/>
      <sheetName val="aid436"/>
      <sheetName val="frac"/>
      <sheetName val="disthist"/>
      <sheetName val="regionals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>
            <v>1</v>
          </cell>
          <cell r="B10">
            <v>1</v>
          </cell>
          <cell r="C10" t="str">
            <v xml:space="preserve">ABINGTON                     </v>
          </cell>
          <cell r="D10">
            <v>1</v>
          </cell>
          <cell r="E10" t="str">
            <v>ABINGTON</v>
          </cell>
          <cell r="F10">
            <v>17359608.879999999</v>
          </cell>
          <cell r="G10">
            <v>0.89252869238996968</v>
          </cell>
          <cell r="H10">
            <v>18273059.900000002</v>
          </cell>
          <cell r="I10">
            <v>0.88920713908022686</v>
          </cell>
          <cell r="J10"/>
          <cell r="K10">
            <v>12498017</v>
          </cell>
          <cell r="L10">
            <v>0</v>
          </cell>
          <cell r="M10">
            <v>0</v>
          </cell>
          <cell r="N10">
            <v>18273059.900000002</v>
          </cell>
          <cell r="O10">
            <v>12498017</v>
          </cell>
          <cell r="P10">
            <v>12056554</v>
          </cell>
          <cell r="Q10">
            <v>441463</v>
          </cell>
          <cell r="R10">
            <v>3.6616018142497433</v>
          </cell>
          <cell r="S10">
            <v>2000</v>
          </cell>
          <cell r="T10">
            <v>0</v>
          </cell>
          <cell r="U10">
            <v>1</v>
          </cell>
          <cell r="V10">
            <v>1</v>
          </cell>
          <cell r="W10">
            <v>1</v>
          </cell>
          <cell r="X10">
            <v>1996</v>
          </cell>
          <cell r="Y10">
            <v>18273059.900000002</v>
          </cell>
        </row>
        <row r="11">
          <cell r="A11">
            <v>2</v>
          </cell>
          <cell r="B11">
            <v>1</v>
          </cell>
          <cell r="C11" t="str">
            <v xml:space="preserve">ABINGTON                     </v>
          </cell>
          <cell r="D11">
            <v>873</v>
          </cell>
          <cell r="E11" t="str">
            <v>SOUTH SHORE</v>
          </cell>
          <cell r="F11">
            <v>2090308</v>
          </cell>
          <cell r="G11">
            <v>0.10747130761003026</v>
          </cell>
          <cell r="H11">
            <v>2276775</v>
          </cell>
          <cell r="I11">
            <v>0.11079286091977313</v>
          </cell>
          <cell r="J11"/>
          <cell r="K11">
            <v>1557220</v>
          </cell>
          <cell r="L11">
            <v>0</v>
          </cell>
          <cell r="M11">
            <v>0</v>
          </cell>
          <cell r="N11">
            <v>2276775</v>
          </cell>
          <cell r="O11">
            <v>1557220</v>
          </cell>
          <cell r="P11">
            <v>1451756</v>
          </cell>
          <cell r="Q11">
            <v>105464</v>
          </cell>
          <cell r="R11">
            <v>7.2645816514620911</v>
          </cell>
          <cell r="S11">
            <v>146</v>
          </cell>
          <cell r="T11">
            <v>0</v>
          </cell>
          <cell r="U11">
            <v>1</v>
          </cell>
          <cell r="V11">
            <v>873</v>
          </cell>
          <cell r="W11">
            <v>2</v>
          </cell>
          <cell r="X11">
            <v>153</v>
          </cell>
          <cell r="Y11">
            <v>2276775</v>
          </cell>
        </row>
        <row r="12">
          <cell r="A12">
            <v>3</v>
          </cell>
          <cell r="B12">
            <v>1</v>
          </cell>
          <cell r="D12">
            <v>998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/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998</v>
          </cell>
          <cell r="W12">
            <v>3</v>
          </cell>
          <cell r="X12">
            <v>0</v>
          </cell>
          <cell r="Y12">
            <v>0</v>
          </cell>
        </row>
        <row r="13">
          <cell r="A13">
            <v>4</v>
          </cell>
          <cell r="B13">
            <v>1</v>
          </cell>
          <cell r="D13">
            <v>998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998</v>
          </cell>
          <cell r="W13">
            <v>4</v>
          </cell>
          <cell r="X13">
            <v>0</v>
          </cell>
          <cell r="Y13">
            <v>0</v>
          </cell>
        </row>
        <row r="14">
          <cell r="A14">
            <v>5</v>
          </cell>
          <cell r="B14">
            <v>1</v>
          </cell>
          <cell r="C14" t="str">
            <v xml:space="preserve">ABINGTON                     </v>
          </cell>
          <cell r="D14">
            <v>999</v>
          </cell>
          <cell r="E14" t="str">
            <v>TOTAL</v>
          </cell>
          <cell r="F14">
            <v>19449916.879999999</v>
          </cell>
          <cell r="G14">
            <v>1</v>
          </cell>
          <cell r="H14">
            <v>20549834.900000002</v>
          </cell>
          <cell r="I14">
            <v>1</v>
          </cell>
          <cell r="J14">
            <v>14055237</v>
          </cell>
          <cell r="K14">
            <v>14055237</v>
          </cell>
          <cell r="L14">
            <v>0</v>
          </cell>
          <cell r="M14">
            <v>0</v>
          </cell>
          <cell r="N14">
            <v>20549834.900000002</v>
          </cell>
          <cell r="O14">
            <v>14055237</v>
          </cell>
          <cell r="P14">
            <v>13508310</v>
          </cell>
          <cell r="Q14">
            <v>546927</v>
          </cell>
          <cell r="R14">
            <v>4.0488188381818304</v>
          </cell>
          <cell r="S14">
            <v>2146</v>
          </cell>
          <cell r="T14">
            <v>0</v>
          </cell>
          <cell r="U14">
            <v>1</v>
          </cell>
          <cell r="V14">
            <v>999</v>
          </cell>
          <cell r="W14">
            <v>5</v>
          </cell>
          <cell r="X14">
            <v>2149</v>
          </cell>
          <cell r="Y14">
            <v>20549834.900000002</v>
          </cell>
        </row>
        <row r="15">
          <cell r="A15">
            <v>6</v>
          </cell>
          <cell r="B15">
            <v>2</v>
          </cell>
          <cell r="C15" t="str">
            <v xml:space="preserve">ACTON                        </v>
          </cell>
          <cell r="D15">
            <v>2</v>
          </cell>
          <cell r="E15" t="str">
            <v>ACTON</v>
          </cell>
          <cell r="F15">
            <v>19614092.674799997</v>
          </cell>
          <cell r="G15">
            <v>0.47046180709138019</v>
          </cell>
          <cell r="H15">
            <v>20151482.417030003</v>
          </cell>
          <cell r="I15">
            <v>0.46691667668733794</v>
          </cell>
          <cell r="J15"/>
          <cell r="K15">
            <v>14761130</v>
          </cell>
          <cell r="L15">
            <v>0</v>
          </cell>
          <cell r="M15">
            <v>0</v>
          </cell>
          <cell r="N15">
            <v>20151482.417030003</v>
          </cell>
          <cell r="O15">
            <v>14761130</v>
          </cell>
          <cell r="P15">
            <v>14543128</v>
          </cell>
          <cell r="Q15">
            <v>218002</v>
          </cell>
          <cell r="R15">
            <v>1.4990035156123223</v>
          </cell>
          <cell r="S15">
            <v>2376</v>
          </cell>
          <cell r="T15">
            <v>0</v>
          </cell>
          <cell r="U15">
            <v>2</v>
          </cell>
          <cell r="V15">
            <v>2</v>
          </cell>
          <cell r="W15">
            <v>6</v>
          </cell>
          <cell r="X15">
            <v>2342</v>
          </cell>
          <cell r="Y15">
            <v>20151482.417030003</v>
          </cell>
        </row>
        <row r="16">
          <cell r="A16">
            <v>7</v>
          </cell>
          <cell r="B16">
            <v>2</v>
          </cell>
          <cell r="C16" t="str">
            <v xml:space="preserve">ACTON                        </v>
          </cell>
          <cell r="D16">
            <v>600</v>
          </cell>
          <cell r="E16" t="str">
            <v>ACTON BOXBOROUGH</v>
          </cell>
          <cell r="F16">
            <v>21592240</v>
          </cell>
          <cell r="G16">
            <v>0.51790946530002391</v>
          </cell>
          <cell r="H16">
            <v>22529352</v>
          </cell>
          <cell r="I16">
            <v>0.5220127207549432</v>
          </cell>
          <cell r="J16"/>
          <cell r="K16">
            <v>16502939</v>
          </cell>
          <cell r="L16">
            <v>0</v>
          </cell>
          <cell r="M16">
            <v>0</v>
          </cell>
          <cell r="N16">
            <v>22529352</v>
          </cell>
          <cell r="O16">
            <v>16502939</v>
          </cell>
          <cell r="P16">
            <v>16009851</v>
          </cell>
          <cell r="Q16">
            <v>493088</v>
          </cell>
          <cell r="R16">
            <v>3.0799037417649919</v>
          </cell>
          <cell r="S16">
            <v>2401</v>
          </cell>
          <cell r="T16">
            <v>0</v>
          </cell>
          <cell r="U16">
            <v>2</v>
          </cell>
          <cell r="V16">
            <v>600</v>
          </cell>
          <cell r="W16">
            <v>7</v>
          </cell>
          <cell r="X16">
            <v>2409</v>
          </cell>
          <cell r="Y16">
            <v>22529352</v>
          </cell>
        </row>
        <row r="17">
          <cell r="A17">
            <v>8</v>
          </cell>
          <cell r="B17">
            <v>2</v>
          </cell>
          <cell r="C17" t="str">
            <v xml:space="preserve">ACTON                        </v>
          </cell>
          <cell r="D17">
            <v>830</v>
          </cell>
          <cell r="E17" t="str">
            <v>MINUTEMAN</v>
          </cell>
          <cell r="F17">
            <v>484815</v>
          </cell>
          <cell r="G17">
            <v>1.1628727608596009E-2</v>
          </cell>
          <cell r="H17">
            <v>477792</v>
          </cell>
          <cell r="I17">
            <v>1.107060255771874E-2</v>
          </cell>
          <cell r="J17"/>
          <cell r="K17">
            <v>349987</v>
          </cell>
          <cell r="L17">
            <v>0</v>
          </cell>
          <cell r="M17">
            <v>0</v>
          </cell>
          <cell r="N17">
            <v>477792</v>
          </cell>
          <cell r="O17">
            <v>349987</v>
          </cell>
          <cell r="P17">
            <v>359472</v>
          </cell>
          <cell r="Q17">
            <v>-9485</v>
          </cell>
          <cell r="R17">
            <v>-2.6385921573863889</v>
          </cell>
          <cell r="S17">
            <v>32</v>
          </cell>
          <cell r="T17">
            <v>0</v>
          </cell>
          <cell r="U17">
            <v>2</v>
          </cell>
          <cell r="V17">
            <v>830</v>
          </cell>
          <cell r="W17">
            <v>8</v>
          </cell>
          <cell r="X17">
            <v>30</v>
          </cell>
          <cell r="Y17">
            <v>477792</v>
          </cell>
        </row>
        <row r="18">
          <cell r="A18">
            <v>9</v>
          </cell>
          <cell r="B18">
            <v>2</v>
          </cell>
          <cell r="D18">
            <v>998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/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</v>
          </cell>
          <cell r="V18">
            <v>998</v>
          </cell>
          <cell r="W18">
            <v>9</v>
          </cell>
          <cell r="X18">
            <v>0</v>
          </cell>
          <cell r="Y18">
            <v>0</v>
          </cell>
        </row>
        <row r="19">
          <cell r="A19">
            <v>10</v>
          </cell>
          <cell r="B19">
            <v>2</v>
          </cell>
          <cell r="C19" t="str">
            <v xml:space="preserve">ACTON                        </v>
          </cell>
          <cell r="D19">
            <v>999</v>
          </cell>
          <cell r="E19" t="str">
            <v>TOTAL</v>
          </cell>
          <cell r="F19">
            <v>41691147.674799994</v>
          </cell>
          <cell r="G19">
            <v>1</v>
          </cell>
          <cell r="H19">
            <v>43158626.417030007</v>
          </cell>
          <cell r="I19">
            <v>0.99999999999999989</v>
          </cell>
          <cell r="J19">
            <v>31614056</v>
          </cell>
          <cell r="K19">
            <v>31614056</v>
          </cell>
          <cell r="L19">
            <v>0</v>
          </cell>
          <cell r="M19">
            <v>0</v>
          </cell>
          <cell r="N19">
            <v>43158626.417030007</v>
          </cell>
          <cell r="O19">
            <v>31614056</v>
          </cell>
          <cell r="P19">
            <v>30912451</v>
          </cell>
          <cell r="Q19">
            <v>701605</v>
          </cell>
          <cell r="R19">
            <v>2.2696517982349573</v>
          </cell>
          <cell r="S19">
            <v>4809</v>
          </cell>
          <cell r="T19">
            <v>0</v>
          </cell>
          <cell r="U19">
            <v>2</v>
          </cell>
          <cell r="V19">
            <v>999</v>
          </cell>
          <cell r="W19">
            <v>10</v>
          </cell>
          <cell r="X19">
            <v>4781</v>
          </cell>
          <cell r="Y19">
            <v>43158626.417030007</v>
          </cell>
        </row>
        <row r="20">
          <cell r="A20">
            <v>11</v>
          </cell>
          <cell r="B20">
            <v>3</v>
          </cell>
          <cell r="C20" t="str">
            <v xml:space="preserve">ACUSHNET                     </v>
          </cell>
          <cell r="D20">
            <v>3</v>
          </cell>
          <cell r="E20" t="str">
            <v>ACUSHNET</v>
          </cell>
          <cell r="F20">
            <v>10560494.92</v>
          </cell>
          <cell r="G20">
            <v>0.77081665668875698</v>
          </cell>
          <cell r="H20">
            <v>10945583.299999999</v>
          </cell>
          <cell r="I20">
            <v>0.78037586274438409</v>
          </cell>
          <cell r="J20"/>
          <cell r="K20">
            <v>5840331</v>
          </cell>
          <cell r="L20">
            <v>0</v>
          </cell>
          <cell r="M20">
            <v>0</v>
          </cell>
          <cell r="N20">
            <v>10945583.299999999</v>
          </cell>
          <cell r="O20">
            <v>5840331</v>
          </cell>
          <cell r="P20">
            <v>5591539</v>
          </cell>
          <cell r="Q20">
            <v>248792</v>
          </cell>
          <cell r="R20">
            <v>4.4494369081571286</v>
          </cell>
          <cell r="S20">
            <v>1223</v>
          </cell>
          <cell r="T20">
            <v>0</v>
          </cell>
          <cell r="U20">
            <v>3</v>
          </cell>
          <cell r="V20">
            <v>3</v>
          </cell>
          <cell r="W20">
            <v>11</v>
          </cell>
          <cell r="X20">
            <v>1213</v>
          </cell>
          <cell r="Y20">
            <v>10945583.299999999</v>
          </cell>
        </row>
        <row r="21">
          <cell r="A21">
            <v>12</v>
          </cell>
          <cell r="B21">
            <v>3</v>
          </cell>
          <cell r="C21" t="str">
            <v xml:space="preserve">ACUSHNET                     </v>
          </cell>
          <cell r="D21">
            <v>855</v>
          </cell>
          <cell r="E21" t="str">
            <v>OLD COLONY</v>
          </cell>
          <cell r="F21">
            <v>2940268</v>
          </cell>
          <cell r="G21">
            <v>0.21461186873322582</v>
          </cell>
          <cell r="H21">
            <v>2873028</v>
          </cell>
          <cell r="I21">
            <v>0.20483528768985501</v>
          </cell>
          <cell r="J21"/>
          <cell r="K21">
            <v>1532987</v>
          </cell>
          <cell r="L21">
            <v>0</v>
          </cell>
          <cell r="M21">
            <v>0</v>
          </cell>
          <cell r="N21">
            <v>2873028</v>
          </cell>
          <cell r="O21">
            <v>1532987</v>
          </cell>
          <cell r="P21">
            <v>1556804</v>
          </cell>
          <cell r="Q21">
            <v>-23817</v>
          </cell>
          <cell r="R21">
            <v>-1.5298650311792621</v>
          </cell>
          <cell r="S21">
            <v>210</v>
          </cell>
          <cell r="T21">
            <v>0</v>
          </cell>
          <cell r="U21">
            <v>3</v>
          </cell>
          <cell r="V21">
            <v>855</v>
          </cell>
          <cell r="W21">
            <v>12</v>
          </cell>
          <cell r="X21">
            <v>198</v>
          </cell>
          <cell r="Y21">
            <v>2873028</v>
          </cell>
        </row>
        <row r="22">
          <cell r="A22">
            <v>13</v>
          </cell>
          <cell r="B22">
            <v>3</v>
          </cell>
          <cell r="C22" t="str">
            <v xml:space="preserve">ACUSHNET                     </v>
          </cell>
          <cell r="D22">
            <v>910</v>
          </cell>
          <cell r="E22" t="str">
            <v>BRISTOL COUNTY</v>
          </cell>
          <cell r="F22">
            <v>199635</v>
          </cell>
          <cell r="G22">
            <v>1.457147457801722E-2</v>
          </cell>
          <cell r="H22">
            <v>207429</v>
          </cell>
          <cell r="I22">
            <v>1.478884956576091E-2</v>
          </cell>
          <cell r="J22"/>
          <cell r="K22">
            <v>110680</v>
          </cell>
          <cell r="L22">
            <v>0</v>
          </cell>
          <cell r="M22">
            <v>0</v>
          </cell>
          <cell r="N22">
            <v>207429</v>
          </cell>
          <cell r="O22">
            <v>110680</v>
          </cell>
          <cell r="P22">
            <v>105702</v>
          </cell>
          <cell r="Q22">
            <v>4978</v>
          </cell>
          <cell r="R22">
            <v>4.7094662352651797</v>
          </cell>
          <cell r="S22">
            <v>14</v>
          </cell>
          <cell r="T22">
            <v>0</v>
          </cell>
          <cell r="U22">
            <v>3</v>
          </cell>
          <cell r="V22">
            <v>910</v>
          </cell>
          <cell r="W22">
            <v>13</v>
          </cell>
          <cell r="X22">
            <v>14</v>
          </cell>
          <cell r="Y22">
            <v>207429</v>
          </cell>
        </row>
        <row r="23">
          <cell r="A23">
            <v>14</v>
          </cell>
          <cell r="B23">
            <v>3</v>
          </cell>
          <cell r="D23">
            <v>998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/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</v>
          </cell>
          <cell r="V23">
            <v>998</v>
          </cell>
          <cell r="W23">
            <v>14</v>
          </cell>
          <cell r="X23">
            <v>0</v>
          </cell>
          <cell r="Y23">
            <v>0</v>
          </cell>
        </row>
        <row r="24">
          <cell r="A24">
            <v>15</v>
          </cell>
          <cell r="B24">
            <v>3</v>
          </cell>
          <cell r="C24" t="str">
            <v xml:space="preserve">ACUSHNET                     </v>
          </cell>
          <cell r="D24">
            <v>999</v>
          </cell>
          <cell r="E24" t="str">
            <v>TOTAL</v>
          </cell>
          <cell r="F24">
            <v>13700397.92</v>
          </cell>
          <cell r="G24">
            <v>1</v>
          </cell>
          <cell r="H24">
            <v>14026040.299999999</v>
          </cell>
          <cell r="I24">
            <v>1</v>
          </cell>
          <cell r="J24">
            <v>7483998</v>
          </cell>
          <cell r="K24">
            <v>7483998</v>
          </cell>
          <cell r="L24">
            <v>0</v>
          </cell>
          <cell r="M24">
            <v>0</v>
          </cell>
          <cell r="N24">
            <v>14026040.299999999</v>
          </cell>
          <cell r="O24">
            <v>7483998</v>
          </cell>
          <cell r="P24">
            <v>7254045</v>
          </cell>
          <cell r="Q24">
            <v>229953</v>
          </cell>
          <cell r="R24">
            <v>3.1699968776041505</v>
          </cell>
          <cell r="S24">
            <v>1447</v>
          </cell>
          <cell r="T24">
            <v>0</v>
          </cell>
          <cell r="U24">
            <v>3</v>
          </cell>
          <cell r="V24">
            <v>999</v>
          </cell>
          <cell r="W24">
            <v>15</v>
          </cell>
          <cell r="X24">
            <v>1425</v>
          </cell>
          <cell r="Y24">
            <v>14026040.299999999</v>
          </cell>
        </row>
        <row r="25">
          <cell r="A25">
            <v>16</v>
          </cell>
          <cell r="B25">
            <v>4</v>
          </cell>
          <cell r="C25" t="str">
            <v xml:space="preserve">ADAMS                        </v>
          </cell>
          <cell r="D25">
            <v>4</v>
          </cell>
          <cell r="E25" t="str">
            <v>ADAMS</v>
          </cell>
          <cell r="F25">
            <v>0</v>
          </cell>
          <cell r="G25">
            <v>0</v>
          </cell>
          <cell r="H25">
            <v>12697.210000000001</v>
          </cell>
          <cell r="I25">
            <v>9.9813761544021926E-4</v>
          </cell>
          <cell r="J25"/>
          <cell r="K25">
            <v>3609</v>
          </cell>
          <cell r="L25">
            <v>0</v>
          </cell>
          <cell r="M25">
            <v>0</v>
          </cell>
          <cell r="N25">
            <v>12697.210000000001</v>
          </cell>
          <cell r="O25">
            <v>3609</v>
          </cell>
          <cell r="P25">
            <v>0</v>
          </cell>
          <cell r="Q25">
            <v>3609</v>
          </cell>
          <cell r="R25">
            <v>100</v>
          </cell>
          <cell r="S25">
            <v>0</v>
          </cell>
          <cell r="T25">
            <v>0</v>
          </cell>
          <cell r="U25">
            <v>4</v>
          </cell>
          <cell r="V25">
            <v>4</v>
          </cell>
          <cell r="W25">
            <v>16</v>
          </cell>
          <cell r="X25">
            <v>1</v>
          </cell>
          <cell r="Y25">
            <v>12697.210000000001</v>
          </cell>
        </row>
        <row r="26">
          <cell r="A26">
            <v>17</v>
          </cell>
          <cell r="B26">
            <v>4</v>
          </cell>
          <cell r="C26" t="str">
            <v xml:space="preserve">ADAMS                        </v>
          </cell>
          <cell r="D26">
            <v>603</v>
          </cell>
          <cell r="E26" t="str">
            <v>ADAMS CHESHIRE</v>
          </cell>
          <cell r="F26">
            <v>10354952</v>
          </cell>
          <cell r="G26">
            <v>0.84798745152916477</v>
          </cell>
          <cell r="H26">
            <v>10816778</v>
          </cell>
          <cell r="I26">
            <v>0.850315384219543</v>
          </cell>
          <cell r="J26"/>
          <cell r="K26">
            <v>3074740</v>
          </cell>
          <cell r="L26">
            <v>0</v>
          </cell>
          <cell r="M26">
            <v>0</v>
          </cell>
          <cell r="N26">
            <v>10816778</v>
          </cell>
          <cell r="O26">
            <v>3074740</v>
          </cell>
          <cell r="P26">
            <v>2966068</v>
          </cell>
          <cell r="Q26">
            <v>108672</v>
          </cell>
          <cell r="R26">
            <v>3.6638404783706915</v>
          </cell>
          <cell r="S26">
            <v>1080</v>
          </cell>
          <cell r="T26">
            <v>0</v>
          </cell>
          <cell r="U26">
            <v>4</v>
          </cell>
          <cell r="V26">
            <v>603</v>
          </cell>
          <cell r="W26">
            <v>17</v>
          </cell>
          <cell r="X26">
            <v>1088</v>
          </cell>
          <cell r="Y26">
            <v>10816778</v>
          </cell>
        </row>
        <row r="27">
          <cell r="A27">
            <v>18</v>
          </cell>
          <cell r="B27">
            <v>4</v>
          </cell>
          <cell r="C27" t="str">
            <v xml:space="preserve">ADAMS                        </v>
          </cell>
          <cell r="D27">
            <v>851</v>
          </cell>
          <cell r="E27" t="str">
            <v>NORTHERN BERKSHIRE</v>
          </cell>
          <cell r="F27">
            <v>1856257</v>
          </cell>
          <cell r="G27">
            <v>0.15201254847083528</v>
          </cell>
          <cell r="H27">
            <v>1891426</v>
          </cell>
          <cell r="I27">
            <v>0.14868647816501673</v>
          </cell>
          <cell r="J27"/>
          <cell r="K27">
            <v>537650</v>
          </cell>
          <cell r="L27">
            <v>0</v>
          </cell>
          <cell r="M27">
            <v>0</v>
          </cell>
          <cell r="N27">
            <v>1891426</v>
          </cell>
          <cell r="O27">
            <v>537650</v>
          </cell>
          <cell r="P27">
            <v>531706</v>
          </cell>
          <cell r="Q27">
            <v>5944</v>
          </cell>
          <cell r="R27">
            <v>1.1179110260181377</v>
          </cell>
          <cell r="S27">
            <v>128</v>
          </cell>
          <cell r="T27">
            <v>0</v>
          </cell>
          <cell r="U27">
            <v>4</v>
          </cell>
          <cell r="V27">
            <v>851</v>
          </cell>
          <cell r="W27">
            <v>18</v>
          </cell>
          <cell r="X27">
            <v>125</v>
          </cell>
          <cell r="Y27">
            <v>1891426</v>
          </cell>
        </row>
        <row r="28">
          <cell r="A28">
            <v>19</v>
          </cell>
          <cell r="B28">
            <v>4</v>
          </cell>
          <cell r="D28">
            <v>998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/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4</v>
          </cell>
          <cell r="V28">
            <v>998</v>
          </cell>
          <cell r="W28">
            <v>19</v>
          </cell>
          <cell r="X28">
            <v>0</v>
          </cell>
          <cell r="Y28">
            <v>0</v>
          </cell>
        </row>
        <row r="29">
          <cell r="A29">
            <v>20</v>
          </cell>
          <cell r="B29">
            <v>4</v>
          </cell>
          <cell r="C29" t="str">
            <v xml:space="preserve">ADAMS                        </v>
          </cell>
          <cell r="D29">
            <v>999</v>
          </cell>
          <cell r="E29" t="str">
            <v>TOTAL</v>
          </cell>
          <cell r="F29">
            <v>12211209</v>
          </cell>
          <cell r="G29">
            <v>1</v>
          </cell>
          <cell r="H29">
            <v>12720901.210000001</v>
          </cell>
          <cell r="I29">
            <v>1</v>
          </cell>
          <cell r="J29">
            <v>3615999</v>
          </cell>
          <cell r="K29">
            <v>3615999</v>
          </cell>
          <cell r="L29">
            <v>0</v>
          </cell>
          <cell r="M29">
            <v>0</v>
          </cell>
          <cell r="N29">
            <v>12720901.210000001</v>
          </cell>
          <cell r="O29">
            <v>3615999</v>
          </cell>
          <cell r="P29">
            <v>3497774</v>
          </cell>
          <cell r="Q29">
            <v>118225</v>
          </cell>
          <cell r="R29">
            <v>3.3800068271992414</v>
          </cell>
          <cell r="S29">
            <v>1208</v>
          </cell>
          <cell r="T29">
            <v>0</v>
          </cell>
          <cell r="U29">
            <v>4</v>
          </cell>
          <cell r="V29">
            <v>999</v>
          </cell>
          <cell r="W29">
            <v>20</v>
          </cell>
          <cell r="X29">
            <v>1214</v>
          </cell>
          <cell r="Y29">
            <v>12720901.210000001</v>
          </cell>
        </row>
        <row r="30">
          <cell r="A30">
            <v>21</v>
          </cell>
          <cell r="B30">
            <v>5</v>
          </cell>
          <cell r="C30" t="str">
            <v xml:space="preserve">AGAWAM                       </v>
          </cell>
          <cell r="D30">
            <v>5</v>
          </cell>
          <cell r="E30" t="str">
            <v>AGAWAM</v>
          </cell>
          <cell r="F30">
            <v>38691315.740000002</v>
          </cell>
          <cell r="G30">
            <v>1</v>
          </cell>
          <cell r="H30">
            <v>40065479.369999997</v>
          </cell>
          <cell r="I30">
            <v>1</v>
          </cell>
          <cell r="J30"/>
          <cell r="K30">
            <v>21799451</v>
          </cell>
          <cell r="L30">
            <v>0</v>
          </cell>
          <cell r="M30">
            <v>0</v>
          </cell>
          <cell r="N30">
            <v>40065479.369999997</v>
          </cell>
          <cell r="O30">
            <v>21799451</v>
          </cell>
          <cell r="P30">
            <v>21196318</v>
          </cell>
          <cell r="Q30">
            <v>603133</v>
          </cell>
          <cell r="R30">
            <v>2.8454611786820712</v>
          </cell>
          <cell r="S30">
            <v>4230</v>
          </cell>
          <cell r="T30">
            <v>0</v>
          </cell>
          <cell r="U30">
            <v>5</v>
          </cell>
          <cell r="V30">
            <v>5</v>
          </cell>
          <cell r="W30">
            <v>21</v>
          </cell>
          <cell r="X30">
            <v>4195</v>
          </cell>
          <cell r="Y30">
            <v>40065479.369999997</v>
          </cell>
        </row>
        <row r="31">
          <cell r="A31">
            <v>22</v>
          </cell>
          <cell r="B31">
            <v>5</v>
          </cell>
          <cell r="D31">
            <v>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5</v>
          </cell>
          <cell r="V31">
            <v>998</v>
          </cell>
          <cell r="W31">
            <v>22</v>
          </cell>
          <cell r="X31">
            <v>0</v>
          </cell>
          <cell r="Y31">
            <v>0</v>
          </cell>
        </row>
        <row r="32">
          <cell r="A32">
            <v>23</v>
          </cell>
          <cell r="B32">
            <v>5</v>
          </cell>
          <cell r="D32">
            <v>998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5</v>
          </cell>
          <cell r="V32">
            <v>998</v>
          </cell>
          <cell r="W32">
            <v>23</v>
          </cell>
          <cell r="X32">
            <v>0</v>
          </cell>
          <cell r="Y32">
            <v>0</v>
          </cell>
        </row>
        <row r="33">
          <cell r="A33">
            <v>24</v>
          </cell>
          <cell r="B33">
            <v>5</v>
          </cell>
          <cell r="D33">
            <v>998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/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5</v>
          </cell>
          <cell r="V33">
            <v>998</v>
          </cell>
          <cell r="W33">
            <v>24</v>
          </cell>
          <cell r="X33">
            <v>0</v>
          </cell>
          <cell r="Y33">
            <v>0</v>
          </cell>
        </row>
        <row r="34">
          <cell r="A34">
            <v>25</v>
          </cell>
          <cell r="B34">
            <v>5</v>
          </cell>
          <cell r="C34" t="str">
            <v xml:space="preserve">AGAWAM                       </v>
          </cell>
          <cell r="D34">
            <v>999</v>
          </cell>
          <cell r="E34" t="str">
            <v>TOTAL</v>
          </cell>
          <cell r="F34">
            <v>38691315.740000002</v>
          </cell>
          <cell r="G34">
            <v>1</v>
          </cell>
          <cell r="H34">
            <v>40065479.369999997</v>
          </cell>
          <cell r="I34">
            <v>1</v>
          </cell>
          <cell r="J34">
            <v>21799451</v>
          </cell>
          <cell r="K34">
            <v>21799451</v>
          </cell>
          <cell r="L34">
            <v>0</v>
          </cell>
          <cell r="M34">
            <v>0</v>
          </cell>
          <cell r="N34">
            <v>40065479.369999997</v>
          </cell>
          <cell r="O34">
            <v>21799451</v>
          </cell>
          <cell r="P34">
            <v>21196318</v>
          </cell>
          <cell r="Q34">
            <v>603133</v>
          </cell>
          <cell r="R34">
            <v>2.8454611786820712</v>
          </cell>
          <cell r="S34">
            <v>4230</v>
          </cell>
          <cell r="T34">
            <v>0</v>
          </cell>
          <cell r="U34">
            <v>5</v>
          </cell>
          <cell r="V34">
            <v>999</v>
          </cell>
          <cell r="W34">
            <v>25</v>
          </cell>
          <cell r="X34">
            <v>4195</v>
          </cell>
          <cell r="Y34">
            <v>40065479.369999997</v>
          </cell>
        </row>
        <row r="35">
          <cell r="A35">
            <v>26</v>
          </cell>
          <cell r="B35">
            <v>6</v>
          </cell>
          <cell r="C35" t="str">
            <v xml:space="preserve">ALFORD                       </v>
          </cell>
          <cell r="D35">
            <v>6</v>
          </cell>
          <cell r="E35" t="str">
            <v>ALFORD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6</v>
          </cell>
          <cell r="V35">
            <v>6</v>
          </cell>
          <cell r="W35">
            <v>26</v>
          </cell>
          <cell r="X35">
            <v>0</v>
          </cell>
          <cell r="Y35">
            <v>0</v>
          </cell>
        </row>
        <row r="36">
          <cell r="A36">
            <v>27</v>
          </cell>
          <cell r="B36">
            <v>6</v>
          </cell>
          <cell r="C36" t="str">
            <v xml:space="preserve">ALFORD                       </v>
          </cell>
          <cell r="D36">
            <v>765</v>
          </cell>
          <cell r="E36" t="str">
            <v>SOUTHERN BERKSHIRE</v>
          </cell>
          <cell r="F36">
            <v>320376</v>
          </cell>
          <cell r="G36">
            <v>1</v>
          </cell>
          <cell r="H36">
            <v>295927</v>
          </cell>
          <cell r="I36">
            <v>1</v>
          </cell>
          <cell r="J36"/>
          <cell r="K36">
            <v>295927</v>
          </cell>
          <cell r="L36">
            <v>0</v>
          </cell>
          <cell r="M36">
            <v>0</v>
          </cell>
          <cell r="N36">
            <v>295927</v>
          </cell>
          <cell r="O36">
            <v>295927</v>
          </cell>
          <cell r="P36">
            <v>324733</v>
          </cell>
          <cell r="Q36">
            <v>-28806</v>
          </cell>
          <cell r="R36">
            <v>-8.8706722137879428</v>
          </cell>
          <cell r="S36">
            <v>36</v>
          </cell>
          <cell r="T36">
            <v>0</v>
          </cell>
          <cell r="U36">
            <v>6</v>
          </cell>
          <cell r="V36">
            <v>765</v>
          </cell>
          <cell r="W36">
            <v>27</v>
          </cell>
          <cell r="X36">
            <v>32</v>
          </cell>
          <cell r="Y36">
            <v>295927</v>
          </cell>
        </row>
        <row r="37">
          <cell r="A37">
            <v>28</v>
          </cell>
          <cell r="B37">
            <v>6</v>
          </cell>
          <cell r="D37">
            <v>998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6</v>
          </cell>
          <cell r="V37">
            <v>998</v>
          </cell>
          <cell r="W37">
            <v>28</v>
          </cell>
          <cell r="X37">
            <v>0</v>
          </cell>
          <cell r="Y37">
            <v>0</v>
          </cell>
        </row>
        <row r="38">
          <cell r="A38">
            <v>29</v>
          </cell>
          <cell r="B38">
            <v>6</v>
          </cell>
          <cell r="D38">
            <v>998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6</v>
          </cell>
          <cell r="V38">
            <v>998</v>
          </cell>
          <cell r="W38">
            <v>29</v>
          </cell>
          <cell r="X38">
            <v>0</v>
          </cell>
          <cell r="Y38">
            <v>0</v>
          </cell>
        </row>
        <row r="39">
          <cell r="A39">
            <v>30</v>
          </cell>
          <cell r="B39">
            <v>6</v>
          </cell>
          <cell r="C39" t="str">
            <v xml:space="preserve">ALFORD                       </v>
          </cell>
          <cell r="D39">
            <v>999</v>
          </cell>
          <cell r="E39" t="str">
            <v>TOTAL</v>
          </cell>
          <cell r="F39">
            <v>320376</v>
          </cell>
          <cell r="G39">
            <v>1</v>
          </cell>
          <cell r="H39">
            <v>295927</v>
          </cell>
          <cell r="I39">
            <v>1</v>
          </cell>
          <cell r="J39">
            <v>295927</v>
          </cell>
          <cell r="K39">
            <v>295927</v>
          </cell>
          <cell r="L39">
            <v>0</v>
          </cell>
          <cell r="M39">
            <v>0</v>
          </cell>
          <cell r="N39">
            <v>295927</v>
          </cell>
          <cell r="O39">
            <v>295927</v>
          </cell>
          <cell r="P39">
            <v>324733</v>
          </cell>
          <cell r="Q39">
            <v>-28806</v>
          </cell>
          <cell r="R39">
            <v>-8.8706722137879428</v>
          </cell>
          <cell r="S39">
            <v>36</v>
          </cell>
          <cell r="T39">
            <v>0</v>
          </cell>
          <cell r="U39">
            <v>6</v>
          </cell>
          <cell r="V39">
            <v>999</v>
          </cell>
          <cell r="W39">
            <v>30</v>
          </cell>
          <cell r="X39">
            <v>32</v>
          </cell>
          <cell r="Y39">
            <v>295927</v>
          </cell>
        </row>
        <row r="40">
          <cell r="A40">
            <v>31</v>
          </cell>
          <cell r="B40">
            <v>7</v>
          </cell>
          <cell r="C40" t="str">
            <v xml:space="preserve">AMESBURY                     </v>
          </cell>
          <cell r="D40">
            <v>7</v>
          </cell>
          <cell r="E40" t="str">
            <v>AMESBURY</v>
          </cell>
          <cell r="F40">
            <v>21437478.949999999</v>
          </cell>
          <cell r="G40">
            <v>0.95284527980508571</v>
          </cell>
          <cell r="H40">
            <v>21788085.690000001</v>
          </cell>
          <cell r="I40">
            <v>0.95049667201637988</v>
          </cell>
          <cell r="J40"/>
          <cell r="K40">
            <v>14248324</v>
          </cell>
          <cell r="L40">
            <v>0</v>
          </cell>
          <cell r="M40">
            <v>0</v>
          </cell>
          <cell r="N40">
            <v>21788085.690000001</v>
          </cell>
          <cell r="O40">
            <v>14228051</v>
          </cell>
          <cell r="P40">
            <v>13871392</v>
          </cell>
          <cell r="Q40">
            <v>356659</v>
          </cell>
          <cell r="R40">
            <v>2.5711839157886964</v>
          </cell>
          <cell r="S40">
            <v>2412</v>
          </cell>
          <cell r="T40">
            <v>0</v>
          </cell>
          <cell r="U40">
            <v>7</v>
          </cell>
          <cell r="V40">
            <v>7</v>
          </cell>
          <cell r="W40">
            <v>31</v>
          </cell>
          <cell r="X40">
            <v>2362</v>
          </cell>
          <cell r="Y40">
            <v>21788085.690000001</v>
          </cell>
        </row>
        <row r="41">
          <cell r="A41">
            <v>32</v>
          </cell>
          <cell r="B41">
            <v>7</v>
          </cell>
          <cell r="C41" t="str">
            <v xml:space="preserve">AMESBURY                     </v>
          </cell>
          <cell r="D41">
            <v>885</v>
          </cell>
          <cell r="E41" t="str">
            <v>WHITTIER</v>
          </cell>
          <cell r="F41">
            <v>962835</v>
          </cell>
          <cell r="G41">
            <v>4.2795740446948859E-2</v>
          </cell>
          <cell r="H41">
            <v>1033695</v>
          </cell>
          <cell r="I41">
            <v>4.5094537967184378E-2</v>
          </cell>
          <cell r="J41"/>
          <cell r="K41">
            <v>675985</v>
          </cell>
          <cell r="L41">
            <v>0</v>
          </cell>
          <cell r="M41">
            <v>0</v>
          </cell>
          <cell r="N41">
            <v>1033695</v>
          </cell>
          <cell r="O41">
            <v>675023</v>
          </cell>
          <cell r="P41">
            <v>623014</v>
          </cell>
          <cell r="Q41">
            <v>52009</v>
          </cell>
          <cell r="R41">
            <v>8.3479664983451407</v>
          </cell>
          <cell r="S41">
            <v>67</v>
          </cell>
          <cell r="T41">
            <v>0</v>
          </cell>
          <cell r="U41">
            <v>7</v>
          </cell>
          <cell r="V41">
            <v>885</v>
          </cell>
          <cell r="W41">
            <v>32</v>
          </cell>
          <cell r="X41">
            <v>69</v>
          </cell>
          <cell r="Y41">
            <v>1033695</v>
          </cell>
        </row>
        <row r="42">
          <cell r="A42">
            <v>33</v>
          </cell>
          <cell r="B42">
            <v>7</v>
          </cell>
          <cell r="C42" t="str">
            <v xml:space="preserve">AMESBURY                     </v>
          </cell>
          <cell r="D42">
            <v>913</v>
          </cell>
          <cell r="E42" t="str">
            <v>ESSEX AGRICULTURAL</v>
          </cell>
          <cell r="F42">
            <v>98070</v>
          </cell>
          <cell r="G42">
            <v>4.358979747965409E-3</v>
          </cell>
          <cell r="H42">
            <v>101062</v>
          </cell>
          <cell r="I42">
            <v>4.4087900164357843E-3</v>
          </cell>
          <cell r="J42"/>
          <cell r="K42">
            <v>66090</v>
          </cell>
          <cell r="L42">
            <v>87325</v>
          </cell>
          <cell r="M42">
            <v>21235</v>
          </cell>
          <cell r="N42">
            <v>0</v>
          </cell>
          <cell r="O42">
            <v>87325</v>
          </cell>
          <cell r="P42">
            <v>85903</v>
          </cell>
          <cell r="Q42">
            <v>1422</v>
          </cell>
          <cell r="R42">
            <v>1.6553554590642934</v>
          </cell>
          <cell r="S42">
            <v>7</v>
          </cell>
          <cell r="T42">
            <v>0</v>
          </cell>
          <cell r="U42">
            <v>7</v>
          </cell>
          <cell r="V42">
            <v>913</v>
          </cell>
          <cell r="W42">
            <v>33</v>
          </cell>
          <cell r="X42">
            <v>7</v>
          </cell>
          <cell r="Y42">
            <v>101062</v>
          </cell>
        </row>
        <row r="43">
          <cell r="A43">
            <v>34</v>
          </cell>
          <cell r="B43">
            <v>7</v>
          </cell>
          <cell r="D43">
            <v>998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7</v>
          </cell>
          <cell r="V43">
            <v>998</v>
          </cell>
          <cell r="W43">
            <v>34</v>
          </cell>
          <cell r="X43">
            <v>0</v>
          </cell>
          <cell r="Y43">
            <v>0</v>
          </cell>
        </row>
        <row r="44">
          <cell r="A44">
            <v>35</v>
          </cell>
          <cell r="B44">
            <v>7</v>
          </cell>
          <cell r="C44" t="str">
            <v xml:space="preserve">AMESBURY                     </v>
          </cell>
          <cell r="D44">
            <v>999</v>
          </cell>
          <cell r="E44" t="str">
            <v>TOTAL</v>
          </cell>
          <cell r="F44">
            <v>22498383.949999999</v>
          </cell>
          <cell r="G44">
            <v>1</v>
          </cell>
          <cell r="H44">
            <v>22922842.690000001</v>
          </cell>
          <cell r="I44">
            <v>1</v>
          </cell>
          <cell r="J44">
            <v>14990399</v>
          </cell>
          <cell r="K44">
            <v>14990399</v>
          </cell>
          <cell r="L44">
            <v>87325</v>
          </cell>
          <cell r="M44">
            <v>21235</v>
          </cell>
          <cell r="N44">
            <v>22821780.690000001</v>
          </cell>
          <cell r="O44">
            <v>14990399</v>
          </cell>
          <cell r="P44">
            <v>14580309</v>
          </cell>
          <cell r="Q44">
            <v>410090</v>
          </cell>
          <cell r="R44">
            <v>2.8126290053249217</v>
          </cell>
          <cell r="S44">
            <v>2486</v>
          </cell>
          <cell r="T44">
            <v>0</v>
          </cell>
          <cell r="U44">
            <v>7</v>
          </cell>
          <cell r="V44">
            <v>999</v>
          </cell>
          <cell r="W44">
            <v>35</v>
          </cell>
          <cell r="X44">
            <v>2438</v>
          </cell>
          <cell r="Y44">
            <v>22922842.690000001</v>
          </cell>
        </row>
        <row r="45">
          <cell r="A45">
            <v>36</v>
          </cell>
          <cell r="B45">
            <v>8</v>
          </cell>
          <cell r="C45" t="str">
            <v xml:space="preserve">AMHERST                      </v>
          </cell>
          <cell r="D45">
            <v>8</v>
          </cell>
          <cell r="E45" t="str">
            <v>AMHERST</v>
          </cell>
          <cell r="F45">
            <v>11778216.34</v>
          </cell>
          <cell r="G45">
            <v>0.4935471578920051</v>
          </cell>
          <cell r="H45">
            <v>12123554.34</v>
          </cell>
          <cell r="I45">
            <v>0.49555181222785888</v>
          </cell>
          <cell r="J45"/>
          <cell r="K45">
            <v>8560597</v>
          </cell>
          <cell r="L45">
            <v>0</v>
          </cell>
          <cell r="M45">
            <v>0</v>
          </cell>
          <cell r="N45">
            <v>12123554.34</v>
          </cell>
          <cell r="O45">
            <v>8560597</v>
          </cell>
          <cell r="P45">
            <v>8330699</v>
          </cell>
          <cell r="Q45">
            <v>229898</v>
          </cell>
          <cell r="R45">
            <v>2.7596483800459</v>
          </cell>
          <cell r="S45">
            <v>1279</v>
          </cell>
          <cell r="T45">
            <v>0</v>
          </cell>
          <cell r="U45">
            <v>8</v>
          </cell>
          <cell r="V45">
            <v>8</v>
          </cell>
          <cell r="W45">
            <v>36</v>
          </cell>
          <cell r="X45">
            <v>1269</v>
          </cell>
          <cell r="Y45">
            <v>12123554.34</v>
          </cell>
        </row>
        <row r="46">
          <cell r="A46">
            <v>37</v>
          </cell>
          <cell r="B46">
            <v>8</v>
          </cell>
          <cell r="C46" t="str">
            <v xml:space="preserve">AMHERST                      </v>
          </cell>
          <cell r="D46">
            <v>605</v>
          </cell>
          <cell r="E46" t="str">
            <v>AMHERST PELHAM</v>
          </cell>
          <cell r="F46">
            <v>12086203</v>
          </cell>
          <cell r="G46">
            <v>0.5064528421079949</v>
          </cell>
          <cell r="H46">
            <v>12341202</v>
          </cell>
          <cell r="I46">
            <v>0.50444818777214118</v>
          </cell>
          <cell r="J46"/>
          <cell r="K46">
            <v>8714280</v>
          </cell>
          <cell r="L46">
            <v>0</v>
          </cell>
          <cell r="M46">
            <v>0</v>
          </cell>
          <cell r="N46">
            <v>12341202</v>
          </cell>
          <cell r="O46">
            <v>8714280</v>
          </cell>
          <cell r="P46">
            <v>8548537</v>
          </cell>
          <cell r="Q46">
            <v>165743</v>
          </cell>
          <cell r="R46">
            <v>1.9388463780410612</v>
          </cell>
          <cell r="S46">
            <v>1277</v>
          </cell>
          <cell r="T46">
            <v>0</v>
          </cell>
          <cell r="U46">
            <v>8</v>
          </cell>
          <cell r="V46">
            <v>605</v>
          </cell>
          <cell r="W46">
            <v>37</v>
          </cell>
          <cell r="X46">
            <v>1251</v>
          </cell>
          <cell r="Y46">
            <v>12341202</v>
          </cell>
        </row>
        <row r="47">
          <cell r="A47">
            <v>38</v>
          </cell>
          <cell r="B47">
            <v>8</v>
          </cell>
          <cell r="D47">
            <v>998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/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8</v>
          </cell>
          <cell r="V47">
            <v>998</v>
          </cell>
          <cell r="W47">
            <v>38</v>
          </cell>
          <cell r="X47">
            <v>0</v>
          </cell>
          <cell r="Y47">
            <v>0</v>
          </cell>
        </row>
        <row r="48">
          <cell r="A48">
            <v>39</v>
          </cell>
          <cell r="B48">
            <v>8</v>
          </cell>
          <cell r="D48">
            <v>998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/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8</v>
          </cell>
          <cell r="V48">
            <v>998</v>
          </cell>
          <cell r="W48">
            <v>39</v>
          </cell>
          <cell r="X48">
            <v>0</v>
          </cell>
          <cell r="Y48">
            <v>0</v>
          </cell>
        </row>
        <row r="49">
          <cell r="A49">
            <v>40</v>
          </cell>
          <cell r="B49">
            <v>8</v>
          </cell>
          <cell r="C49" t="str">
            <v xml:space="preserve">AMHERST                      </v>
          </cell>
          <cell r="D49">
            <v>999</v>
          </cell>
          <cell r="E49" t="str">
            <v>TOTAL</v>
          </cell>
          <cell r="F49">
            <v>23864419.34</v>
          </cell>
          <cell r="G49">
            <v>1</v>
          </cell>
          <cell r="H49">
            <v>24464756.34</v>
          </cell>
          <cell r="I49">
            <v>1</v>
          </cell>
          <cell r="J49">
            <v>17274877</v>
          </cell>
          <cell r="K49">
            <v>17274877</v>
          </cell>
          <cell r="L49">
            <v>0</v>
          </cell>
          <cell r="M49">
            <v>0</v>
          </cell>
          <cell r="N49">
            <v>24464756.34</v>
          </cell>
          <cell r="O49">
            <v>17274877</v>
          </cell>
          <cell r="P49">
            <v>16879236</v>
          </cell>
          <cell r="Q49">
            <v>395641</v>
          </cell>
          <cell r="R49">
            <v>2.3439508755017111</v>
          </cell>
          <cell r="S49">
            <v>2556</v>
          </cell>
          <cell r="T49">
            <v>0</v>
          </cell>
          <cell r="U49">
            <v>8</v>
          </cell>
          <cell r="V49">
            <v>999</v>
          </cell>
          <cell r="W49">
            <v>40</v>
          </cell>
          <cell r="X49">
            <v>2520</v>
          </cell>
          <cell r="Y49">
            <v>24464756.34</v>
          </cell>
        </row>
        <row r="50">
          <cell r="A50">
            <v>41</v>
          </cell>
          <cell r="B50">
            <v>9</v>
          </cell>
          <cell r="C50" t="str">
            <v xml:space="preserve">ANDOVER                      </v>
          </cell>
          <cell r="D50">
            <v>9</v>
          </cell>
          <cell r="E50" t="str">
            <v>ANDOVER</v>
          </cell>
          <cell r="F50">
            <v>53641152.655579992</v>
          </cell>
          <cell r="G50">
            <v>0.98912998273902297</v>
          </cell>
          <cell r="H50">
            <v>55867173.864680015</v>
          </cell>
          <cell r="I50">
            <v>0.99057399971344195</v>
          </cell>
          <cell r="J50"/>
          <cell r="K50">
            <v>48525182</v>
          </cell>
          <cell r="L50">
            <v>0</v>
          </cell>
          <cell r="M50">
            <v>0</v>
          </cell>
          <cell r="N50">
            <v>55867173.864680015</v>
          </cell>
          <cell r="O50">
            <v>48525635</v>
          </cell>
          <cell r="P50">
            <v>47162432</v>
          </cell>
          <cell r="Q50">
            <v>1363203</v>
          </cell>
          <cell r="R50">
            <v>2.8904425454565192</v>
          </cell>
          <cell r="S50">
            <v>6050</v>
          </cell>
          <cell r="T50">
            <v>0</v>
          </cell>
          <cell r="U50">
            <v>9</v>
          </cell>
          <cell r="V50">
            <v>9</v>
          </cell>
          <cell r="W50">
            <v>41</v>
          </cell>
          <cell r="X50">
            <v>6073</v>
          </cell>
          <cell r="Y50">
            <v>55867173.864680015</v>
          </cell>
        </row>
        <row r="51">
          <cell r="A51">
            <v>42</v>
          </cell>
          <cell r="B51">
            <v>9</v>
          </cell>
          <cell r="C51" t="str">
            <v xml:space="preserve">ANDOVER                      </v>
          </cell>
          <cell r="D51">
            <v>823</v>
          </cell>
          <cell r="E51" t="str">
            <v>GREATER LAWRENCE</v>
          </cell>
          <cell r="F51">
            <v>477407</v>
          </cell>
          <cell r="G51">
            <v>8.8032705169762328E-3</v>
          </cell>
          <cell r="H51">
            <v>430553</v>
          </cell>
          <cell r="I51">
            <v>7.6340823742340269E-3</v>
          </cell>
          <cell r="J51"/>
          <cell r="K51">
            <v>373970</v>
          </cell>
          <cell r="L51">
            <v>0</v>
          </cell>
          <cell r="M51">
            <v>0</v>
          </cell>
          <cell r="N51">
            <v>430553</v>
          </cell>
          <cell r="O51">
            <v>373973</v>
          </cell>
          <cell r="P51">
            <v>419746</v>
          </cell>
          <cell r="Q51">
            <v>-45773</v>
          </cell>
          <cell r="R51">
            <v>-10.904928218494042</v>
          </cell>
          <cell r="S51">
            <v>30</v>
          </cell>
          <cell r="T51">
            <v>0</v>
          </cell>
          <cell r="U51">
            <v>9</v>
          </cell>
          <cell r="V51">
            <v>823</v>
          </cell>
          <cell r="W51">
            <v>42</v>
          </cell>
          <cell r="X51">
            <v>26</v>
          </cell>
          <cell r="Y51">
            <v>430553</v>
          </cell>
        </row>
        <row r="52">
          <cell r="A52">
            <v>43</v>
          </cell>
          <cell r="B52">
            <v>9</v>
          </cell>
          <cell r="C52" t="str">
            <v xml:space="preserve">ANDOVER                      </v>
          </cell>
          <cell r="D52">
            <v>913</v>
          </cell>
          <cell r="E52" t="str">
            <v>ESSEX AGRICULTURAL</v>
          </cell>
          <cell r="F52">
            <v>112081</v>
          </cell>
          <cell r="G52">
            <v>2.0667467440008487E-3</v>
          </cell>
          <cell r="H52">
            <v>101062</v>
          </cell>
          <cell r="I52">
            <v>1.7919179123240094E-3</v>
          </cell>
          <cell r="J52"/>
          <cell r="K52">
            <v>87781</v>
          </cell>
          <cell r="L52">
            <v>87325</v>
          </cell>
          <cell r="M52">
            <v>-456</v>
          </cell>
          <cell r="N52">
            <v>0</v>
          </cell>
          <cell r="O52">
            <v>87325</v>
          </cell>
          <cell r="P52">
            <v>98175</v>
          </cell>
          <cell r="Q52">
            <v>-10850</v>
          </cell>
          <cell r="R52">
            <v>-11.05169340463458</v>
          </cell>
          <cell r="S52">
            <v>8</v>
          </cell>
          <cell r="T52">
            <v>0</v>
          </cell>
          <cell r="U52">
            <v>9</v>
          </cell>
          <cell r="V52">
            <v>913</v>
          </cell>
          <cell r="W52">
            <v>43</v>
          </cell>
          <cell r="X52">
            <v>7</v>
          </cell>
          <cell r="Y52">
            <v>101062</v>
          </cell>
        </row>
        <row r="53">
          <cell r="A53">
            <v>44</v>
          </cell>
          <cell r="B53">
            <v>9</v>
          </cell>
          <cell r="D53">
            <v>998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/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9</v>
          </cell>
          <cell r="V53">
            <v>998</v>
          </cell>
          <cell r="W53">
            <v>44</v>
          </cell>
          <cell r="X53">
            <v>0</v>
          </cell>
          <cell r="Y53">
            <v>0</v>
          </cell>
        </row>
        <row r="54">
          <cell r="A54">
            <v>45</v>
          </cell>
          <cell r="B54">
            <v>9</v>
          </cell>
          <cell r="C54" t="str">
            <v xml:space="preserve">ANDOVER                      </v>
          </cell>
          <cell r="D54">
            <v>999</v>
          </cell>
          <cell r="E54" t="str">
            <v>TOTAL</v>
          </cell>
          <cell r="F54">
            <v>54230640.655579992</v>
          </cell>
          <cell r="G54">
            <v>1</v>
          </cell>
          <cell r="H54">
            <v>56398788.864680015</v>
          </cell>
          <cell r="I54">
            <v>1</v>
          </cell>
          <cell r="J54">
            <v>48986933</v>
          </cell>
          <cell r="K54">
            <v>48986933</v>
          </cell>
          <cell r="L54">
            <v>87325</v>
          </cell>
          <cell r="M54">
            <v>-456</v>
          </cell>
          <cell r="N54">
            <v>56297726.864680015</v>
          </cell>
          <cell r="O54">
            <v>48986933</v>
          </cell>
          <cell r="P54">
            <v>47680353</v>
          </cell>
          <cell r="Q54">
            <v>1306580</v>
          </cell>
          <cell r="R54">
            <v>2.7402901148823289</v>
          </cell>
          <cell r="S54">
            <v>6088</v>
          </cell>
          <cell r="T54">
            <v>0</v>
          </cell>
          <cell r="U54">
            <v>9</v>
          </cell>
          <cell r="V54">
            <v>999</v>
          </cell>
          <cell r="W54">
            <v>45</v>
          </cell>
          <cell r="X54">
            <v>6106</v>
          </cell>
          <cell r="Y54">
            <v>56398788.864680015</v>
          </cell>
        </row>
        <row r="55">
          <cell r="A55">
            <v>46</v>
          </cell>
          <cell r="B55">
            <v>10</v>
          </cell>
          <cell r="C55" t="str">
            <v xml:space="preserve">ARLINGTON                    </v>
          </cell>
          <cell r="D55">
            <v>10</v>
          </cell>
          <cell r="E55" t="str">
            <v>ARLINGTON</v>
          </cell>
          <cell r="F55">
            <v>41361535.892299995</v>
          </cell>
          <cell r="G55">
            <v>0.95957893670785688</v>
          </cell>
          <cell r="H55">
            <v>43488849.24750001</v>
          </cell>
          <cell r="I55">
            <v>0.95156146117384344</v>
          </cell>
          <cell r="J55"/>
          <cell r="K55">
            <v>35379353</v>
          </cell>
          <cell r="L55">
            <v>0</v>
          </cell>
          <cell r="M55">
            <v>0</v>
          </cell>
          <cell r="N55">
            <v>43488849.24750001</v>
          </cell>
          <cell r="O55">
            <v>35379353</v>
          </cell>
          <cell r="P55">
            <v>34480956</v>
          </cell>
          <cell r="Q55">
            <v>898397</v>
          </cell>
          <cell r="R55">
            <v>2.6054875044647834</v>
          </cell>
          <cell r="S55">
            <v>4713</v>
          </cell>
          <cell r="T55">
            <v>0</v>
          </cell>
          <cell r="U55">
            <v>10</v>
          </cell>
          <cell r="V55">
            <v>10</v>
          </cell>
          <cell r="W55">
            <v>46</v>
          </cell>
          <cell r="X55">
            <v>4772</v>
          </cell>
          <cell r="Y55">
            <v>43488849.24750001</v>
          </cell>
        </row>
        <row r="56">
          <cell r="A56">
            <v>47</v>
          </cell>
          <cell r="B56">
            <v>10</v>
          </cell>
          <cell r="C56" t="str">
            <v xml:space="preserve">ARLINGTON                    </v>
          </cell>
          <cell r="D56">
            <v>830</v>
          </cell>
          <cell r="E56" t="str">
            <v>MINUTEMAN</v>
          </cell>
          <cell r="F56">
            <v>1742303</v>
          </cell>
          <cell r="G56">
            <v>4.0421063292143157E-2</v>
          </cell>
          <cell r="H56">
            <v>2213768</v>
          </cell>
          <cell r="I56">
            <v>4.8438538826156521E-2</v>
          </cell>
          <cell r="J56"/>
          <cell r="K56">
            <v>1800960</v>
          </cell>
          <cell r="L56">
            <v>0</v>
          </cell>
          <cell r="M56">
            <v>0</v>
          </cell>
          <cell r="N56">
            <v>2213768</v>
          </cell>
          <cell r="O56">
            <v>1800960</v>
          </cell>
          <cell r="P56">
            <v>1452467</v>
          </cell>
          <cell r="Q56">
            <v>348493</v>
          </cell>
          <cell r="R56">
            <v>23.993178502506424</v>
          </cell>
          <cell r="S56">
            <v>115</v>
          </cell>
          <cell r="T56">
            <v>0</v>
          </cell>
          <cell r="U56">
            <v>10</v>
          </cell>
          <cell r="V56">
            <v>830</v>
          </cell>
          <cell r="W56">
            <v>47</v>
          </cell>
          <cell r="X56">
            <v>139</v>
          </cell>
          <cell r="Y56">
            <v>2213768</v>
          </cell>
        </row>
        <row r="57">
          <cell r="A57">
            <v>48</v>
          </cell>
          <cell r="B57">
            <v>10</v>
          </cell>
          <cell r="D57">
            <v>998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/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</v>
          </cell>
          <cell r="V57">
            <v>998</v>
          </cell>
          <cell r="W57">
            <v>48</v>
          </cell>
          <cell r="X57">
            <v>0</v>
          </cell>
          <cell r="Y57">
            <v>0</v>
          </cell>
        </row>
        <row r="58">
          <cell r="A58">
            <v>49</v>
          </cell>
          <cell r="B58">
            <v>10</v>
          </cell>
          <cell r="D58">
            <v>998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/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10</v>
          </cell>
          <cell r="V58">
            <v>998</v>
          </cell>
          <cell r="W58">
            <v>49</v>
          </cell>
          <cell r="X58">
            <v>0</v>
          </cell>
          <cell r="Y58">
            <v>0</v>
          </cell>
        </row>
        <row r="59">
          <cell r="A59">
            <v>50</v>
          </cell>
          <cell r="B59">
            <v>10</v>
          </cell>
          <cell r="C59" t="str">
            <v xml:space="preserve">ARLINGTON                    </v>
          </cell>
          <cell r="D59">
            <v>999</v>
          </cell>
          <cell r="E59" t="str">
            <v>TOTAL</v>
          </cell>
          <cell r="F59">
            <v>43103838.892299995</v>
          </cell>
          <cell r="G59">
            <v>1</v>
          </cell>
          <cell r="H59">
            <v>45702617.24750001</v>
          </cell>
          <cell r="I59">
            <v>1</v>
          </cell>
          <cell r="J59">
            <v>37180313</v>
          </cell>
          <cell r="K59">
            <v>37180313</v>
          </cell>
          <cell r="L59">
            <v>0</v>
          </cell>
          <cell r="M59">
            <v>0</v>
          </cell>
          <cell r="N59">
            <v>45702617.24750001</v>
          </cell>
          <cell r="O59">
            <v>37180313</v>
          </cell>
          <cell r="P59">
            <v>35933423</v>
          </cell>
          <cell r="Q59">
            <v>1246890</v>
          </cell>
          <cell r="R59">
            <v>3.4700006175309266</v>
          </cell>
          <cell r="S59">
            <v>4828</v>
          </cell>
          <cell r="T59">
            <v>0</v>
          </cell>
          <cell r="U59">
            <v>10</v>
          </cell>
          <cell r="V59">
            <v>999</v>
          </cell>
          <cell r="W59">
            <v>50</v>
          </cell>
          <cell r="X59">
            <v>4911</v>
          </cell>
          <cell r="Y59">
            <v>45702617.24750001</v>
          </cell>
        </row>
        <row r="60">
          <cell r="A60">
            <v>51</v>
          </cell>
          <cell r="B60">
            <v>11</v>
          </cell>
          <cell r="C60" t="str">
            <v xml:space="preserve">ASHBURNHAM                   </v>
          </cell>
          <cell r="D60">
            <v>11</v>
          </cell>
          <cell r="E60" t="str">
            <v>ASHBURNHAM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/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11</v>
          </cell>
          <cell r="V60">
            <v>11</v>
          </cell>
          <cell r="W60">
            <v>51</v>
          </cell>
          <cell r="X60">
            <v>0</v>
          </cell>
          <cell r="Y60">
            <v>0</v>
          </cell>
        </row>
        <row r="61">
          <cell r="A61">
            <v>52</v>
          </cell>
          <cell r="B61">
            <v>11</v>
          </cell>
          <cell r="C61" t="str">
            <v xml:space="preserve">ASHBURNHAM                   </v>
          </cell>
          <cell r="D61">
            <v>610</v>
          </cell>
          <cell r="E61" t="str">
            <v>ASHBURNHAM WESTMINSTER</v>
          </cell>
          <cell r="F61">
            <v>9331567</v>
          </cell>
          <cell r="G61">
            <v>0.9347416479382441</v>
          </cell>
          <cell r="H61">
            <v>9314057</v>
          </cell>
          <cell r="I61">
            <v>0.92637833740075981</v>
          </cell>
          <cell r="J61"/>
          <cell r="K61">
            <v>4584376</v>
          </cell>
          <cell r="L61">
            <v>0</v>
          </cell>
          <cell r="M61">
            <v>0</v>
          </cell>
          <cell r="N61">
            <v>9314057</v>
          </cell>
          <cell r="O61">
            <v>4584376</v>
          </cell>
          <cell r="P61">
            <v>4509390</v>
          </cell>
          <cell r="Q61">
            <v>74986</v>
          </cell>
          <cell r="R61">
            <v>1.6628856674627832</v>
          </cell>
          <cell r="S61">
            <v>1065</v>
          </cell>
          <cell r="T61">
            <v>0</v>
          </cell>
          <cell r="U61">
            <v>11</v>
          </cell>
          <cell r="V61">
            <v>610</v>
          </cell>
          <cell r="W61">
            <v>52</v>
          </cell>
          <cell r="X61">
            <v>1023</v>
          </cell>
          <cell r="Y61">
            <v>9314057</v>
          </cell>
        </row>
        <row r="62">
          <cell r="A62">
            <v>53</v>
          </cell>
          <cell r="B62">
            <v>11</v>
          </cell>
          <cell r="C62" t="str">
            <v xml:space="preserve">ASHBURNHAM                   </v>
          </cell>
          <cell r="D62">
            <v>832</v>
          </cell>
          <cell r="E62" t="str">
            <v>MONTACHUSETT</v>
          </cell>
          <cell r="F62">
            <v>651477</v>
          </cell>
          <cell r="G62">
            <v>6.5258352061755912E-2</v>
          </cell>
          <cell r="H62">
            <v>740212</v>
          </cell>
          <cell r="I62">
            <v>7.362166259924019E-2</v>
          </cell>
          <cell r="J62"/>
          <cell r="K62">
            <v>364332</v>
          </cell>
          <cell r="L62">
            <v>0</v>
          </cell>
          <cell r="M62">
            <v>0</v>
          </cell>
          <cell r="N62">
            <v>740212</v>
          </cell>
          <cell r="O62">
            <v>364332</v>
          </cell>
          <cell r="P62">
            <v>314820</v>
          </cell>
          <cell r="Q62">
            <v>49512</v>
          </cell>
          <cell r="R62">
            <v>15.727082142176481</v>
          </cell>
          <cell r="S62">
            <v>46</v>
          </cell>
          <cell r="T62">
            <v>0</v>
          </cell>
          <cell r="U62">
            <v>11</v>
          </cell>
          <cell r="V62">
            <v>832</v>
          </cell>
          <cell r="W62">
            <v>53</v>
          </cell>
          <cell r="X62">
            <v>50</v>
          </cell>
          <cell r="Y62">
            <v>740212</v>
          </cell>
        </row>
        <row r="63">
          <cell r="A63">
            <v>54</v>
          </cell>
          <cell r="B63">
            <v>11</v>
          </cell>
          <cell r="D63">
            <v>998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/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11</v>
          </cell>
          <cell r="V63">
            <v>998</v>
          </cell>
          <cell r="W63">
            <v>54</v>
          </cell>
          <cell r="X63">
            <v>0</v>
          </cell>
          <cell r="Y63">
            <v>0</v>
          </cell>
        </row>
        <row r="64">
          <cell r="A64">
            <v>55</v>
          </cell>
          <cell r="B64">
            <v>11</v>
          </cell>
          <cell r="C64" t="str">
            <v xml:space="preserve">ASHBURNHAM                   </v>
          </cell>
          <cell r="D64">
            <v>999</v>
          </cell>
          <cell r="E64" t="str">
            <v>TOTAL</v>
          </cell>
          <cell r="F64">
            <v>9983044</v>
          </cell>
          <cell r="G64">
            <v>1</v>
          </cell>
          <cell r="H64">
            <v>10054269</v>
          </cell>
          <cell r="I64">
            <v>1</v>
          </cell>
          <cell r="J64">
            <v>4948708</v>
          </cell>
          <cell r="K64">
            <v>4948708</v>
          </cell>
          <cell r="L64">
            <v>0</v>
          </cell>
          <cell r="M64">
            <v>0</v>
          </cell>
          <cell r="N64">
            <v>10054269</v>
          </cell>
          <cell r="O64">
            <v>4948708</v>
          </cell>
          <cell r="P64">
            <v>4824210</v>
          </cell>
          <cell r="Q64">
            <v>124498</v>
          </cell>
          <cell r="R64">
            <v>2.5806919682186304</v>
          </cell>
          <cell r="S64">
            <v>1111</v>
          </cell>
          <cell r="T64">
            <v>0</v>
          </cell>
          <cell r="U64">
            <v>11</v>
          </cell>
          <cell r="V64">
            <v>999</v>
          </cell>
          <cell r="W64">
            <v>55</v>
          </cell>
          <cell r="X64">
            <v>1073</v>
          </cell>
          <cell r="Y64">
            <v>10054269</v>
          </cell>
        </row>
        <row r="65">
          <cell r="A65">
            <v>56</v>
          </cell>
          <cell r="B65">
            <v>12</v>
          </cell>
          <cell r="C65" t="str">
            <v xml:space="preserve">ASHBY                        </v>
          </cell>
          <cell r="D65">
            <v>12</v>
          </cell>
          <cell r="E65" t="str">
            <v>ASHBY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/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12</v>
          </cell>
          <cell r="V65">
            <v>12</v>
          </cell>
          <cell r="W65">
            <v>56</v>
          </cell>
          <cell r="X65">
            <v>0</v>
          </cell>
          <cell r="Y65">
            <v>0</v>
          </cell>
        </row>
        <row r="66">
          <cell r="A66">
            <v>57</v>
          </cell>
          <cell r="B66">
            <v>12</v>
          </cell>
          <cell r="C66" t="str">
            <v xml:space="preserve">ASHBY                        </v>
          </cell>
          <cell r="D66">
            <v>735</v>
          </cell>
          <cell r="E66" t="str">
            <v>NORTH MIDDLESEX</v>
          </cell>
          <cell r="F66">
            <v>4224853</v>
          </cell>
          <cell r="G66">
            <v>0.87146217877250542</v>
          </cell>
          <cell r="H66">
            <v>4256660</v>
          </cell>
          <cell r="I66">
            <v>0.87520154682691997</v>
          </cell>
          <cell r="J66"/>
          <cell r="K66">
            <v>2161831</v>
          </cell>
          <cell r="L66">
            <v>0</v>
          </cell>
          <cell r="M66">
            <v>0</v>
          </cell>
          <cell r="N66">
            <v>4256660</v>
          </cell>
          <cell r="O66">
            <v>2161831</v>
          </cell>
          <cell r="P66">
            <v>2093562</v>
          </cell>
          <cell r="Q66">
            <v>68269</v>
          </cell>
          <cell r="R66">
            <v>3.2609017549993742</v>
          </cell>
          <cell r="S66">
            <v>492</v>
          </cell>
          <cell r="T66">
            <v>0</v>
          </cell>
          <cell r="U66">
            <v>12</v>
          </cell>
          <cell r="V66">
            <v>735</v>
          </cell>
          <cell r="W66">
            <v>57</v>
          </cell>
          <cell r="X66">
            <v>474</v>
          </cell>
          <cell r="Y66">
            <v>4256660</v>
          </cell>
        </row>
        <row r="67">
          <cell r="A67">
            <v>58</v>
          </cell>
          <cell r="B67">
            <v>12</v>
          </cell>
          <cell r="C67" t="str">
            <v xml:space="preserve">ASHBY                        </v>
          </cell>
          <cell r="D67">
            <v>832</v>
          </cell>
          <cell r="E67" t="str">
            <v>MONTACHUSETT</v>
          </cell>
          <cell r="F67">
            <v>623152</v>
          </cell>
          <cell r="G67">
            <v>0.1285378212274946</v>
          </cell>
          <cell r="H67">
            <v>606974</v>
          </cell>
          <cell r="I67">
            <v>0.12479845317308004</v>
          </cell>
          <cell r="J67"/>
          <cell r="K67">
            <v>308264</v>
          </cell>
          <cell r="L67">
            <v>0</v>
          </cell>
          <cell r="M67">
            <v>0</v>
          </cell>
          <cell r="N67">
            <v>606974</v>
          </cell>
          <cell r="O67">
            <v>308264</v>
          </cell>
          <cell r="P67">
            <v>308794</v>
          </cell>
          <cell r="Q67">
            <v>-530</v>
          </cell>
          <cell r="R67">
            <v>-0.17163545923819765</v>
          </cell>
          <cell r="S67">
            <v>44</v>
          </cell>
          <cell r="T67">
            <v>0</v>
          </cell>
          <cell r="U67">
            <v>12</v>
          </cell>
          <cell r="V67">
            <v>832</v>
          </cell>
          <cell r="W67">
            <v>58</v>
          </cell>
          <cell r="X67">
            <v>41</v>
          </cell>
          <cell r="Y67">
            <v>606974</v>
          </cell>
        </row>
        <row r="68">
          <cell r="A68">
            <v>59</v>
          </cell>
          <cell r="B68">
            <v>12</v>
          </cell>
          <cell r="D68">
            <v>998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12</v>
          </cell>
          <cell r="V68">
            <v>998</v>
          </cell>
          <cell r="W68">
            <v>59</v>
          </cell>
          <cell r="X68">
            <v>0</v>
          </cell>
          <cell r="Y68">
            <v>0</v>
          </cell>
        </row>
        <row r="69">
          <cell r="A69">
            <v>60</v>
          </cell>
          <cell r="B69">
            <v>12</v>
          </cell>
          <cell r="C69" t="str">
            <v xml:space="preserve">ASHBY                        </v>
          </cell>
          <cell r="D69">
            <v>999</v>
          </cell>
          <cell r="E69" t="str">
            <v>TOTAL</v>
          </cell>
          <cell r="F69">
            <v>4848005</v>
          </cell>
          <cell r="G69">
            <v>1</v>
          </cell>
          <cell r="H69">
            <v>4863634</v>
          </cell>
          <cell r="I69">
            <v>1</v>
          </cell>
          <cell r="J69">
            <v>2470095</v>
          </cell>
          <cell r="K69">
            <v>2470095</v>
          </cell>
          <cell r="L69">
            <v>0</v>
          </cell>
          <cell r="M69">
            <v>0</v>
          </cell>
          <cell r="N69">
            <v>4863634</v>
          </cell>
          <cell r="O69">
            <v>2470095</v>
          </cell>
          <cell r="P69">
            <v>2402356</v>
          </cell>
          <cell r="Q69">
            <v>67739</v>
          </cell>
          <cell r="R69">
            <v>2.8196903373188653</v>
          </cell>
          <cell r="S69">
            <v>536</v>
          </cell>
          <cell r="T69">
            <v>0</v>
          </cell>
          <cell r="U69">
            <v>12</v>
          </cell>
          <cell r="V69">
            <v>999</v>
          </cell>
          <cell r="W69">
            <v>60</v>
          </cell>
          <cell r="X69">
            <v>515</v>
          </cell>
          <cell r="Y69">
            <v>4863634</v>
          </cell>
        </row>
        <row r="70">
          <cell r="A70">
            <v>61</v>
          </cell>
          <cell r="B70">
            <v>13</v>
          </cell>
          <cell r="C70" t="str">
            <v xml:space="preserve">ASHFIELD                     </v>
          </cell>
          <cell r="D70">
            <v>13</v>
          </cell>
          <cell r="E70" t="str">
            <v>ASHFIELD</v>
          </cell>
          <cell r="F70">
            <v>244010.68</v>
          </cell>
          <cell r="G70">
            <v>0.11653625397846432</v>
          </cell>
          <cell r="H70">
            <v>265614.51000000007</v>
          </cell>
          <cell r="I70">
            <v>0.12797174596022473</v>
          </cell>
          <cell r="J70"/>
          <cell r="K70">
            <v>185836</v>
          </cell>
          <cell r="L70">
            <v>0</v>
          </cell>
          <cell r="M70">
            <v>0</v>
          </cell>
          <cell r="N70">
            <v>265614.51000000007</v>
          </cell>
          <cell r="O70">
            <v>185836</v>
          </cell>
          <cell r="P70">
            <v>163790</v>
          </cell>
          <cell r="Q70">
            <v>22046</v>
          </cell>
          <cell r="R70">
            <v>13.459918187923561</v>
          </cell>
          <cell r="S70">
            <v>18</v>
          </cell>
          <cell r="T70">
            <v>0</v>
          </cell>
          <cell r="U70">
            <v>13</v>
          </cell>
          <cell r="V70">
            <v>13</v>
          </cell>
          <cell r="W70">
            <v>61</v>
          </cell>
          <cell r="X70">
            <v>19</v>
          </cell>
          <cell r="Y70">
            <v>265614.51000000007</v>
          </cell>
        </row>
        <row r="71">
          <cell r="A71">
            <v>62</v>
          </cell>
          <cell r="B71">
            <v>13</v>
          </cell>
          <cell r="C71" t="str">
            <v xml:space="preserve">ASHFIELD                     </v>
          </cell>
          <cell r="D71">
            <v>717</v>
          </cell>
          <cell r="E71" t="str">
            <v>MOHAWK TRAIL</v>
          </cell>
          <cell r="F71">
            <v>1849850</v>
          </cell>
          <cell r="G71">
            <v>0.88346374602153566</v>
          </cell>
          <cell r="H71">
            <v>1809957</v>
          </cell>
          <cell r="I71">
            <v>0.87202825403977524</v>
          </cell>
          <cell r="J71"/>
          <cell r="K71">
            <v>1266332</v>
          </cell>
          <cell r="L71">
            <v>0</v>
          </cell>
          <cell r="M71">
            <v>0</v>
          </cell>
          <cell r="N71">
            <v>1809957</v>
          </cell>
          <cell r="O71">
            <v>1266332</v>
          </cell>
          <cell r="P71">
            <v>1241697</v>
          </cell>
          <cell r="Q71">
            <v>24635</v>
          </cell>
          <cell r="R71">
            <v>1.9839783779778803</v>
          </cell>
          <cell r="S71">
            <v>198</v>
          </cell>
          <cell r="T71">
            <v>0</v>
          </cell>
          <cell r="U71">
            <v>13</v>
          </cell>
          <cell r="V71">
            <v>717</v>
          </cell>
          <cell r="W71">
            <v>62</v>
          </cell>
          <cell r="X71">
            <v>187</v>
          </cell>
          <cell r="Y71">
            <v>1809957</v>
          </cell>
        </row>
        <row r="72">
          <cell r="A72">
            <v>63</v>
          </cell>
          <cell r="B72">
            <v>13</v>
          </cell>
          <cell r="D72">
            <v>998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/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13</v>
          </cell>
          <cell r="V72">
            <v>998</v>
          </cell>
          <cell r="W72">
            <v>63</v>
          </cell>
          <cell r="X72">
            <v>0</v>
          </cell>
          <cell r="Y72">
            <v>0</v>
          </cell>
        </row>
        <row r="73">
          <cell r="A73">
            <v>64</v>
          </cell>
          <cell r="B73">
            <v>13</v>
          </cell>
          <cell r="D73">
            <v>998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13</v>
          </cell>
          <cell r="V73">
            <v>998</v>
          </cell>
          <cell r="W73">
            <v>64</v>
          </cell>
          <cell r="X73">
            <v>0</v>
          </cell>
          <cell r="Y73">
            <v>0</v>
          </cell>
        </row>
        <row r="74">
          <cell r="A74">
            <v>65</v>
          </cell>
          <cell r="B74">
            <v>13</v>
          </cell>
          <cell r="C74" t="str">
            <v xml:space="preserve">ASHFIELD                     </v>
          </cell>
          <cell r="D74">
            <v>999</v>
          </cell>
          <cell r="E74" t="str">
            <v>TOTAL</v>
          </cell>
          <cell r="F74">
            <v>2093860.68</v>
          </cell>
          <cell r="G74">
            <v>1</v>
          </cell>
          <cell r="H74">
            <v>2075571.51</v>
          </cell>
          <cell r="I74">
            <v>1</v>
          </cell>
          <cell r="J74">
            <v>1452168</v>
          </cell>
          <cell r="K74">
            <v>1452168</v>
          </cell>
          <cell r="L74">
            <v>0</v>
          </cell>
          <cell r="M74">
            <v>0</v>
          </cell>
          <cell r="N74">
            <v>2075571.51</v>
          </cell>
          <cell r="O74">
            <v>1452168</v>
          </cell>
          <cell r="P74">
            <v>1405487</v>
          </cell>
          <cell r="Q74">
            <v>46681</v>
          </cell>
          <cell r="R74">
            <v>3.3213398629798783</v>
          </cell>
          <cell r="S74">
            <v>216</v>
          </cell>
          <cell r="T74">
            <v>0</v>
          </cell>
          <cell r="U74">
            <v>13</v>
          </cell>
          <cell r="V74">
            <v>999</v>
          </cell>
          <cell r="W74">
            <v>65</v>
          </cell>
          <cell r="X74">
            <v>206</v>
          </cell>
          <cell r="Y74">
            <v>2075571.51</v>
          </cell>
        </row>
        <row r="75">
          <cell r="A75">
            <v>66</v>
          </cell>
          <cell r="B75">
            <v>14</v>
          </cell>
          <cell r="C75" t="str">
            <v xml:space="preserve">ASHLAND                      </v>
          </cell>
          <cell r="D75">
            <v>14</v>
          </cell>
          <cell r="E75" t="str">
            <v>ASHLAND</v>
          </cell>
          <cell r="F75">
            <v>22018866.611560002</v>
          </cell>
          <cell r="G75">
            <v>0.95139923077537869</v>
          </cell>
          <cell r="H75">
            <v>22827562.789220002</v>
          </cell>
          <cell r="I75">
            <v>0.95065114851785859</v>
          </cell>
          <cell r="J75"/>
          <cell r="K75">
            <v>17549961</v>
          </cell>
          <cell r="L75">
            <v>0</v>
          </cell>
          <cell r="M75">
            <v>0</v>
          </cell>
          <cell r="N75">
            <v>22827562.789220002</v>
          </cell>
          <cell r="O75">
            <v>17549961</v>
          </cell>
          <cell r="P75">
            <v>17141832</v>
          </cell>
          <cell r="Q75">
            <v>408129</v>
          </cell>
          <cell r="R75">
            <v>2.3808948775136751</v>
          </cell>
          <cell r="S75">
            <v>2516</v>
          </cell>
          <cell r="T75">
            <v>0</v>
          </cell>
          <cell r="U75">
            <v>14</v>
          </cell>
          <cell r="V75">
            <v>14</v>
          </cell>
          <cell r="W75">
            <v>66</v>
          </cell>
          <cell r="X75">
            <v>2492</v>
          </cell>
          <cell r="Y75">
            <v>22827562.789220002</v>
          </cell>
        </row>
        <row r="76">
          <cell r="A76">
            <v>67</v>
          </cell>
          <cell r="B76">
            <v>14</v>
          </cell>
          <cell r="C76" t="str">
            <v xml:space="preserve">ASHLAND                      </v>
          </cell>
          <cell r="D76">
            <v>829</v>
          </cell>
          <cell r="E76" t="str">
            <v>SOUTH MIDDLESEX</v>
          </cell>
          <cell r="F76">
            <v>1124800</v>
          </cell>
          <cell r="G76">
            <v>4.8600769224621261E-2</v>
          </cell>
          <cell r="H76">
            <v>1184992</v>
          </cell>
          <cell r="I76">
            <v>4.9348851482141354E-2</v>
          </cell>
          <cell r="J76"/>
          <cell r="K76">
            <v>911029</v>
          </cell>
          <cell r="L76">
            <v>0</v>
          </cell>
          <cell r="M76">
            <v>0</v>
          </cell>
          <cell r="N76">
            <v>1184992</v>
          </cell>
          <cell r="O76">
            <v>911029</v>
          </cell>
          <cell r="P76">
            <v>875664</v>
          </cell>
          <cell r="Q76">
            <v>35365</v>
          </cell>
          <cell r="R76">
            <v>4.0386495276727148</v>
          </cell>
          <cell r="S76">
            <v>72</v>
          </cell>
          <cell r="T76">
            <v>0</v>
          </cell>
          <cell r="U76">
            <v>14</v>
          </cell>
          <cell r="V76">
            <v>829</v>
          </cell>
          <cell r="W76">
            <v>67</v>
          </cell>
          <cell r="X76">
            <v>73</v>
          </cell>
          <cell r="Y76">
            <v>1184992</v>
          </cell>
        </row>
        <row r="77">
          <cell r="A77">
            <v>68</v>
          </cell>
          <cell r="B77">
            <v>14</v>
          </cell>
          <cell r="D77">
            <v>998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/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14</v>
          </cell>
          <cell r="V77">
            <v>998</v>
          </cell>
          <cell r="W77">
            <v>68</v>
          </cell>
          <cell r="X77">
            <v>0</v>
          </cell>
          <cell r="Y77">
            <v>0</v>
          </cell>
        </row>
        <row r="78">
          <cell r="A78">
            <v>69</v>
          </cell>
          <cell r="B78">
            <v>14</v>
          </cell>
          <cell r="D78">
            <v>998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/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14</v>
          </cell>
          <cell r="V78">
            <v>998</v>
          </cell>
          <cell r="W78">
            <v>69</v>
          </cell>
          <cell r="X78">
            <v>0</v>
          </cell>
          <cell r="Y78">
            <v>0</v>
          </cell>
        </row>
        <row r="79">
          <cell r="A79">
            <v>70</v>
          </cell>
          <cell r="B79">
            <v>14</v>
          </cell>
          <cell r="C79" t="str">
            <v xml:space="preserve">ASHLAND                      </v>
          </cell>
          <cell r="D79">
            <v>999</v>
          </cell>
          <cell r="E79" t="str">
            <v>TOTAL</v>
          </cell>
          <cell r="F79">
            <v>23143666.611560002</v>
          </cell>
          <cell r="G79">
            <v>1</v>
          </cell>
          <cell r="H79">
            <v>24012554.789220002</v>
          </cell>
          <cell r="I79">
            <v>1</v>
          </cell>
          <cell r="J79">
            <v>18460990</v>
          </cell>
          <cell r="K79">
            <v>18460990</v>
          </cell>
          <cell r="L79">
            <v>0</v>
          </cell>
          <cell r="M79">
            <v>0</v>
          </cell>
          <cell r="N79">
            <v>24012554.789220002</v>
          </cell>
          <cell r="O79">
            <v>18460990</v>
          </cell>
          <cell r="P79">
            <v>18017496</v>
          </cell>
          <cell r="Q79">
            <v>443494</v>
          </cell>
          <cell r="R79">
            <v>2.4614630135064273</v>
          </cell>
          <cell r="S79">
            <v>2588</v>
          </cell>
          <cell r="T79">
            <v>0</v>
          </cell>
          <cell r="U79">
            <v>14</v>
          </cell>
          <cell r="V79">
            <v>999</v>
          </cell>
          <cell r="W79">
            <v>70</v>
          </cell>
          <cell r="X79">
            <v>2565</v>
          </cell>
          <cell r="Y79">
            <v>24012554.789220002</v>
          </cell>
        </row>
        <row r="80">
          <cell r="A80">
            <v>71</v>
          </cell>
          <cell r="B80">
            <v>15</v>
          </cell>
          <cell r="C80" t="str">
            <v xml:space="preserve">ATHOL                        </v>
          </cell>
          <cell r="D80">
            <v>15</v>
          </cell>
          <cell r="E80" t="str">
            <v>ATHOL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/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15</v>
          </cell>
          <cell r="V80">
            <v>15</v>
          </cell>
          <cell r="W80">
            <v>71</v>
          </cell>
          <cell r="X80">
            <v>0</v>
          </cell>
          <cell r="Y80">
            <v>0</v>
          </cell>
        </row>
        <row r="81">
          <cell r="A81">
            <v>72</v>
          </cell>
          <cell r="B81">
            <v>15</v>
          </cell>
          <cell r="C81" t="str">
            <v xml:space="preserve">ATHOL                        </v>
          </cell>
          <cell r="D81">
            <v>615</v>
          </cell>
          <cell r="E81" t="str">
            <v>ATHOL ROYALSTON</v>
          </cell>
          <cell r="F81">
            <v>16509060</v>
          </cell>
          <cell r="G81">
            <v>0.90525632385785071</v>
          </cell>
          <cell r="H81">
            <v>16361675</v>
          </cell>
          <cell r="I81">
            <v>0.9102290593923742</v>
          </cell>
          <cell r="J81"/>
          <cell r="K81">
            <v>1959280</v>
          </cell>
          <cell r="L81">
            <v>0</v>
          </cell>
          <cell r="M81">
            <v>0</v>
          </cell>
          <cell r="N81">
            <v>16361675</v>
          </cell>
          <cell r="O81">
            <v>1959280</v>
          </cell>
          <cell r="P81">
            <v>1860749</v>
          </cell>
          <cell r="Q81">
            <v>98531</v>
          </cell>
          <cell r="R81">
            <v>5.2952332635943913</v>
          </cell>
          <cell r="S81">
            <v>1736</v>
          </cell>
          <cell r="T81">
            <v>0</v>
          </cell>
          <cell r="U81">
            <v>15</v>
          </cell>
          <cell r="V81">
            <v>615</v>
          </cell>
          <cell r="W81">
            <v>72</v>
          </cell>
          <cell r="X81">
            <v>1659</v>
          </cell>
          <cell r="Y81">
            <v>16361675</v>
          </cell>
        </row>
        <row r="82">
          <cell r="A82">
            <v>73</v>
          </cell>
          <cell r="B82">
            <v>15</v>
          </cell>
          <cell r="C82" t="str">
            <v xml:space="preserve">ATHOL                        </v>
          </cell>
          <cell r="D82">
            <v>832</v>
          </cell>
          <cell r="E82" t="str">
            <v>MONTACHUSETT</v>
          </cell>
          <cell r="F82">
            <v>1727830</v>
          </cell>
          <cell r="G82">
            <v>9.4743676142149236E-2</v>
          </cell>
          <cell r="H82">
            <v>1613663</v>
          </cell>
          <cell r="I82">
            <v>8.9770940607625846E-2</v>
          </cell>
          <cell r="J82"/>
          <cell r="K82">
            <v>193233</v>
          </cell>
          <cell r="L82">
            <v>0</v>
          </cell>
          <cell r="M82">
            <v>0</v>
          </cell>
          <cell r="N82">
            <v>1613663</v>
          </cell>
          <cell r="O82">
            <v>193233</v>
          </cell>
          <cell r="P82">
            <v>194745</v>
          </cell>
          <cell r="Q82">
            <v>-1512</v>
          </cell>
          <cell r="R82">
            <v>-0.77639990757143962</v>
          </cell>
          <cell r="S82">
            <v>122</v>
          </cell>
          <cell r="T82">
            <v>0</v>
          </cell>
          <cell r="U82">
            <v>15</v>
          </cell>
          <cell r="V82">
            <v>832</v>
          </cell>
          <cell r="W82">
            <v>73</v>
          </cell>
          <cell r="X82">
            <v>109</v>
          </cell>
          <cell r="Y82">
            <v>1613663</v>
          </cell>
        </row>
        <row r="83">
          <cell r="A83">
            <v>74</v>
          </cell>
          <cell r="B83">
            <v>15</v>
          </cell>
          <cell r="D83">
            <v>998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/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15</v>
          </cell>
          <cell r="V83">
            <v>998</v>
          </cell>
          <cell r="W83">
            <v>74</v>
          </cell>
          <cell r="X83">
            <v>0</v>
          </cell>
          <cell r="Y83">
            <v>0</v>
          </cell>
        </row>
        <row r="84">
          <cell r="A84">
            <v>75</v>
          </cell>
          <cell r="B84">
            <v>15</v>
          </cell>
          <cell r="C84" t="str">
            <v xml:space="preserve">ATHOL                        </v>
          </cell>
          <cell r="D84">
            <v>999</v>
          </cell>
          <cell r="E84" t="str">
            <v>TOTAL</v>
          </cell>
          <cell r="F84">
            <v>18236890</v>
          </cell>
          <cell r="G84">
            <v>1</v>
          </cell>
          <cell r="H84">
            <v>17975338</v>
          </cell>
          <cell r="I84">
            <v>1</v>
          </cell>
          <cell r="J84">
            <v>2152513</v>
          </cell>
          <cell r="K84">
            <v>2152513</v>
          </cell>
          <cell r="L84">
            <v>0</v>
          </cell>
          <cell r="M84">
            <v>0</v>
          </cell>
          <cell r="N84">
            <v>17975338</v>
          </cell>
          <cell r="O84">
            <v>2152513</v>
          </cell>
          <cell r="P84">
            <v>2055494</v>
          </cell>
          <cell r="Q84">
            <v>97019</v>
          </cell>
          <cell r="R84">
            <v>4.7199845876465707</v>
          </cell>
          <cell r="S84">
            <v>1858</v>
          </cell>
          <cell r="T84">
            <v>0</v>
          </cell>
          <cell r="U84">
            <v>15</v>
          </cell>
          <cell r="V84">
            <v>999</v>
          </cell>
          <cell r="W84">
            <v>75</v>
          </cell>
          <cell r="X84">
            <v>1768</v>
          </cell>
          <cell r="Y84">
            <v>17975338</v>
          </cell>
        </row>
        <row r="85">
          <cell r="A85">
            <v>76</v>
          </cell>
          <cell r="B85">
            <v>16</v>
          </cell>
          <cell r="C85" t="str">
            <v xml:space="preserve">ATTLEBORO                    </v>
          </cell>
          <cell r="D85">
            <v>16</v>
          </cell>
          <cell r="E85" t="str">
            <v>ATTLEBORO</v>
          </cell>
          <cell r="F85">
            <v>59072872.719999991</v>
          </cell>
          <cell r="G85">
            <v>0.9932864533132203</v>
          </cell>
          <cell r="H85">
            <v>63511315.789999999</v>
          </cell>
          <cell r="I85">
            <v>0.99489387680066166</v>
          </cell>
          <cell r="J85"/>
          <cell r="K85">
            <v>31014381</v>
          </cell>
          <cell r="L85">
            <v>0</v>
          </cell>
          <cell r="M85">
            <v>0</v>
          </cell>
          <cell r="N85">
            <v>63511315.789999999</v>
          </cell>
          <cell r="O85">
            <v>31014381</v>
          </cell>
          <cell r="P85">
            <v>30079922</v>
          </cell>
          <cell r="Q85">
            <v>934459</v>
          </cell>
          <cell r="R85">
            <v>3.1065871779853684</v>
          </cell>
          <cell r="S85">
            <v>6068</v>
          </cell>
          <cell r="T85">
            <v>0</v>
          </cell>
          <cell r="U85">
            <v>16</v>
          </cell>
          <cell r="V85">
            <v>16</v>
          </cell>
          <cell r="W85">
            <v>76</v>
          </cell>
          <cell r="X85">
            <v>6182</v>
          </cell>
          <cell r="Y85">
            <v>63511315.789999999</v>
          </cell>
        </row>
        <row r="86">
          <cell r="A86">
            <v>77</v>
          </cell>
          <cell r="B86">
            <v>16</v>
          </cell>
          <cell r="C86" t="str">
            <v xml:space="preserve">ATTLEBORO                    </v>
          </cell>
          <cell r="D86">
            <v>910</v>
          </cell>
          <cell r="E86" t="str">
            <v>BRISTOL COUNTY</v>
          </cell>
          <cell r="F86">
            <v>399269</v>
          </cell>
          <cell r="G86">
            <v>6.7135466867797216E-3</v>
          </cell>
          <cell r="H86">
            <v>325961</v>
          </cell>
          <cell r="I86">
            <v>5.1061231993383095E-3</v>
          </cell>
          <cell r="J86"/>
          <cell r="K86">
            <v>159176</v>
          </cell>
          <cell r="L86">
            <v>0</v>
          </cell>
          <cell r="M86">
            <v>0</v>
          </cell>
          <cell r="N86">
            <v>325961</v>
          </cell>
          <cell r="O86">
            <v>159176</v>
          </cell>
          <cell r="P86">
            <v>203308</v>
          </cell>
          <cell r="Q86">
            <v>-44132</v>
          </cell>
          <cell r="R86">
            <v>-21.706966769630316</v>
          </cell>
          <cell r="S86">
            <v>28</v>
          </cell>
          <cell r="T86">
            <v>0</v>
          </cell>
          <cell r="U86">
            <v>16</v>
          </cell>
          <cell r="V86">
            <v>910</v>
          </cell>
          <cell r="W86">
            <v>77</v>
          </cell>
          <cell r="X86">
            <v>22</v>
          </cell>
          <cell r="Y86">
            <v>325961</v>
          </cell>
        </row>
        <row r="87">
          <cell r="A87">
            <v>78</v>
          </cell>
          <cell r="B87">
            <v>16</v>
          </cell>
          <cell r="D87">
            <v>998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/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16</v>
          </cell>
          <cell r="V87">
            <v>998</v>
          </cell>
          <cell r="W87">
            <v>78</v>
          </cell>
          <cell r="X87">
            <v>0</v>
          </cell>
          <cell r="Y87">
            <v>0</v>
          </cell>
        </row>
        <row r="88">
          <cell r="A88">
            <v>79</v>
          </cell>
          <cell r="B88">
            <v>16</v>
          </cell>
          <cell r="D88">
            <v>998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/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16</v>
          </cell>
          <cell r="V88">
            <v>998</v>
          </cell>
          <cell r="W88">
            <v>79</v>
          </cell>
          <cell r="X88">
            <v>0</v>
          </cell>
          <cell r="Y88">
            <v>0</v>
          </cell>
        </row>
        <row r="89">
          <cell r="A89">
            <v>80</v>
          </cell>
          <cell r="B89">
            <v>16</v>
          </cell>
          <cell r="C89" t="str">
            <v xml:space="preserve">ATTLEBORO                    </v>
          </cell>
          <cell r="D89">
            <v>999</v>
          </cell>
          <cell r="E89" t="str">
            <v>TOTAL</v>
          </cell>
          <cell r="F89">
            <v>59472141.719999991</v>
          </cell>
          <cell r="G89">
            <v>1</v>
          </cell>
          <cell r="H89">
            <v>63837276.789999999</v>
          </cell>
          <cell r="I89">
            <v>1</v>
          </cell>
          <cell r="J89">
            <v>31173557</v>
          </cell>
          <cell r="K89">
            <v>31173557</v>
          </cell>
          <cell r="L89">
            <v>0</v>
          </cell>
          <cell r="M89">
            <v>0</v>
          </cell>
          <cell r="N89">
            <v>63837276.789999999</v>
          </cell>
          <cell r="O89">
            <v>31173557</v>
          </cell>
          <cell r="P89">
            <v>30283230</v>
          </cell>
          <cell r="Q89">
            <v>890327</v>
          </cell>
          <cell r="R89">
            <v>2.940000125481991</v>
          </cell>
          <cell r="S89">
            <v>6096</v>
          </cell>
          <cell r="T89">
            <v>0</v>
          </cell>
          <cell r="U89">
            <v>16</v>
          </cell>
          <cell r="V89">
            <v>999</v>
          </cell>
          <cell r="W89">
            <v>80</v>
          </cell>
          <cell r="X89">
            <v>6204</v>
          </cell>
          <cell r="Y89">
            <v>63837276.789999999</v>
          </cell>
        </row>
        <row r="90">
          <cell r="A90">
            <v>81</v>
          </cell>
          <cell r="B90">
            <v>17</v>
          </cell>
          <cell r="C90" t="str">
            <v xml:space="preserve">AUBURN                       </v>
          </cell>
          <cell r="D90">
            <v>17</v>
          </cell>
          <cell r="E90" t="str">
            <v>AUBURN</v>
          </cell>
          <cell r="F90">
            <v>20662647.859999999</v>
          </cell>
          <cell r="G90">
            <v>0.95019474624485567</v>
          </cell>
          <cell r="H90">
            <v>22131023.739999998</v>
          </cell>
          <cell r="I90">
            <v>0.94825586138102791</v>
          </cell>
          <cell r="J90"/>
          <cell r="K90">
            <v>14570334</v>
          </cell>
          <cell r="L90">
            <v>0</v>
          </cell>
          <cell r="M90">
            <v>0</v>
          </cell>
          <cell r="N90">
            <v>22131023.739999998</v>
          </cell>
          <cell r="O90">
            <v>14570334</v>
          </cell>
          <cell r="P90">
            <v>14287674</v>
          </cell>
          <cell r="Q90">
            <v>282660</v>
          </cell>
          <cell r="R90">
            <v>1.9783486101376613</v>
          </cell>
          <cell r="S90">
            <v>2334</v>
          </cell>
          <cell r="T90">
            <v>0</v>
          </cell>
          <cell r="U90">
            <v>17</v>
          </cell>
          <cell r="V90">
            <v>17</v>
          </cell>
          <cell r="W90">
            <v>81</v>
          </cell>
          <cell r="X90">
            <v>2396</v>
          </cell>
          <cell r="Y90">
            <v>22131023.739999998</v>
          </cell>
        </row>
        <row r="91">
          <cell r="A91">
            <v>82</v>
          </cell>
          <cell r="B91">
            <v>17</v>
          </cell>
          <cell r="C91" t="str">
            <v xml:space="preserve">AUBURN                       </v>
          </cell>
          <cell r="D91">
            <v>876</v>
          </cell>
          <cell r="E91" t="str">
            <v>SOUTHERN WORCESTER</v>
          </cell>
          <cell r="F91">
            <v>1083050</v>
          </cell>
          <cell r="G91">
            <v>4.9805253755144378E-2</v>
          </cell>
          <cell r="H91">
            <v>1207639</v>
          </cell>
          <cell r="I91">
            <v>5.1744138618972139E-2</v>
          </cell>
          <cell r="J91"/>
          <cell r="K91">
            <v>795070</v>
          </cell>
          <cell r="L91">
            <v>0</v>
          </cell>
          <cell r="M91">
            <v>0</v>
          </cell>
          <cell r="N91">
            <v>1207639</v>
          </cell>
          <cell r="O91">
            <v>795070</v>
          </cell>
          <cell r="P91">
            <v>748900</v>
          </cell>
          <cell r="Q91">
            <v>46170</v>
          </cell>
          <cell r="R91">
            <v>6.1650420616904791</v>
          </cell>
          <cell r="S91">
            <v>76</v>
          </cell>
          <cell r="T91">
            <v>0</v>
          </cell>
          <cell r="U91">
            <v>17</v>
          </cell>
          <cell r="V91">
            <v>876</v>
          </cell>
          <cell r="W91">
            <v>82</v>
          </cell>
          <cell r="X91">
            <v>82</v>
          </cell>
          <cell r="Y91">
            <v>1207639</v>
          </cell>
        </row>
        <row r="92">
          <cell r="A92">
            <v>83</v>
          </cell>
          <cell r="B92">
            <v>17</v>
          </cell>
          <cell r="D92">
            <v>998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/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17</v>
          </cell>
          <cell r="V92">
            <v>998</v>
          </cell>
          <cell r="W92">
            <v>83</v>
          </cell>
          <cell r="X92">
            <v>0</v>
          </cell>
          <cell r="Y92">
            <v>0</v>
          </cell>
        </row>
        <row r="93">
          <cell r="A93">
            <v>84</v>
          </cell>
          <cell r="B93">
            <v>17</v>
          </cell>
          <cell r="D93">
            <v>998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/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17</v>
          </cell>
          <cell r="V93">
            <v>998</v>
          </cell>
          <cell r="W93">
            <v>84</v>
          </cell>
          <cell r="X93">
            <v>0</v>
          </cell>
          <cell r="Y93">
            <v>0</v>
          </cell>
        </row>
        <row r="94">
          <cell r="A94">
            <v>85</v>
          </cell>
          <cell r="B94">
            <v>17</v>
          </cell>
          <cell r="C94" t="str">
            <v xml:space="preserve">AUBURN                       </v>
          </cell>
          <cell r="D94">
            <v>999</v>
          </cell>
          <cell r="E94" t="str">
            <v>TOTAL</v>
          </cell>
          <cell r="F94">
            <v>21745697.859999999</v>
          </cell>
          <cell r="G94">
            <v>1</v>
          </cell>
          <cell r="H94">
            <v>23338662.739999998</v>
          </cell>
          <cell r="I94">
            <v>1</v>
          </cell>
          <cell r="J94">
            <v>15365404</v>
          </cell>
          <cell r="K94">
            <v>15365404</v>
          </cell>
          <cell r="L94">
            <v>0</v>
          </cell>
          <cell r="M94">
            <v>0</v>
          </cell>
          <cell r="N94">
            <v>23338662.739999998</v>
          </cell>
          <cell r="O94">
            <v>15365404</v>
          </cell>
          <cell r="P94">
            <v>15036574</v>
          </cell>
          <cell r="Q94">
            <v>328830</v>
          </cell>
          <cell r="R94">
            <v>2.1868678330582485</v>
          </cell>
          <cell r="S94">
            <v>2410</v>
          </cell>
          <cell r="T94">
            <v>0</v>
          </cell>
          <cell r="U94">
            <v>17</v>
          </cell>
          <cell r="V94">
            <v>999</v>
          </cell>
          <cell r="W94">
            <v>85</v>
          </cell>
          <cell r="X94">
            <v>2478</v>
          </cell>
          <cell r="Y94">
            <v>23338662.739999998</v>
          </cell>
        </row>
        <row r="95">
          <cell r="A95">
            <v>86</v>
          </cell>
          <cell r="B95">
            <v>18</v>
          </cell>
          <cell r="C95" t="str">
            <v xml:space="preserve">AVON                         </v>
          </cell>
          <cell r="D95">
            <v>18</v>
          </cell>
          <cell r="E95" t="str">
            <v>AVON</v>
          </cell>
          <cell r="F95">
            <v>5311469.62</v>
          </cell>
          <cell r="G95">
            <v>0.89181813874006577</v>
          </cell>
          <cell r="H95">
            <v>5330691.71</v>
          </cell>
          <cell r="I95">
            <v>0.91130915633635889</v>
          </cell>
          <cell r="J95"/>
          <cell r="K95">
            <v>4889789</v>
          </cell>
          <cell r="L95">
            <v>0</v>
          </cell>
          <cell r="M95">
            <v>0</v>
          </cell>
          <cell r="N95">
            <v>5330691.71</v>
          </cell>
          <cell r="O95">
            <v>4889789</v>
          </cell>
          <cell r="P95">
            <v>4662241</v>
          </cell>
          <cell r="Q95">
            <v>227548</v>
          </cell>
          <cell r="R95">
            <v>4.8806571775247143</v>
          </cell>
          <cell r="S95">
            <v>568</v>
          </cell>
          <cell r="T95">
            <v>0</v>
          </cell>
          <cell r="U95">
            <v>18</v>
          </cell>
          <cell r="V95">
            <v>18</v>
          </cell>
          <cell r="W95">
            <v>86</v>
          </cell>
          <cell r="X95">
            <v>554</v>
          </cell>
          <cell r="Y95">
            <v>5330691.71</v>
          </cell>
        </row>
        <row r="96">
          <cell r="A96">
            <v>87</v>
          </cell>
          <cell r="B96">
            <v>18</v>
          </cell>
          <cell r="C96" t="str">
            <v xml:space="preserve">AVON                         </v>
          </cell>
          <cell r="D96">
            <v>806</v>
          </cell>
          <cell r="E96" t="str">
            <v>BLUE HILLS</v>
          </cell>
          <cell r="F96">
            <v>572975</v>
          </cell>
          <cell r="G96">
            <v>9.6204917772755555E-2</v>
          </cell>
          <cell r="H96">
            <v>488987</v>
          </cell>
          <cell r="I96">
            <v>8.3594841846415302E-2</v>
          </cell>
          <cell r="J96"/>
          <cell r="K96">
            <v>448543</v>
          </cell>
          <cell r="L96">
            <v>0</v>
          </cell>
          <cell r="M96">
            <v>0</v>
          </cell>
          <cell r="N96">
            <v>488987</v>
          </cell>
          <cell r="O96">
            <v>448543</v>
          </cell>
          <cell r="P96">
            <v>502939</v>
          </cell>
          <cell r="Q96">
            <v>-54396</v>
          </cell>
          <cell r="R96">
            <v>-10.815625751830739</v>
          </cell>
          <cell r="S96">
            <v>39</v>
          </cell>
          <cell r="T96">
            <v>0</v>
          </cell>
          <cell r="U96">
            <v>18</v>
          </cell>
          <cell r="V96">
            <v>806</v>
          </cell>
          <cell r="W96">
            <v>87</v>
          </cell>
          <cell r="X96">
            <v>32</v>
          </cell>
          <cell r="Y96">
            <v>488987</v>
          </cell>
        </row>
        <row r="97">
          <cell r="A97">
            <v>88</v>
          </cell>
          <cell r="B97">
            <v>18</v>
          </cell>
          <cell r="C97" t="str">
            <v xml:space="preserve">AVON                         </v>
          </cell>
          <cell r="D97">
            <v>915</v>
          </cell>
          <cell r="E97" t="str">
            <v>NORFOLK COUNTY</v>
          </cell>
          <cell r="F97">
            <v>71332</v>
          </cell>
          <cell r="G97">
            <v>1.1976943487178671E-2</v>
          </cell>
          <cell r="H97">
            <v>29809</v>
          </cell>
          <cell r="I97">
            <v>5.0960018172258028E-3</v>
          </cell>
          <cell r="J97"/>
          <cell r="K97">
            <v>27343</v>
          </cell>
          <cell r="L97">
            <v>0</v>
          </cell>
          <cell r="M97">
            <v>0</v>
          </cell>
          <cell r="N97">
            <v>29809</v>
          </cell>
          <cell r="O97">
            <v>27343</v>
          </cell>
          <cell r="P97">
            <v>62613</v>
          </cell>
          <cell r="Q97">
            <v>-35270</v>
          </cell>
          <cell r="R97">
            <v>-56.330155079616056</v>
          </cell>
          <cell r="S97">
            <v>5</v>
          </cell>
          <cell r="T97">
            <v>0</v>
          </cell>
          <cell r="U97">
            <v>18</v>
          </cell>
          <cell r="V97">
            <v>915</v>
          </cell>
          <cell r="W97">
            <v>88</v>
          </cell>
          <cell r="X97">
            <v>2</v>
          </cell>
          <cell r="Y97">
            <v>29809</v>
          </cell>
        </row>
        <row r="98">
          <cell r="A98">
            <v>89</v>
          </cell>
          <cell r="B98">
            <v>18</v>
          </cell>
          <cell r="D98">
            <v>998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/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18</v>
          </cell>
          <cell r="V98">
            <v>998</v>
          </cell>
          <cell r="W98">
            <v>89</v>
          </cell>
          <cell r="X98">
            <v>0</v>
          </cell>
          <cell r="Y98">
            <v>0</v>
          </cell>
        </row>
        <row r="99">
          <cell r="A99">
            <v>90</v>
          </cell>
          <cell r="B99">
            <v>18</v>
          </cell>
          <cell r="C99" t="str">
            <v xml:space="preserve">AVON                         </v>
          </cell>
          <cell r="D99">
            <v>999</v>
          </cell>
          <cell r="E99" t="str">
            <v>TOTAL</v>
          </cell>
          <cell r="F99">
            <v>5955776.6200000001</v>
          </cell>
          <cell r="G99">
            <v>1</v>
          </cell>
          <cell r="H99">
            <v>5849487.71</v>
          </cell>
          <cell r="I99">
            <v>1</v>
          </cell>
          <cell r="J99">
            <v>5365675</v>
          </cell>
          <cell r="K99">
            <v>5365675</v>
          </cell>
          <cell r="L99">
            <v>0</v>
          </cell>
          <cell r="M99">
            <v>0</v>
          </cell>
          <cell r="N99">
            <v>5849487.71</v>
          </cell>
          <cell r="O99">
            <v>5365675</v>
          </cell>
          <cell r="P99">
            <v>5227793</v>
          </cell>
          <cell r="Q99">
            <v>137882</v>
          </cell>
          <cell r="R99">
            <v>2.637480099154653</v>
          </cell>
          <cell r="S99">
            <v>612</v>
          </cell>
          <cell r="T99">
            <v>0</v>
          </cell>
          <cell r="U99">
            <v>18</v>
          </cell>
          <cell r="V99">
            <v>999</v>
          </cell>
          <cell r="W99">
            <v>90</v>
          </cell>
          <cell r="X99">
            <v>588</v>
          </cell>
          <cell r="Y99">
            <v>5849487.71</v>
          </cell>
        </row>
        <row r="100">
          <cell r="A100">
            <v>91</v>
          </cell>
          <cell r="B100">
            <v>19</v>
          </cell>
          <cell r="C100" t="str">
            <v xml:space="preserve">AYER                         </v>
          </cell>
          <cell r="D100">
            <v>19</v>
          </cell>
          <cell r="E100" t="str">
            <v>AYER</v>
          </cell>
          <cell r="F100">
            <v>769483.96129999985</v>
          </cell>
          <cell r="G100">
            <v>7.6279879560732858E-2</v>
          </cell>
          <cell r="H100">
            <v>890868.10904999997</v>
          </cell>
          <cell r="I100">
            <v>8.1855228036275901E-2</v>
          </cell>
          <cell r="J100"/>
          <cell r="K100">
            <v>557301</v>
          </cell>
          <cell r="L100">
            <v>0</v>
          </cell>
          <cell r="M100">
            <v>0</v>
          </cell>
          <cell r="N100">
            <v>890868.10904999997</v>
          </cell>
          <cell r="O100">
            <v>557301</v>
          </cell>
          <cell r="P100">
            <v>504740</v>
          </cell>
          <cell r="Q100">
            <v>52561</v>
          </cell>
          <cell r="R100">
            <v>10.413480207631652</v>
          </cell>
          <cell r="S100">
            <v>55</v>
          </cell>
          <cell r="T100">
            <v>0</v>
          </cell>
          <cell r="U100">
            <v>19</v>
          </cell>
          <cell r="V100">
            <v>19</v>
          </cell>
          <cell r="W100">
            <v>91</v>
          </cell>
          <cell r="X100">
            <v>62</v>
          </cell>
          <cell r="Y100">
            <v>890868.10904999997</v>
          </cell>
        </row>
        <row r="101">
          <cell r="A101">
            <v>92</v>
          </cell>
          <cell r="B101">
            <v>19</v>
          </cell>
          <cell r="C101" t="str">
            <v xml:space="preserve">AYER                         </v>
          </cell>
          <cell r="D101">
            <v>616</v>
          </cell>
          <cell r="E101" t="str">
            <v>AYER SHIRLEY</v>
          </cell>
          <cell r="F101">
            <v>9318156</v>
          </cell>
          <cell r="G101">
            <v>0.9237201204392671</v>
          </cell>
          <cell r="H101">
            <v>9992592</v>
          </cell>
          <cell r="I101">
            <v>0.91814477196372413</v>
          </cell>
          <cell r="J101"/>
          <cell r="K101">
            <v>6251074</v>
          </cell>
          <cell r="L101">
            <v>0</v>
          </cell>
          <cell r="M101">
            <v>0</v>
          </cell>
          <cell r="N101">
            <v>9992592</v>
          </cell>
          <cell r="O101">
            <v>6251074</v>
          </cell>
          <cell r="P101">
            <v>6112209</v>
          </cell>
          <cell r="Q101">
            <v>138865</v>
          </cell>
          <cell r="R101">
            <v>2.2719282014080342</v>
          </cell>
          <cell r="S101">
            <v>1004</v>
          </cell>
          <cell r="T101">
            <v>0</v>
          </cell>
          <cell r="U101">
            <v>19</v>
          </cell>
          <cell r="V101">
            <v>616</v>
          </cell>
          <cell r="W101">
            <v>92</v>
          </cell>
          <cell r="X101">
            <v>1024</v>
          </cell>
          <cell r="Y101">
            <v>9992592</v>
          </cell>
        </row>
        <row r="102">
          <cell r="A102">
            <v>93</v>
          </cell>
          <cell r="B102">
            <v>19</v>
          </cell>
          <cell r="D102">
            <v>998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/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19</v>
          </cell>
          <cell r="V102">
            <v>998</v>
          </cell>
          <cell r="W102">
            <v>93</v>
          </cell>
          <cell r="X102">
            <v>0</v>
          </cell>
          <cell r="Y102">
            <v>0</v>
          </cell>
        </row>
        <row r="103">
          <cell r="A103">
            <v>94</v>
          </cell>
          <cell r="B103">
            <v>19</v>
          </cell>
          <cell r="D103">
            <v>998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/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19</v>
          </cell>
          <cell r="V103">
            <v>998</v>
          </cell>
          <cell r="W103">
            <v>94</v>
          </cell>
          <cell r="X103">
            <v>0</v>
          </cell>
          <cell r="Y103">
            <v>0</v>
          </cell>
        </row>
        <row r="104">
          <cell r="A104">
            <v>95</v>
          </cell>
          <cell r="B104">
            <v>19</v>
          </cell>
          <cell r="C104" t="str">
            <v xml:space="preserve">AYER                         </v>
          </cell>
          <cell r="D104">
            <v>999</v>
          </cell>
          <cell r="E104" t="str">
            <v>TOTAL</v>
          </cell>
          <cell r="F104">
            <v>10087639.961300001</v>
          </cell>
          <cell r="G104">
            <v>1</v>
          </cell>
          <cell r="H104">
            <v>10883460.10905</v>
          </cell>
          <cell r="I104">
            <v>1</v>
          </cell>
          <cell r="J104">
            <v>6808375</v>
          </cell>
          <cell r="K104">
            <v>6808375</v>
          </cell>
          <cell r="L104">
            <v>0</v>
          </cell>
          <cell r="M104">
            <v>0</v>
          </cell>
          <cell r="N104">
            <v>10883460.10905</v>
          </cell>
          <cell r="O104">
            <v>6808375</v>
          </cell>
          <cell r="P104">
            <v>6616949</v>
          </cell>
          <cell r="Q104">
            <v>191426</v>
          </cell>
          <cell r="R104">
            <v>2.8929647183316662</v>
          </cell>
          <cell r="S104">
            <v>1059</v>
          </cell>
          <cell r="T104">
            <v>0</v>
          </cell>
          <cell r="U104">
            <v>19</v>
          </cell>
          <cell r="V104">
            <v>999</v>
          </cell>
          <cell r="W104">
            <v>95</v>
          </cell>
          <cell r="X104">
            <v>1086</v>
          </cell>
          <cell r="Y104">
            <v>10883460.10905</v>
          </cell>
        </row>
        <row r="105">
          <cell r="A105">
            <v>96</v>
          </cell>
          <cell r="B105">
            <v>20</v>
          </cell>
          <cell r="C105" t="str">
            <v xml:space="preserve">BARNSTABLE                   </v>
          </cell>
          <cell r="D105">
            <v>20</v>
          </cell>
          <cell r="E105" t="str">
            <v>BARNSTABLE</v>
          </cell>
          <cell r="F105">
            <v>49571418</v>
          </cell>
          <cell r="G105">
            <v>0.94925708252486662</v>
          </cell>
          <cell r="H105">
            <v>52647431.899999999</v>
          </cell>
          <cell r="I105">
            <v>0.95358754498057752</v>
          </cell>
          <cell r="J105"/>
          <cell r="K105">
            <v>46300239</v>
          </cell>
          <cell r="L105">
            <v>0</v>
          </cell>
          <cell r="M105">
            <v>0</v>
          </cell>
          <cell r="N105">
            <v>52647431.899999999</v>
          </cell>
          <cell r="O105">
            <v>46300239</v>
          </cell>
          <cell r="P105">
            <v>44732590</v>
          </cell>
          <cell r="Q105">
            <v>1567649</v>
          </cell>
          <cell r="R105">
            <v>3.5044896796720244</v>
          </cell>
          <cell r="S105">
            <v>5381</v>
          </cell>
          <cell r="T105">
            <v>0</v>
          </cell>
          <cell r="U105">
            <v>20</v>
          </cell>
          <cell r="V105">
            <v>20</v>
          </cell>
          <cell r="W105">
            <v>96</v>
          </cell>
          <cell r="X105">
            <v>5429</v>
          </cell>
          <cell r="Y105">
            <v>52647431.899999999</v>
          </cell>
        </row>
        <row r="106">
          <cell r="A106">
            <v>97</v>
          </cell>
          <cell r="B106">
            <v>20</v>
          </cell>
          <cell r="C106" t="str">
            <v xml:space="preserve">BARNSTABLE                   </v>
          </cell>
          <cell r="D106">
            <v>815</v>
          </cell>
          <cell r="E106" t="str">
            <v>CAPE COD</v>
          </cell>
          <cell r="F106">
            <v>2649860</v>
          </cell>
          <cell r="G106">
            <v>5.074291747513341E-2</v>
          </cell>
          <cell r="H106">
            <v>2562425</v>
          </cell>
          <cell r="I106">
            <v>4.6412455019422448E-2</v>
          </cell>
          <cell r="J106"/>
          <cell r="K106">
            <v>2253498</v>
          </cell>
          <cell r="L106">
            <v>0</v>
          </cell>
          <cell r="M106">
            <v>0</v>
          </cell>
          <cell r="N106">
            <v>2562425</v>
          </cell>
          <cell r="O106">
            <v>2253498</v>
          </cell>
          <cell r="P106">
            <v>2391198</v>
          </cell>
          <cell r="Q106">
            <v>-137700</v>
          </cell>
          <cell r="R106">
            <v>-5.758619737888707</v>
          </cell>
          <cell r="S106">
            <v>185</v>
          </cell>
          <cell r="T106">
            <v>0</v>
          </cell>
          <cell r="U106">
            <v>20</v>
          </cell>
          <cell r="V106">
            <v>815</v>
          </cell>
          <cell r="W106">
            <v>97</v>
          </cell>
          <cell r="X106">
            <v>171</v>
          </cell>
          <cell r="Y106">
            <v>2562425</v>
          </cell>
        </row>
        <row r="107">
          <cell r="A107">
            <v>98</v>
          </cell>
          <cell r="B107">
            <v>20</v>
          </cell>
          <cell r="D107">
            <v>998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/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20</v>
          </cell>
          <cell r="V107">
            <v>998</v>
          </cell>
          <cell r="W107">
            <v>98</v>
          </cell>
          <cell r="X107">
            <v>0</v>
          </cell>
          <cell r="Y107">
            <v>0</v>
          </cell>
        </row>
        <row r="108">
          <cell r="A108">
            <v>99</v>
          </cell>
          <cell r="B108">
            <v>20</v>
          </cell>
          <cell r="D108">
            <v>998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/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20</v>
          </cell>
          <cell r="V108">
            <v>998</v>
          </cell>
          <cell r="W108">
            <v>99</v>
          </cell>
          <cell r="X108">
            <v>0</v>
          </cell>
          <cell r="Y108">
            <v>0</v>
          </cell>
        </row>
        <row r="109">
          <cell r="A109">
            <v>100</v>
          </cell>
          <cell r="B109">
            <v>20</v>
          </cell>
          <cell r="C109" t="str">
            <v xml:space="preserve">BARNSTABLE                   </v>
          </cell>
          <cell r="D109">
            <v>999</v>
          </cell>
          <cell r="E109" t="str">
            <v>TOTAL</v>
          </cell>
          <cell r="F109">
            <v>52221278</v>
          </cell>
          <cell r="G109">
            <v>1</v>
          </cell>
          <cell r="H109">
            <v>55209856.899999999</v>
          </cell>
          <cell r="I109">
            <v>1</v>
          </cell>
          <cell r="J109">
            <v>48553737</v>
          </cell>
          <cell r="K109">
            <v>48553737</v>
          </cell>
          <cell r="L109">
            <v>0</v>
          </cell>
          <cell r="M109">
            <v>0</v>
          </cell>
          <cell r="N109">
            <v>55209856.899999999</v>
          </cell>
          <cell r="O109">
            <v>48553737</v>
          </cell>
          <cell r="P109">
            <v>47123788</v>
          </cell>
          <cell r="Q109">
            <v>1429949</v>
          </cell>
          <cell r="R109">
            <v>3.0344525783877985</v>
          </cell>
          <cell r="S109">
            <v>5566</v>
          </cell>
          <cell r="T109">
            <v>0</v>
          </cell>
          <cell r="U109">
            <v>20</v>
          </cell>
          <cell r="V109">
            <v>999</v>
          </cell>
          <cell r="W109">
            <v>100</v>
          </cell>
          <cell r="X109">
            <v>5600</v>
          </cell>
          <cell r="Y109">
            <v>55209856.899999999</v>
          </cell>
        </row>
        <row r="110">
          <cell r="A110">
            <v>101</v>
          </cell>
          <cell r="B110">
            <v>21</v>
          </cell>
          <cell r="C110" t="str">
            <v xml:space="preserve">BARRE                        </v>
          </cell>
          <cell r="D110">
            <v>21</v>
          </cell>
          <cell r="E110" t="str">
            <v>BARRE</v>
          </cell>
          <cell r="F110">
            <v>12250.07</v>
          </cell>
          <cell r="G110">
            <v>1.3827411081176737E-3</v>
          </cell>
          <cell r="H110">
            <v>25394.420000000002</v>
          </cell>
          <cell r="I110">
            <v>2.9040177888811974E-3</v>
          </cell>
          <cell r="J110"/>
          <cell r="K110">
            <v>10406</v>
          </cell>
          <cell r="L110">
            <v>0</v>
          </cell>
          <cell r="M110">
            <v>0</v>
          </cell>
          <cell r="N110">
            <v>25394.420000000002</v>
          </cell>
          <cell r="O110">
            <v>10406</v>
          </cell>
          <cell r="P110">
            <v>4767</v>
          </cell>
          <cell r="Q110">
            <v>5639</v>
          </cell>
          <cell r="R110">
            <v>118.2924271029998</v>
          </cell>
          <cell r="S110">
            <v>1</v>
          </cell>
          <cell r="T110">
            <v>0</v>
          </cell>
          <cell r="U110">
            <v>21</v>
          </cell>
          <cell r="V110">
            <v>21</v>
          </cell>
          <cell r="W110">
            <v>101</v>
          </cell>
          <cell r="X110">
            <v>2</v>
          </cell>
          <cell r="Y110">
            <v>25394.420000000002</v>
          </cell>
        </row>
        <row r="111">
          <cell r="A111">
            <v>102</v>
          </cell>
          <cell r="B111">
            <v>21</v>
          </cell>
          <cell r="C111" t="str">
            <v xml:space="preserve">BARRE                        </v>
          </cell>
          <cell r="D111">
            <v>753</v>
          </cell>
          <cell r="E111" t="str">
            <v>QUABBIN</v>
          </cell>
          <cell r="F111">
            <v>8308838</v>
          </cell>
          <cell r="G111">
            <v>0.93786989488959938</v>
          </cell>
          <cell r="H111">
            <v>8112213</v>
          </cell>
          <cell r="I111">
            <v>0.9276845409028166</v>
          </cell>
          <cell r="J111"/>
          <cell r="K111">
            <v>3324233</v>
          </cell>
          <cell r="L111">
            <v>0</v>
          </cell>
          <cell r="M111">
            <v>0</v>
          </cell>
          <cell r="N111">
            <v>8112213</v>
          </cell>
          <cell r="O111">
            <v>3324233</v>
          </cell>
          <cell r="P111">
            <v>3233501</v>
          </cell>
          <cell r="Q111">
            <v>90732</v>
          </cell>
          <cell r="R111">
            <v>2.8059988229476347</v>
          </cell>
          <cell r="S111">
            <v>934</v>
          </cell>
          <cell r="T111">
            <v>0</v>
          </cell>
          <cell r="U111">
            <v>21</v>
          </cell>
          <cell r="V111">
            <v>753</v>
          </cell>
          <cell r="W111">
            <v>102</v>
          </cell>
          <cell r="X111">
            <v>878</v>
          </cell>
          <cell r="Y111">
            <v>8112213</v>
          </cell>
        </row>
        <row r="112">
          <cell r="A112">
            <v>103</v>
          </cell>
          <cell r="B112">
            <v>21</v>
          </cell>
          <cell r="C112" t="str">
            <v xml:space="preserve">BARRE                        </v>
          </cell>
          <cell r="D112">
            <v>832</v>
          </cell>
          <cell r="E112" t="str">
            <v>MONTACHUSETT</v>
          </cell>
          <cell r="F112">
            <v>538177</v>
          </cell>
          <cell r="G112">
            <v>6.0747364002282866E-2</v>
          </cell>
          <cell r="H112">
            <v>606974</v>
          </cell>
          <cell r="I112">
            <v>6.9411441308302207E-2</v>
          </cell>
          <cell r="J112"/>
          <cell r="K112">
            <v>248727</v>
          </cell>
          <cell r="L112">
            <v>0</v>
          </cell>
          <cell r="M112">
            <v>0</v>
          </cell>
          <cell r="N112">
            <v>606974</v>
          </cell>
          <cell r="O112">
            <v>248727</v>
          </cell>
          <cell r="P112">
            <v>209439</v>
          </cell>
          <cell r="Q112">
            <v>39288</v>
          </cell>
          <cell r="R112">
            <v>18.758683912738316</v>
          </cell>
          <cell r="S112">
            <v>38</v>
          </cell>
          <cell r="T112">
            <v>0</v>
          </cell>
          <cell r="U112">
            <v>21</v>
          </cell>
          <cell r="V112">
            <v>832</v>
          </cell>
          <cell r="W112">
            <v>103</v>
          </cell>
          <cell r="X112">
            <v>41</v>
          </cell>
          <cell r="Y112">
            <v>606974</v>
          </cell>
        </row>
        <row r="113">
          <cell r="A113">
            <v>104</v>
          </cell>
          <cell r="B113">
            <v>21</v>
          </cell>
          <cell r="D113">
            <v>998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/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21</v>
          </cell>
          <cell r="V113">
            <v>998</v>
          </cell>
          <cell r="W113">
            <v>104</v>
          </cell>
          <cell r="X113">
            <v>0</v>
          </cell>
          <cell r="Y113">
            <v>0</v>
          </cell>
        </row>
        <row r="114">
          <cell r="A114">
            <v>105</v>
          </cell>
          <cell r="B114">
            <v>21</v>
          </cell>
          <cell r="C114" t="str">
            <v xml:space="preserve">BARRE                        </v>
          </cell>
          <cell r="D114">
            <v>999</v>
          </cell>
          <cell r="E114" t="str">
            <v>TOTAL</v>
          </cell>
          <cell r="F114">
            <v>8859265.0700000003</v>
          </cell>
          <cell r="G114">
            <v>1</v>
          </cell>
          <cell r="H114">
            <v>8744581.4199999999</v>
          </cell>
          <cell r="I114">
            <v>1</v>
          </cell>
          <cell r="J114">
            <v>3583366</v>
          </cell>
          <cell r="K114">
            <v>3583366</v>
          </cell>
          <cell r="L114">
            <v>0</v>
          </cell>
          <cell r="M114">
            <v>0</v>
          </cell>
          <cell r="N114">
            <v>8744581.4199999999</v>
          </cell>
          <cell r="O114">
            <v>3583366</v>
          </cell>
          <cell r="P114">
            <v>3447707</v>
          </cell>
          <cell r="Q114">
            <v>135659</v>
          </cell>
          <cell r="R114">
            <v>3.9347601173765634</v>
          </cell>
          <cell r="S114">
            <v>973</v>
          </cell>
          <cell r="T114">
            <v>0</v>
          </cell>
          <cell r="U114">
            <v>21</v>
          </cell>
          <cell r="V114">
            <v>999</v>
          </cell>
          <cell r="W114">
            <v>105</v>
          </cell>
          <cell r="X114">
            <v>921</v>
          </cell>
          <cell r="Y114">
            <v>8744581.4199999999</v>
          </cell>
        </row>
        <row r="115">
          <cell r="A115">
            <v>106</v>
          </cell>
          <cell r="B115">
            <v>22</v>
          </cell>
          <cell r="C115" t="str">
            <v xml:space="preserve">BECKET                       </v>
          </cell>
          <cell r="D115">
            <v>22</v>
          </cell>
          <cell r="E115" t="str">
            <v>BECKET</v>
          </cell>
          <cell r="F115">
            <v>170510.26</v>
          </cell>
          <cell r="G115">
            <v>8.8075562281104719E-2</v>
          </cell>
          <cell r="H115">
            <v>227522.88</v>
          </cell>
          <cell r="I115">
            <v>0.11737797998396475</v>
          </cell>
          <cell r="J115"/>
          <cell r="K115">
            <v>221631</v>
          </cell>
          <cell r="L115">
            <v>0</v>
          </cell>
          <cell r="M115">
            <v>0</v>
          </cell>
          <cell r="N115">
            <v>227522.88</v>
          </cell>
          <cell r="O115">
            <v>221631</v>
          </cell>
          <cell r="P115">
            <v>161768</v>
          </cell>
          <cell r="Q115">
            <v>59863</v>
          </cell>
          <cell r="R115">
            <v>37.005464615993276</v>
          </cell>
          <cell r="S115">
            <v>12</v>
          </cell>
          <cell r="T115">
            <v>0</v>
          </cell>
          <cell r="U115">
            <v>22</v>
          </cell>
          <cell r="V115">
            <v>22</v>
          </cell>
          <cell r="W115">
            <v>106</v>
          </cell>
          <cell r="X115">
            <v>16</v>
          </cell>
          <cell r="Y115">
            <v>227522.88</v>
          </cell>
        </row>
        <row r="116">
          <cell r="A116">
            <v>107</v>
          </cell>
          <cell r="B116">
            <v>22</v>
          </cell>
          <cell r="C116" t="str">
            <v xml:space="preserve">BECKET                       </v>
          </cell>
          <cell r="D116">
            <v>635</v>
          </cell>
          <cell r="E116" t="str">
            <v>CENTRAL BERKSHIRE</v>
          </cell>
          <cell r="F116">
            <v>1765444</v>
          </cell>
          <cell r="G116">
            <v>0.91192443771889531</v>
          </cell>
          <cell r="H116">
            <v>1710855</v>
          </cell>
          <cell r="I116">
            <v>0.88262202001603529</v>
          </cell>
          <cell r="J116"/>
          <cell r="K116">
            <v>1666553</v>
          </cell>
          <cell r="L116">
            <v>0</v>
          </cell>
          <cell r="M116">
            <v>0</v>
          </cell>
          <cell r="N116">
            <v>1710855</v>
          </cell>
          <cell r="O116">
            <v>1666553</v>
          </cell>
          <cell r="P116">
            <v>1674932</v>
          </cell>
          <cell r="Q116">
            <v>-8379</v>
          </cell>
          <cell r="R116">
            <v>-0.50025911499690734</v>
          </cell>
          <cell r="S116">
            <v>192</v>
          </cell>
          <cell r="T116">
            <v>0</v>
          </cell>
          <cell r="U116">
            <v>22</v>
          </cell>
          <cell r="V116">
            <v>635</v>
          </cell>
          <cell r="W116">
            <v>107</v>
          </cell>
          <cell r="X116">
            <v>181</v>
          </cell>
          <cell r="Y116">
            <v>1710855</v>
          </cell>
        </row>
        <row r="117">
          <cell r="A117">
            <v>108</v>
          </cell>
          <cell r="B117">
            <v>22</v>
          </cell>
          <cell r="D117">
            <v>998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/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22</v>
          </cell>
          <cell r="V117">
            <v>998</v>
          </cell>
          <cell r="W117">
            <v>108</v>
          </cell>
          <cell r="X117">
            <v>0</v>
          </cell>
          <cell r="Y117">
            <v>0</v>
          </cell>
        </row>
        <row r="118">
          <cell r="A118">
            <v>109</v>
          </cell>
          <cell r="B118">
            <v>22</v>
          </cell>
          <cell r="D118">
            <v>998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/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22</v>
          </cell>
          <cell r="V118">
            <v>998</v>
          </cell>
          <cell r="W118">
            <v>109</v>
          </cell>
          <cell r="X118">
            <v>0</v>
          </cell>
          <cell r="Y118">
            <v>0</v>
          </cell>
        </row>
        <row r="119">
          <cell r="A119">
            <v>110</v>
          </cell>
          <cell r="B119">
            <v>22</v>
          </cell>
          <cell r="C119" t="str">
            <v xml:space="preserve">BECKET                       </v>
          </cell>
          <cell r="D119">
            <v>999</v>
          </cell>
          <cell r="E119" t="str">
            <v>TOTAL</v>
          </cell>
          <cell r="F119">
            <v>1935954.26</v>
          </cell>
          <cell r="G119">
            <v>1</v>
          </cell>
          <cell r="H119">
            <v>1938377.88</v>
          </cell>
          <cell r="I119">
            <v>1</v>
          </cell>
          <cell r="J119">
            <v>1888184</v>
          </cell>
          <cell r="K119">
            <v>1888184</v>
          </cell>
          <cell r="L119">
            <v>0</v>
          </cell>
          <cell r="M119">
            <v>0</v>
          </cell>
          <cell r="N119">
            <v>1938377.88</v>
          </cell>
          <cell r="O119">
            <v>1888184</v>
          </cell>
          <cell r="P119">
            <v>1836700</v>
          </cell>
          <cell r="Q119">
            <v>51484</v>
          </cell>
          <cell r="R119">
            <v>2.8030707246692437</v>
          </cell>
          <cell r="S119">
            <v>204</v>
          </cell>
          <cell r="T119">
            <v>0</v>
          </cell>
          <cell r="U119">
            <v>22</v>
          </cell>
          <cell r="V119">
            <v>999</v>
          </cell>
          <cell r="W119">
            <v>110</v>
          </cell>
          <cell r="X119">
            <v>197</v>
          </cell>
          <cell r="Y119">
            <v>1938377.88</v>
          </cell>
        </row>
        <row r="120">
          <cell r="A120">
            <v>111</v>
          </cell>
          <cell r="B120">
            <v>23</v>
          </cell>
          <cell r="C120" t="str">
            <v xml:space="preserve">BEDFORD                      </v>
          </cell>
          <cell r="D120">
            <v>23</v>
          </cell>
          <cell r="E120" t="str">
            <v>BEDFORD</v>
          </cell>
          <cell r="F120">
            <v>22574959.842000004</v>
          </cell>
          <cell r="G120">
            <v>0.98536764634811358</v>
          </cell>
          <cell r="H120">
            <v>24305160.20324</v>
          </cell>
          <cell r="I120">
            <v>0.98521825645057293</v>
          </cell>
          <cell r="J120"/>
          <cell r="K120">
            <v>20957555</v>
          </cell>
          <cell r="L120">
            <v>0</v>
          </cell>
          <cell r="M120">
            <v>0</v>
          </cell>
          <cell r="N120">
            <v>24305160.20324</v>
          </cell>
          <cell r="O120">
            <v>20957504</v>
          </cell>
          <cell r="P120">
            <v>20395123</v>
          </cell>
          <cell r="Q120">
            <v>562381</v>
          </cell>
          <cell r="R120">
            <v>2.757428822567042</v>
          </cell>
          <cell r="S120">
            <v>2465</v>
          </cell>
          <cell r="T120">
            <v>0</v>
          </cell>
          <cell r="U120">
            <v>23</v>
          </cell>
          <cell r="V120">
            <v>23</v>
          </cell>
          <cell r="W120">
            <v>111</v>
          </cell>
          <cell r="X120">
            <v>2525</v>
          </cell>
          <cell r="Y120">
            <v>24305160.20324</v>
          </cell>
        </row>
        <row r="121">
          <cell r="A121">
            <v>112</v>
          </cell>
          <cell r="B121">
            <v>23</v>
          </cell>
          <cell r="C121" t="str">
            <v xml:space="preserve">BEDFORD                      </v>
          </cell>
          <cell r="D121">
            <v>871</v>
          </cell>
          <cell r="E121" t="str">
            <v>SHAWSHEEN VALLEY</v>
          </cell>
          <cell r="F121">
            <v>307210</v>
          </cell>
          <cell r="G121">
            <v>1.3409317081991553E-2</v>
          </cell>
          <cell r="H121">
            <v>335788</v>
          </cell>
          <cell r="I121">
            <v>1.3611285222177817E-2</v>
          </cell>
          <cell r="J121"/>
          <cell r="K121">
            <v>289539</v>
          </cell>
          <cell r="L121">
            <v>0</v>
          </cell>
          <cell r="M121">
            <v>0</v>
          </cell>
          <cell r="N121">
            <v>335788</v>
          </cell>
          <cell r="O121">
            <v>289538</v>
          </cell>
          <cell r="P121">
            <v>277545</v>
          </cell>
          <cell r="Q121">
            <v>11993</v>
          </cell>
          <cell r="R121">
            <v>4.3211010827073091</v>
          </cell>
          <cell r="S121">
            <v>22</v>
          </cell>
          <cell r="T121">
            <v>0</v>
          </cell>
          <cell r="U121">
            <v>23</v>
          </cell>
          <cell r="V121">
            <v>871</v>
          </cell>
          <cell r="W121">
            <v>112</v>
          </cell>
          <cell r="X121">
            <v>23</v>
          </cell>
          <cell r="Y121">
            <v>335788</v>
          </cell>
        </row>
        <row r="122">
          <cell r="A122">
            <v>113</v>
          </cell>
          <cell r="B122">
            <v>23</v>
          </cell>
          <cell r="C122" t="str">
            <v xml:space="preserve">BEDFORD                      </v>
          </cell>
          <cell r="D122">
            <v>913</v>
          </cell>
          <cell r="E122" t="str">
            <v>ESSEX AGRICULTURAL</v>
          </cell>
          <cell r="F122">
            <v>28020</v>
          </cell>
          <cell r="G122">
            <v>1.2230365698948709E-3</v>
          </cell>
          <cell r="H122">
            <v>28875</v>
          </cell>
          <cell r="I122">
            <v>1.1704583272492896E-3</v>
          </cell>
          <cell r="J122"/>
          <cell r="K122">
            <v>24898</v>
          </cell>
          <cell r="L122">
            <v>24950</v>
          </cell>
          <cell r="M122">
            <v>52</v>
          </cell>
          <cell r="N122">
            <v>0</v>
          </cell>
          <cell r="O122">
            <v>24950</v>
          </cell>
          <cell r="P122">
            <v>24544</v>
          </cell>
          <cell r="Q122">
            <v>406</v>
          </cell>
          <cell r="R122">
            <v>1.6541720990873534</v>
          </cell>
          <cell r="S122">
            <v>2</v>
          </cell>
          <cell r="T122">
            <v>0</v>
          </cell>
          <cell r="U122">
            <v>23</v>
          </cell>
          <cell r="V122">
            <v>913</v>
          </cell>
          <cell r="W122">
            <v>113</v>
          </cell>
          <cell r="X122">
            <v>2</v>
          </cell>
          <cell r="Y122">
            <v>28875</v>
          </cell>
        </row>
        <row r="123">
          <cell r="A123">
            <v>114</v>
          </cell>
          <cell r="B123">
            <v>23</v>
          </cell>
          <cell r="D123">
            <v>998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23</v>
          </cell>
          <cell r="V123">
            <v>998</v>
          </cell>
          <cell r="W123">
            <v>114</v>
          </cell>
          <cell r="X123">
            <v>0</v>
          </cell>
          <cell r="Y123">
            <v>0</v>
          </cell>
        </row>
        <row r="124">
          <cell r="A124">
            <v>115</v>
          </cell>
          <cell r="B124">
            <v>23</v>
          </cell>
          <cell r="C124" t="str">
            <v xml:space="preserve">BEDFORD                      </v>
          </cell>
          <cell r="D124">
            <v>999</v>
          </cell>
          <cell r="E124" t="str">
            <v>TOTAL</v>
          </cell>
          <cell r="F124">
            <v>22910189.842000004</v>
          </cell>
          <cell r="G124">
            <v>1</v>
          </cell>
          <cell r="H124">
            <v>24669823.20324</v>
          </cell>
          <cell r="I124">
            <v>1</v>
          </cell>
          <cell r="J124">
            <v>21271992</v>
          </cell>
          <cell r="K124">
            <v>21271992</v>
          </cell>
          <cell r="L124">
            <v>24950</v>
          </cell>
          <cell r="M124">
            <v>52</v>
          </cell>
          <cell r="N124">
            <v>24640948.20324</v>
          </cell>
          <cell r="O124">
            <v>21271992</v>
          </cell>
          <cell r="P124">
            <v>20697212</v>
          </cell>
          <cell r="Q124">
            <v>574780</v>
          </cell>
          <cell r="R124">
            <v>2.7770890108290915</v>
          </cell>
          <cell r="S124">
            <v>2489</v>
          </cell>
          <cell r="T124">
            <v>0</v>
          </cell>
          <cell r="U124">
            <v>23</v>
          </cell>
          <cell r="V124">
            <v>999</v>
          </cell>
          <cell r="W124">
            <v>115</v>
          </cell>
          <cell r="X124">
            <v>2550</v>
          </cell>
          <cell r="Y124">
            <v>24669823.20324</v>
          </cell>
        </row>
        <row r="125">
          <cell r="A125">
            <v>116</v>
          </cell>
          <cell r="B125">
            <v>24</v>
          </cell>
          <cell r="C125" t="str">
            <v xml:space="preserve">BELCHERTOWN                  </v>
          </cell>
          <cell r="D125">
            <v>24</v>
          </cell>
          <cell r="E125" t="str">
            <v>BELCHERTOWN</v>
          </cell>
          <cell r="F125">
            <v>23483392.580000002</v>
          </cell>
          <cell r="G125">
            <v>0.94667723895939726</v>
          </cell>
          <cell r="H125">
            <v>23567308.230000004</v>
          </cell>
          <cell r="I125">
            <v>0.93641872713736729</v>
          </cell>
          <cell r="J125"/>
          <cell r="K125">
            <v>10469424</v>
          </cell>
          <cell r="L125">
            <v>0</v>
          </cell>
          <cell r="M125">
            <v>0</v>
          </cell>
          <cell r="N125">
            <v>23567308.230000004</v>
          </cell>
          <cell r="O125">
            <v>10469424</v>
          </cell>
          <cell r="P125">
            <v>10232132</v>
          </cell>
          <cell r="Q125">
            <v>237292</v>
          </cell>
          <cell r="R125">
            <v>2.31908657941473</v>
          </cell>
          <cell r="S125">
            <v>2687</v>
          </cell>
          <cell r="T125">
            <v>0</v>
          </cell>
          <cell r="U125">
            <v>24</v>
          </cell>
          <cell r="V125">
            <v>24</v>
          </cell>
          <cell r="W125">
            <v>116</v>
          </cell>
          <cell r="X125">
            <v>2597</v>
          </cell>
          <cell r="Y125">
            <v>23567308.230000004</v>
          </cell>
        </row>
        <row r="126">
          <cell r="A126">
            <v>117</v>
          </cell>
          <cell r="B126">
            <v>24</v>
          </cell>
          <cell r="C126" t="str">
            <v xml:space="preserve">BELCHERTOWN                  </v>
          </cell>
          <cell r="D126">
            <v>860</v>
          </cell>
          <cell r="E126" t="str">
            <v>PATHFINDER</v>
          </cell>
          <cell r="F126">
            <v>1322731</v>
          </cell>
          <cell r="G126">
            <v>5.3322761040602698E-2</v>
          </cell>
          <cell r="H126">
            <v>1600181</v>
          </cell>
          <cell r="I126">
            <v>6.3581272862632696E-2</v>
          </cell>
          <cell r="J126"/>
          <cell r="K126">
            <v>710856</v>
          </cell>
          <cell r="L126">
            <v>0</v>
          </cell>
          <cell r="M126">
            <v>0</v>
          </cell>
          <cell r="N126">
            <v>1600181</v>
          </cell>
          <cell r="O126">
            <v>710856</v>
          </cell>
          <cell r="P126">
            <v>576337</v>
          </cell>
          <cell r="Q126">
            <v>134519</v>
          </cell>
          <cell r="R126">
            <v>23.340337337356441</v>
          </cell>
          <cell r="S126">
            <v>92</v>
          </cell>
          <cell r="T126">
            <v>0</v>
          </cell>
          <cell r="U126">
            <v>24</v>
          </cell>
          <cell r="V126">
            <v>860</v>
          </cell>
          <cell r="W126">
            <v>117</v>
          </cell>
          <cell r="X126">
            <v>107</v>
          </cell>
          <cell r="Y126">
            <v>1600181</v>
          </cell>
        </row>
        <row r="127">
          <cell r="A127">
            <v>118</v>
          </cell>
          <cell r="B127">
            <v>24</v>
          </cell>
          <cell r="D127">
            <v>998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/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24</v>
          </cell>
          <cell r="V127">
            <v>998</v>
          </cell>
          <cell r="W127">
            <v>118</v>
          </cell>
          <cell r="X127">
            <v>0</v>
          </cell>
          <cell r="Y127">
            <v>0</v>
          </cell>
        </row>
        <row r="128">
          <cell r="A128">
            <v>119</v>
          </cell>
          <cell r="B128">
            <v>24</v>
          </cell>
          <cell r="D128">
            <v>998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/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24</v>
          </cell>
          <cell r="V128">
            <v>998</v>
          </cell>
          <cell r="W128">
            <v>119</v>
          </cell>
          <cell r="X128">
            <v>0</v>
          </cell>
          <cell r="Y128">
            <v>0</v>
          </cell>
        </row>
        <row r="129">
          <cell r="A129">
            <v>120</v>
          </cell>
          <cell r="B129">
            <v>24</v>
          </cell>
          <cell r="C129" t="str">
            <v xml:space="preserve">BELCHERTOWN                  </v>
          </cell>
          <cell r="D129">
            <v>999</v>
          </cell>
          <cell r="E129" t="str">
            <v>TOTAL</v>
          </cell>
          <cell r="F129">
            <v>24806123.580000002</v>
          </cell>
          <cell r="G129">
            <v>1</v>
          </cell>
          <cell r="H129">
            <v>25167489.230000004</v>
          </cell>
          <cell r="I129">
            <v>1</v>
          </cell>
          <cell r="J129">
            <v>11180280</v>
          </cell>
          <cell r="K129">
            <v>11180280</v>
          </cell>
          <cell r="L129">
            <v>0</v>
          </cell>
          <cell r="M129">
            <v>0</v>
          </cell>
          <cell r="N129">
            <v>25167489.230000004</v>
          </cell>
          <cell r="O129">
            <v>11180280</v>
          </cell>
          <cell r="P129">
            <v>10808469</v>
          </cell>
          <cell r="Q129">
            <v>371811</v>
          </cell>
          <cell r="R129">
            <v>3.439996913531417</v>
          </cell>
          <cell r="S129">
            <v>2779</v>
          </cell>
          <cell r="T129">
            <v>0</v>
          </cell>
          <cell r="U129">
            <v>24</v>
          </cell>
          <cell r="V129">
            <v>999</v>
          </cell>
          <cell r="W129">
            <v>120</v>
          </cell>
          <cell r="X129">
            <v>2704</v>
          </cell>
          <cell r="Y129">
            <v>25167489.230000004</v>
          </cell>
        </row>
        <row r="130">
          <cell r="A130">
            <v>121</v>
          </cell>
          <cell r="B130">
            <v>25</v>
          </cell>
          <cell r="C130" t="str">
            <v xml:space="preserve">BELLINGHAM                   </v>
          </cell>
          <cell r="D130">
            <v>25</v>
          </cell>
          <cell r="E130" t="str">
            <v>BELLINGHAM</v>
          </cell>
          <cell r="F130">
            <v>22005905.830000002</v>
          </cell>
          <cell r="G130">
            <v>0.95264953122310359</v>
          </cell>
          <cell r="H130">
            <v>21897110.52</v>
          </cell>
          <cell r="I130">
            <v>0.94577751047643821</v>
          </cell>
          <cell r="J130"/>
          <cell r="K130">
            <v>14719762</v>
          </cell>
          <cell r="L130">
            <v>0</v>
          </cell>
          <cell r="M130">
            <v>0</v>
          </cell>
          <cell r="N130">
            <v>21897110.52</v>
          </cell>
          <cell r="O130">
            <v>14719762</v>
          </cell>
          <cell r="P130">
            <v>14331642</v>
          </cell>
          <cell r="Q130">
            <v>388120</v>
          </cell>
          <cell r="R130">
            <v>2.7081335132429349</v>
          </cell>
          <cell r="S130">
            <v>2498</v>
          </cell>
          <cell r="T130">
            <v>0</v>
          </cell>
          <cell r="U130">
            <v>25</v>
          </cell>
          <cell r="V130">
            <v>25</v>
          </cell>
          <cell r="W130">
            <v>121</v>
          </cell>
          <cell r="X130">
            <v>2384</v>
          </cell>
          <cell r="Y130">
            <v>21897110.52</v>
          </cell>
        </row>
        <row r="131">
          <cell r="A131">
            <v>122</v>
          </cell>
          <cell r="B131">
            <v>25</v>
          </cell>
          <cell r="C131" t="str">
            <v xml:space="preserve">BELLINGHAM                   </v>
          </cell>
          <cell r="D131">
            <v>805</v>
          </cell>
          <cell r="E131" t="str">
            <v>BLACKSTONE VALLEY</v>
          </cell>
          <cell r="F131">
            <v>951117</v>
          </cell>
          <cell r="G131">
            <v>4.117445431185527E-2</v>
          </cell>
          <cell r="H131">
            <v>1091437</v>
          </cell>
          <cell r="I131">
            <v>4.7141222937110719E-2</v>
          </cell>
          <cell r="J131"/>
          <cell r="K131">
            <v>733690</v>
          </cell>
          <cell r="L131">
            <v>0</v>
          </cell>
          <cell r="M131">
            <v>0</v>
          </cell>
          <cell r="N131">
            <v>1091437</v>
          </cell>
          <cell r="O131">
            <v>733690</v>
          </cell>
          <cell r="P131">
            <v>619428</v>
          </cell>
          <cell r="Q131">
            <v>114262</v>
          </cell>
          <cell r="R131">
            <v>18.446373105510244</v>
          </cell>
          <cell r="S131">
            <v>67</v>
          </cell>
          <cell r="T131">
            <v>0</v>
          </cell>
          <cell r="U131">
            <v>25</v>
          </cell>
          <cell r="V131">
            <v>805</v>
          </cell>
          <cell r="W131">
            <v>122</v>
          </cell>
          <cell r="X131">
            <v>74</v>
          </cell>
          <cell r="Y131">
            <v>1091437</v>
          </cell>
        </row>
        <row r="132">
          <cell r="A132">
            <v>123</v>
          </cell>
          <cell r="B132">
            <v>25</v>
          </cell>
          <cell r="C132" t="str">
            <v xml:space="preserve">BELLINGHAM                   </v>
          </cell>
          <cell r="D132">
            <v>915</v>
          </cell>
          <cell r="E132" t="str">
            <v>NORFOLK COUNTY</v>
          </cell>
          <cell r="F132">
            <v>142664</v>
          </cell>
          <cell r="G132">
            <v>6.1760144650411259E-3</v>
          </cell>
          <cell r="H132">
            <v>163949</v>
          </cell>
          <cell r="I132">
            <v>7.0812665864510406E-3</v>
          </cell>
          <cell r="J132"/>
          <cell r="K132">
            <v>110210</v>
          </cell>
          <cell r="L132">
            <v>0</v>
          </cell>
          <cell r="M132">
            <v>0</v>
          </cell>
          <cell r="N132">
            <v>163949</v>
          </cell>
          <cell r="O132">
            <v>110210</v>
          </cell>
          <cell r="P132">
            <v>92912</v>
          </cell>
          <cell r="Q132">
            <v>17298</v>
          </cell>
          <cell r="R132">
            <v>18.617616669536766</v>
          </cell>
          <cell r="S132">
            <v>10</v>
          </cell>
          <cell r="T132">
            <v>0</v>
          </cell>
          <cell r="U132">
            <v>25</v>
          </cell>
          <cell r="V132">
            <v>915</v>
          </cell>
          <cell r="W132">
            <v>123</v>
          </cell>
          <cell r="X132">
            <v>11</v>
          </cell>
          <cell r="Y132">
            <v>163949</v>
          </cell>
        </row>
        <row r="133">
          <cell r="A133">
            <v>124</v>
          </cell>
          <cell r="B133">
            <v>25</v>
          </cell>
          <cell r="D133">
            <v>998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/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25</v>
          </cell>
          <cell r="V133">
            <v>998</v>
          </cell>
          <cell r="W133">
            <v>124</v>
          </cell>
          <cell r="X133">
            <v>0</v>
          </cell>
          <cell r="Y133">
            <v>0</v>
          </cell>
        </row>
        <row r="134">
          <cell r="A134">
            <v>125</v>
          </cell>
          <cell r="B134">
            <v>25</v>
          </cell>
          <cell r="C134" t="str">
            <v xml:space="preserve">BELLINGHAM                   </v>
          </cell>
          <cell r="D134">
            <v>999</v>
          </cell>
          <cell r="E134" t="str">
            <v>TOTAL</v>
          </cell>
          <cell r="F134">
            <v>23099686.830000002</v>
          </cell>
          <cell r="G134">
            <v>1</v>
          </cell>
          <cell r="H134">
            <v>23152496.52</v>
          </cell>
          <cell r="I134">
            <v>1</v>
          </cell>
          <cell r="J134">
            <v>15563662</v>
          </cell>
          <cell r="K134">
            <v>15563662</v>
          </cell>
          <cell r="L134">
            <v>0</v>
          </cell>
          <cell r="M134">
            <v>0</v>
          </cell>
          <cell r="N134">
            <v>23152496.52</v>
          </cell>
          <cell r="O134">
            <v>15563662</v>
          </cell>
          <cell r="P134">
            <v>15043982</v>
          </cell>
          <cell r="Q134">
            <v>519680</v>
          </cell>
          <cell r="R134">
            <v>3.4544045585803014</v>
          </cell>
          <cell r="S134">
            <v>2575</v>
          </cell>
          <cell r="T134">
            <v>0</v>
          </cell>
          <cell r="U134">
            <v>25</v>
          </cell>
          <cell r="V134">
            <v>999</v>
          </cell>
          <cell r="W134">
            <v>125</v>
          </cell>
          <cell r="X134">
            <v>2469</v>
          </cell>
          <cell r="Y134">
            <v>23152496.52</v>
          </cell>
        </row>
        <row r="135">
          <cell r="A135">
            <v>126</v>
          </cell>
          <cell r="B135">
            <v>26</v>
          </cell>
          <cell r="C135" t="str">
            <v xml:space="preserve">BELMONT                      </v>
          </cell>
          <cell r="D135">
            <v>26</v>
          </cell>
          <cell r="E135" t="str">
            <v>BELMONT</v>
          </cell>
          <cell r="F135">
            <v>33178102.924880005</v>
          </cell>
          <cell r="G135">
            <v>0.98162182305640877</v>
          </cell>
          <cell r="H135">
            <v>34247348.968879998</v>
          </cell>
          <cell r="I135">
            <v>0.98129009147270685</v>
          </cell>
          <cell r="J135"/>
          <cell r="K135">
            <v>29351497</v>
          </cell>
          <cell r="L135">
            <v>0</v>
          </cell>
          <cell r="M135">
            <v>0</v>
          </cell>
          <cell r="N135">
            <v>34247348.968879998</v>
          </cell>
          <cell r="O135">
            <v>29351497</v>
          </cell>
          <cell r="P135">
            <v>28699894</v>
          </cell>
          <cell r="Q135">
            <v>651603</v>
          </cell>
          <cell r="R135">
            <v>2.2704021136802806</v>
          </cell>
          <cell r="S135">
            <v>3821</v>
          </cell>
          <cell r="T135">
            <v>0</v>
          </cell>
          <cell r="U135">
            <v>26</v>
          </cell>
          <cell r="V135">
            <v>26</v>
          </cell>
          <cell r="W135">
            <v>126</v>
          </cell>
          <cell r="X135">
            <v>3823</v>
          </cell>
          <cell r="Y135">
            <v>34247348.968879998</v>
          </cell>
        </row>
        <row r="136">
          <cell r="A136">
            <v>127</v>
          </cell>
          <cell r="B136">
            <v>26</v>
          </cell>
          <cell r="C136" t="str">
            <v xml:space="preserve">BELMONT                      </v>
          </cell>
          <cell r="D136">
            <v>830</v>
          </cell>
          <cell r="E136" t="str">
            <v>MINUTEMAN</v>
          </cell>
          <cell r="F136">
            <v>621169</v>
          </cell>
          <cell r="G136">
            <v>1.8378176943591229E-2</v>
          </cell>
          <cell r="H136">
            <v>652982</v>
          </cell>
          <cell r="I136">
            <v>1.870990852729312E-2</v>
          </cell>
          <cell r="J136"/>
          <cell r="K136">
            <v>559635</v>
          </cell>
          <cell r="L136">
            <v>0</v>
          </cell>
          <cell r="M136">
            <v>0</v>
          </cell>
          <cell r="N136">
            <v>652982</v>
          </cell>
          <cell r="O136">
            <v>559635</v>
          </cell>
          <cell r="P136">
            <v>537327</v>
          </cell>
          <cell r="Q136">
            <v>22308</v>
          </cell>
          <cell r="R136">
            <v>4.1516618372052774</v>
          </cell>
          <cell r="S136">
            <v>41</v>
          </cell>
          <cell r="T136">
            <v>0</v>
          </cell>
          <cell r="U136">
            <v>26</v>
          </cell>
          <cell r="V136">
            <v>830</v>
          </cell>
          <cell r="W136">
            <v>127</v>
          </cell>
          <cell r="X136">
            <v>41</v>
          </cell>
          <cell r="Y136">
            <v>652982</v>
          </cell>
        </row>
        <row r="137">
          <cell r="A137">
            <v>128</v>
          </cell>
          <cell r="B137">
            <v>26</v>
          </cell>
          <cell r="D137">
            <v>998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/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26</v>
          </cell>
          <cell r="V137">
            <v>998</v>
          </cell>
          <cell r="W137">
            <v>128</v>
          </cell>
          <cell r="X137">
            <v>0</v>
          </cell>
          <cell r="Y137">
            <v>0</v>
          </cell>
        </row>
        <row r="138">
          <cell r="A138">
            <v>129</v>
          </cell>
          <cell r="B138">
            <v>26</v>
          </cell>
          <cell r="D138">
            <v>998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/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26</v>
          </cell>
          <cell r="V138">
            <v>998</v>
          </cell>
          <cell r="W138">
            <v>129</v>
          </cell>
          <cell r="X138">
            <v>0</v>
          </cell>
          <cell r="Y138">
            <v>0</v>
          </cell>
        </row>
        <row r="139">
          <cell r="A139">
            <v>130</v>
          </cell>
          <cell r="B139">
            <v>26</v>
          </cell>
          <cell r="C139" t="str">
            <v xml:space="preserve">BELMONT                      </v>
          </cell>
          <cell r="D139">
            <v>999</v>
          </cell>
          <cell r="E139" t="str">
            <v>TOTAL</v>
          </cell>
          <cell r="F139">
            <v>33799271.924880005</v>
          </cell>
          <cell r="G139">
            <v>1</v>
          </cell>
          <cell r="H139">
            <v>34900330.968879998</v>
          </cell>
          <cell r="I139">
            <v>1</v>
          </cell>
          <cell r="J139">
            <v>29911132</v>
          </cell>
          <cell r="K139">
            <v>29911132</v>
          </cell>
          <cell r="L139">
            <v>0</v>
          </cell>
          <cell r="M139">
            <v>0</v>
          </cell>
          <cell r="N139">
            <v>34900330.968879998</v>
          </cell>
          <cell r="O139">
            <v>29911132</v>
          </cell>
          <cell r="P139">
            <v>29237221</v>
          </cell>
          <cell r="Q139">
            <v>673911</v>
          </cell>
          <cell r="R139">
            <v>2.3049762492816948</v>
          </cell>
          <cell r="S139">
            <v>3862</v>
          </cell>
          <cell r="T139">
            <v>0</v>
          </cell>
          <cell r="U139">
            <v>26</v>
          </cell>
          <cell r="V139">
            <v>999</v>
          </cell>
          <cell r="W139">
            <v>130</v>
          </cell>
          <cell r="X139">
            <v>3864</v>
          </cell>
          <cell r="Y139">
            <v>34900330.968879998</v>
          </cell>
        </row>
        <row r="140">
          <cell r="A140">
            <v>131</v>
          </cell>
          <cell r="B140">
            <v>27</v>
          </cell>
          <cell r="C140" t="str">
            <v xml:space="preserve">BERKLEY                      </v>
          </cell>
          <cell r="D140">
            <v>27</v>
          </cell>
          <cell r="E140" t="str">
            <v>BERKLEY</v>
          </cell>
          <cell r="F140">
            <v>6692981.5599999996</v>
          </cell>
          <cell r="G140">
            <v>0.64174856029215477</v>
          </cell>
          <cell r="H140">
            <v>6718784.6800000006</v>
          </cell>
          <cell r="I140">
            <v>0.60675438630110845</v>
          </cell>
          <cell r="J140"/>
          <cell r="K140">
            <v>3109727</v>
          </cell>
          <cell r="L140">
            <v>0</v>
          </cell>
          <cell r="M140">
            <v>0</v>
          </cell>
          <cell r="N140">
            <v>6718784.6800000006</v>
          </cell>
          <cell r="O140">
            <v>3109727</v>
          </cell>
          <cell r="P140">
            <v>3181543</v>
          </cell>
          <cell r="Q140">
            <v>-71816</v>
          </cell>
          <cell r="R140">
            <v>-2.257269507279958</v>
          </cell>
          <cell r="S140">
            <v>805</v>
          </cell>
          <cell r="T140">
            <v>0</v>
          </cell>
          <cell r="U140">
            <v>27</v>
          </cell>
          <cell r="V140">
            <v>27</v>
          </cell>
          <cell r="W140">
            <v>131</v>
          </cell>
          <cell r="X140">
            <v>790</v>
          </cell>
          <cell r="Y140">
            <v>6718784.6800000006</v>
          </cell>
        </row>
        <row r="141">
          <cell r="A141">
            <v>132</v>
          </cell>
          <cell r="B141">
            <v>27</v>
          </cell>
          <cell r="C141" t="str">
            <v xml:space="preserve">BERKLEY                      </v>
          </cell>
          <cell r="D141">
            <v>763</v>
          </cell>
          <cell r="E141" t="str">
            <v>SOMERSET BERKLEY</v>
          </cell>
          <cell r="F141">
            <v>2130113</v>
          </cell>
          <cell r="G141">
            <v>0.2042433463703735</v>
          </cell>
          <cell r="H141">
            <v>2745341</v>
          </cell>
          <cell r="I141">
            <v>0.24792395842074691</v>
          </cell>
          <cell r="J141"/>
          <cell r="K141">
            <v>1270656</v>
          </cell>
          <cell r="L141">
            <v>0</v>
          </cell>
          <cell r="M141">
            <v>0</v>
          </cell>
          <cell r="N141">
            <v>2745341</v>
          </cell>
          <cell r="O141">
            <v>1270656</v>
          </cell>
          <cell r="P141">
            <v>1012560</v>
          </cell>
          <cell r="Q141">
            <v>258096</v>
          </cell>
          <cell r="R141">
            <v>25.489452476890257</v>
          </cell>
          <cell r="S141">
            <v>222</v>
          </cell>
          <cell r="T141">
            <v>0</v>
          </cell>
          <cell r="U141">
            <v>27</v>
          </cell>
          <cell r="V141">
            <v>763</v>
          </cell>
          <cell r="W141">
            <v>132</v>
          </cell>
          <cell r="X141">
            <v>276</v>
          </cell>
          <cell r="Y141">
            <v>2745341</v>
          </cell>
        </row>
        <row r="142">
          <cell r="A142">
            <v>133</v>
          </cell>
          <cell r="B142">
            <v>27</v>
          </cell>
          <cell r="C142" t="str">
            <v xml:space="preserve">BERKLEY                      </v>
          </cell>
          <cell r="D142">
            <v>810</v>
          </cell>
          <cell r="E142" t="str">
            <v>BRISTOL PLYMOUTH</v>
          </cell>
          <cell r="F142">
            <v>1406560</v>
          </cell>
          <cell r="G142">
            <v>0.13486632928427392</v>
          </cell>
          <cell r="H142">
            <v>1372131</v>
          </cell>
          <cell r="I142">
            <v>0.12391325849569065</v>
          </cell>
          <cell r="J142"/>
          <cell r="K142">
            <v>635078</v>
          </cell>
          <cell r="L142">
            <v>0</v>
          </cell>
          <cell r="M142">
            <v>0</v>
          </cell>
          <cell r="N142">
            <v>1372131</v>
          </cell>
          <cell r="O142">
            <v>635078</v>
          </cell>
          <cell r="P142">
            <v>668615</v>
          </cell>
          <cell r="Q142">
            <v>-33537</v>
          </cell>
          <cell r="R142">
            <v>-5.0158910583818788</v>
          </cell>
          <cell r="S142">
            <v>100</v>
          </cell>
          <cell r="T142">
            <v>0</v>
          </cell>
          <cell r="U142">
            <v>27</v>
          </cell>
          <cell r="V142">
            <v>810</v>
          </cell>
          <cell r="W142">
            <v>133</v>
          </cell>
          <cell r="X142">
            <v>93</v>
          </cell>
          <cell r="Y142">
            <v>1372131</v>
          </cell>
        </row>
        <row r="143">
          <cell r="A143">
            <v>134</v>
          </cell>
          <cell r="B143">
            <v>27</v>
          </cell>
          <cell r="C143" t="str">
            <v xml:space="preserve">BERKLEY                      </v>
          </cell>
          <cell r="D143">
            <v>910</v>
          </cell>
          <cell r="E143" t="str">
            <v>BRISTOL COUNTY</v>
          </cell>
          <cell r="F143">
            <v>199635</v>
          </cell>
          <cell r="G143">
            <v>1.9141764053197889E-2</v>
          </cell>
          <cell r="H143">
            <v>237062</v>
          </cell>
          <cell r="I143">
            <v>2.1408396782454021E-2</v>
          </cell>
          <cell r="J143"/>
          <cell r="K143">
            <v>109722</v>
          </cell>
          <cell r="L143">
            <v>0</v>
          </cell>
          <cell r="M143">
            <v>0</v>
          </cell>
          <cell r="N143">
            <v>237062</v>
          </cell>
          <cell r="O143">
            <v>109722</v>
          </cell>
          <cell r="P143">
            <v>94898</v>
          </cell>
          <cell r="Q143">
            <v>14824</v>
          </cell>
          <cell r="R143">
            <v>15.620982528609666</v>
          </cell>
          <cell r="S143">
            <v>14</v>
          </cell>
          <cell r="T143">
            <v>0</v>
          </cell>
          <cell r="U143">
            <v>27</v>
          </cell>
          <cell r="V143">
            <v>910</v>
          </cell>
          <cell r="W143">
            <v>134</v>
          </cell>
          <cell r="X143">
            <v>16</v>
          </cell>
          <cell r="Y143">
            <v>237062</v>
          </cell>
        </row>
        <row r="144">
          <cell r="A144">
            <v>135</v>
          </cell>
          <cell r="B144">
            <v>27</v>
          </cell>
          <cell r="C144" t="str">
            <v xml:space="preserve">BERKLEY                      </v>
          </cell>
          <cell r="D144">
            <v>999</v>
          </cell>
          <cell r="E144" t="str">
            <v>TOTAL</v>
          </cell>
          <cell r="F144">
            <v>10429289.559999999</v>
          </cell>
          <cell r="G144">
            <v>1</v>
          </cell>
          <cell r="H144">
            <v>11073318.68</v>
          </cell>
          <cell r="I144">
            <v>1</v>
          </cell>
          <cell r="J144">
            <v>5125183</v>
          </cell>
          <cell r="K144">
            <v>5125183</v>
          </cell>
          <cell r="L144">
            <v>0</v>
          </cell>
          <cell r="M144">
            <v>0</v>
          </cell>
          <cell r="N144">
            <v>11073318.68</v>
          </cell>
          <cell r="O144">
            <v>5125183</v>
          </cell>
          <cell r="P144">
            <v>4957616</v>
          </cell>
          <cell r="Q144">
            <v>167567</v>
          </cell>
          <cell r="R144">
            <v>3.3799915120493398</v>
          </cell>
          <cell r="S144">
            <v>1141</v>
          </cell>
          <cell r="T144">
            <v>0</v>
          </cell>
          <cell r="U144">
            <v>27</v>
          </cell>
          <cell r="V144">
            <v>999</v>
          </cell>
          <cell r="W144">
            <v>135</v>
          </cell>
          <cell r="X144">
            <v>1175</v>
          </cell>
          <cell r="Y144">
            <v>11073318.68</v>
          </cell>
        </row>
        <row r="145">
          <cell r="A145">
            <v>136</v>
          </cell>
          <cell r="B145">
            <v>28</v>
          </cell>
          <cell r="C145" t="str">
            <v xml:space="preserve">BERLIN                       </v>
          </cell>
          <cell r="D145">
            <v>28</v>
          </cell>
          <cell r="E145" t="str">
            <v>BERLIN</v>
          </cell>
          <cell r="F145">
            <v>1493144.841</v>
          </cell>
          <cell r="G145">
            <v>0.44562457694524238</v>
          </cell>
          <cell r="H145">
            <v>1617080.2740800001</v>
          </cell>
          <cell r="I145">
            <v>0.44828054018738966</v>
          </cell>
          <cell r="J145"/>
          <cell r="K145">
            <v>1379734</v>
          </cell>
          <cell r="L145">
            <v>0</v>
          </cell>
          <cell r="M145">
            <v>0</v>
          </cell>
          <cell r="N145">
            <v>1617080.2740800001</v>
          </cell>
          <cell r="O145">
            <v>1379734</v>
          </cell>
          <cell r="P145">
            <v>1321677</v>
          </cell>
          <cell r="Q145">
            <v>58057</v>
          </cell>
          <cell r="R145">
            <v>4.3926768794493665</v>
          </cell>
          <cell r="S145">
            <v>183</v>
          </cell>
          <cell r="T145">
            <v>0</v>
          </cell>
          <cell r="U145">
            <v>28</v>
          </cell>
          <cell r="V145">
            <v>28</v>
          </cell>
          <cell r="W145">
            <v>136</v>
          </cell>
          <cell r="X145">
            <v>190</v>
          </cell>
          <cell r="Y145">
            <v>1617080.2740800001</v>
          </cell>
        </row>
        <row r="146">
          <cell r="A146">
            <v>137</v>
          </cell>
          <cell r="B146">
            <v>28</v>
          </cell>
          <cell r="C146" t="str">
            <v xml:space="preserve">BERLIN                       </v>
          </cell>
          <cell r="D146">
            <v>620</v>
          </cell>
          <cell r="E146" t="str">
            <v>BERLIN BOYLSTON</v>
          </cell>
          <cell r="F146">
            <v>1469617</v>
          </cell>
          <cell r="G146">
            <v>0.43860276371978318</v>
          </cell>
          <cell r="H146">
            <v>1579838</v>
          </cell>
          <cell r="I146">
            <v>0.43795638559222738</v>
          </cell>
          <cell r="J146"/>
          <cell r="K146">
            <v>1347958</v>
          </cell>
          <cell r="L146">
            <v>0</v>
          </cell>
          <cell r="M146">
            <v>0</v>
          </cell>
          <cell r="N146">
            <v>1579838</v>
          </cell>
          <cell r="O146">
            <v>1347958</v>
          </cell>
          <cell r="P146">
            <v>1300851</v>
          </cell>
          <cell r="Q146">
            <v>47107</v>
          </cell>
          <cell r="R146">
            <v>3.6212448620172486</v>
          </cell>
          <cell r="S146">
            <v>167</v>
          </cell>
          <cell r="T146">
            <v>0</v>
          </cell>
          <cell r="U146">
            <v>28</v>
          </cell>
          <cell r="V146">
            <v>620</v>
          </cell>
          <cell r="W146">
            <v>137</v>
          </cell>
          <cell r="X146">
            <v>173</v>
          </cell>
          <cell r="Y146">
            <v>1579838</v>
          </cell>
        </row>
        <row r="147">
          <cell r="A147">
            <v>138</v>
          </cell>
          <cell r="B147">
            <v>28</v>
          </cell>
          <cell r="C147" t="str">
            <v xml:space="preserve">BERLIN                       </v>
          </cell>
          <cell r="D147">
            <v>801</v>
          </cell>
          <cell r="E147" t="str">
            <v>ASSABET VALLEY</v>
          </cell>
          <cell r="F147">
            <v>387917</v>
          </cell>
          <cell r="G147">
            <v>0.11577265933497444</v>
          </cell>
          <cell r="H147">
            <v>410377</v>
          </cell>
          <cell r="I147">
            <v>0.11376307422038304</v>
          </cell>
          <cell r="J147"/>
          <cell r="K147">
            <v>350144</v>
          </cell>
          <cell r="L147">
            <v>0</v>
          </cell>
          <cell r="M147">
            <v>0</v>
          </cell>
          <cell r="N147">
            <v>410377</v>
          </cell>
          <cell r="O147">
            <v>350144</v>
          </cell>
          <cell r="P147">
            <v>343370</v>
          </cell>
          <cell r="Q147">
            <v>6774</v>
          </cell>
          <cell r="R147">
            <v>1.9727990214637272</v>
          </cell>
          <cell r="S147">
            <v>25</v>
          </cell>
          <cell r="T147">
            <v>0</v>
          </cell>
          <cell r="U147">
            <v>28</v>
          </cell>
          <cell r="V147">
            <v>801</v>
          </cell>
          <cell r="W147">
            <v>138</v>
          </cell>
          <cell r="X147">
            <v>25</v>
          </cell>
          <cell r="Y147">
            <v>410377</v>
          </cell>
        </row>
        <row r="148">
          <cell r="A148">
            <v>139</v>
          </cell>
          <cell r="B148">
            <v>28</v>
          </cell>
          <cell r="D148">
            <v>998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28</v>
          </cell>
          <cell r="V148">
            <v>998</v>
          </cell>
          <cell r="W148">
            <v>139</v>
          </cell>
          <cell r="X148">
            <v>0</v>
          </cell>
          <cell r="Y148">
            <v>0</v>
          </cell>
        </row>
        <row r="149">
          <cell r="A149">
            <v>140</v>
          </cell>
          <cell r="B149">
            <v>28</v>
          </cell>
          <cell r="C149" t="str">
            <v xml:space="preserve">BERLIN                       </v>
          </cell>
          <cell r="D149">
            <v>999</v>
          </cell>
          <cell r="E149" t="str">
            <v>TOTAL</v>
          </cell>
          <cell r="F149">
            <v>3350678.841</v>
          </cell>
          <cell r="G149">
            <v>1</v>
          </cell>
          <cell r="H149">
            <v>3607295.2740799999</v>
          </cell>
          <cell r="I149">
            <v>1</v>
          </cell>
          <cell r="J149">
            <v>3077836</v>
          </cell>
          <cell r="K149">
            <v>3077836</v>
          </cell>
          <cell r="L149">
            <v>0</v>
          </cell>
          <cell r="M149">
            <v>0</v>
          </cell>
          <cell r="N149">
            <v>3607295.2740799999</v>
          </cell>
          <cell r="O149">
            <v>3077836</v>
          </cell>
          <cell r="P149">
            <v>2965898</v>
          </cell>
          <cell r="Q149">
            <v>111938</v>
          </cell>
          <cell r="R149">
            <v>3.7741689026392682</v>
          </cell>
          <cell r="S149">
            <v>375</v>
          </cell>
          <cell r="T149">
            <v>0</v>
          </cell>
          <cell r="U149">
            <v>28</v>
          </cell>
          <cell r="V149">
            <v>999</v>
          </cell>
          <cell r="W149">
            <v>140</v>
          </cell>
          <cell r="X149">
            <v>388</v>
          </cell>
          <cell r="Y149">
            <v>3607295.2740799999</v>
          </cell>
        </row>
        <row r="150">
          <cell r="A150">
            <v>141</v>
          </cell>
          <cell r="B150">
            <v>29</v>
          </cell>
          <cell r="C150" t="str">
            <v xml:space="preserve">BERNARDSTON                  </v>
          </cell>
          <cell r="D150">
            <v>29</v>
          </cell>
          <cell r="E150" t="str">
            <v>BERNARDSTON</v>
          </cell>
          <cell r="F150">
            <v>12250.07</v>
          </cell>
          <cell r="G150">
            <v>4.5084210143523495E-3</v>
          </cell>
          <cell r="H150">
            <v>12697.210000000001</v>
          </cell>
          <cell r="I150">
            <v>4.2865131171934542E-3</v>
          </cell>
          <cell r="J150"/>
          <cell r="K150">
            <v>6666</v>
          </cell>
          <cell r="L150">
            <v>0</v>
          </cell>
          <cell r="M150">
            <v>0</v>
          </cell>
          <cell r="N150">
            <v>12697.210000000001</v>
          </cell>
          <cell r="O150">
            <v>6666</v>
          </cell>
          <cell r="P150">
            <v>6787</v>
          </cell>
          <cell r="Q150">
            <v>-121</v>
          </cell>
          <cell r="R150">
            <v>-1.7828200972447326</v>
          </cell>
          <cell r="S150">
            <v>1</v>
          </cell>
          <cell r="T150">
            <v>0</v>
          </cell>
          <cell r="U150">
            <v>29</v>
          </cell>
          <cell r="V150">
            <v>29</v>
          </cell>
          <cell r="W150">
            <v>141</v>
          </cell>
          <cell r="X150">
            <v>1</v>
          </cell>
          <cell r="Y150">
            <v>12697.210000000001</v>
          </cell>
        </row>
        <row r="151">
          <cell r="A151">
            <v>142</v>
          </cell>
          <cell r="B151">
            <v>29</v>
          </cell>
          <cell r="C151" t="str">
            <v xml:space="preserve">BERNARDSTON                  </v>
          </cell>
          <cell r="D151">
            <v>750</v>
          </cell>
          <cell r="E151" t="str">
            <v>PIONEER</v>
          </cell>
          <cell r="F151">
            <v>2544338</v>
          </cell>
          <cell r="G151">
            <v>0.93639847827932643</v>
          </cell>
          <cell r="H151">
            <v>2781791</v>
          </cell>
          <cell r="I151">
            <v>0.93911840560175786</v>
          </cell>
          <cell r="J151"/>
          <cell r="K151">
            <v>1460405</v>
          </cell>
          <cell r="L151">
            <v>0</v>
          </cell>
          <cell r="M151">
            <v>0</v>
          </cell>
          <cell r="N151">
            <v>2781791</v>
          </cell>
          <cell r="O151">
            <v>1460405</v>
          </cell>
          <cell r="P151">
            <v>1409668</v>
          </cell>
          <cell r="Q151">
            <v>50737</v>
          </cell>
          <cell r="R151">
            <v>3.599216269362715</v>
          </cell>
          <cell r="S151">
            <v>281</v>
          </cell>
          <cell r="T151">
            <v>0</v>
          </cell>
          <cell r="U151">
            <v>29</v>
          </cell>
          <cell r="V151">
            <v>750</v>
          </cell>
          <cell r="W151">
            <v>142</v>
          </cell>
          <cell r="X151">
            <v>292</v>
          </cell>
          <cell r="Y151">
            <v>2781791</v>
          </cell>
        </row>
        <row r="152">
          <cell r="A152">
            <v>143</v>
          </cell>
          <cell r="B152">
            <v>29</v>
          </cell>
          <cell r="C152" t="str">
            <v xml:space="preserve">BERNARDSTON                  </v>
          </cell>
          <cell r="D152">
            <v>818</v>
          </cell>
          <cell r="E152" t="str">
            <v>FRANKLIN COUNTY</v>
          </cell>
          <cell r="F152">
            <v>160565</v>
          </cell>
          <cell r="G152">
            <v>5.9093100706321268E-2</v>
          </cell>
          <cell r="H152">
            <v>167642</v>
          </cell>
          <cell r="I152">
            <v>5.6595081281048752E-2</v>
          </cell>
          <cell r="J152"/>
          <cell r="K152">
            <v>88010</v>
          </cell>
          <cell r="L152">
            <v>0</v>
          </cell>
          <cell r="M152">
            <v>0</v>
          </cell>
          <cell r="N152">
            <v>167642</v>
          </cell>
          <cell r="O152">
            <v>88010</v>
          </cell>
          <cell r="P152">
            <v>88960</v>
          </cell>
          <cell r="Q152">
            <v>-950</v>
          </cell>
          <cell r="R152">
            <v>-1.0678956834532374</v>
          </cell>
          <cell r="S152">
            <v>11</v>
          </cell>
          <cell r="T152">
            <v>0</v>
          </cell>
          <cell r="U152">
            <v>29</v>
          </cell>
          <cell r="V152">
            <v>818</v>
          </cell>
          <cell r="W152">
            <v>143</v>
          </cell>
          <cell r="X152">
            <v>11</v>
          </cell>
          <cell r="Y152">
            <v>167642</v>
          </cell>
        </row>
        <row r="153">
          <cell r="A153">
            <v>144</v>
          </cell>
          <cell r="B153">
            <v>29</v>
          </cell>
          <cell r="D153">
            <v>998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/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29</v>
          </cell>
          <cell r="V153">
            <v>998</v>
          </cell>
          <cell r="W153">
            <v>144</v>
          </cell>
          <cell r="X153">
            <v>0</v>
          </cell>
          <cell r="Y153">
            <v>0</v>
          </cell>
        </row>
        <row r="154">
          <cell r="A154">
            <v>145</v>
          </cell>
          <cell r="B154">
            <v>29</v>
          </cell>
          <cell r="C154" t="str">
            <v xml:space="preserve">BERNARDSTON                  </v>
          </cell>
          <cell r="D154">
            <v>999</v>
          </cell>
          <cell r="E154" t="str">
            <v>TOTAL</v>
          </cell>
          <cell r="F154">
            <v>2717153.07</v>
          </cell>
          <cell r="G154">
            <v>1</v>
          </cell>
          <cell r="H154">
            <v>2962130.21</v>
          </cell>
          <cell r="I154">
            <v>1</v>
          </cell>
          <cell r="J154">
            <v>1555081</v>
          </cell>
          <cell r="K154">
            <v>1555081</v>
          </cell>
          <cell r="L154">
            <v>0</v>
          </cell>
          <cell r="M154">
            <v>0</v>
          </cell>
          <cell r="N154">
            <v>2962130.21</v>
          </cell>
          <cell r="O154">
            <v>1555081</v>
          </cell>
          <cell r="P154">
            <v>1505415</v>
          </cell>
          <cell r="Q154">
            <v>49666</v>
          </cell>
          <cell r="R154">
            <v>3.2991567109401725</v>
          </cell>
          <cell r="S154">
            <v>293</v>
          </cell>
          <cell r="T154">
            <v>0</v>
          </cell>
          <cell r="U154">
            <v>29</v>
          </cell>
          <cell r="V154">
            <v>999</v>
          </cell>
          <cell r="W154">
            <v>145</v>
          </cell>
          <cell r="X154">
            <v>304</v>
          </cell>
          <cell r="Y154">
            <v>2962130.21</v>
          </cell>
        </row>
        <row r="155">
          <cell r="A155">
            <v>146</v>
          </cell>
          <cell r="B155">
            <v>30</v>
          </cell>
          <cell r="C155" t="str">
            <v xml:space="preserve">BEVERLY                      </v>
          </cell>
          <cell r="D155">
            <v>30</v>
          </cell>
          <cell r="E155" t="str">
            <v>BEVERLY</v>
          </cell>
          <cell r="F155">
            <v>39163824.46955999</v>
          </cell>
          <cell r="G155">
            <v>0.95342213531369102</v>
          </cell>
          <cell r="H155">
            <v>41449624.288350001</v>
          </cell>
          <cell r="I155">
            <v>0.95415867126360498</v>
          </cell>
          <cell r="J155"/>
          <cell r="K155">
            <v>35369614</v>
          </cell>
          <cell r="L155">
            <v>0</v>
          </cell>
          <cell r="M155">
            <v>0</v>
          </cell>
          <cell r="N155">
            <v>41449624.288350001</v>
          </cell>
          <cell r="O155">
            <v>35366026</v>
          </cell>
          <cell r="P155">
            <v>34390816</v>
          </cell>
          <cell r="Q155">
            <v>975210</v>
          </cell>
          <cell r="R155">
            <v>2.8356698486014404</v>
          </cell>
          <cell r="S155">
            <v>4236</v>
          </cell>
          <cell r="T155">
            <v>0</v>
          </cell>
          <cell r="U155">
            <v>30</v>
          </cell>
          <cell r="V155">
            <v>30</v>
          </cell>
          <cell r="W155">
            <v>146</v>
          </cell>
          <cell r="X155">
            <v>4290</v>
          </cell>
          <cell r="Y155">
            <v>41449624.288350001</v>
          </cell>
        </row>
        <row r="156">
          <cell r="A156">
            <v>147</v>
          </cell>
          <cell r="B156">
            <v>30</v>
          </cell>
          <cell r="C156" t="str">
            <v xml:space="preserve">BEVERLY                      </v>
          </cell>
          <cell r="D156">
            <v>854</v>
          </cell>
          <cell r="E156" t="str">
            <v>NORTH SHORE</v>
          </cell>
          <cell r="F156">
            <v>1675113</v>
          </cell>
          <cell r="G156">
            <v>4.0779720443110914E-2</v>
          </cell>
          <cell r="H156">
            <v>1644897</v>
          </cell>
          <cell r="I156">
            <v>3.786506543381668E-2</v>
          </cell>
          <cell r="J156"/>
          <cell r="K156">
            <v>1403616</v>
          </cell>
          <cell r="L156">
            <v>0</v>
          </cell>
          <cell r="M156">
            <v>0</v>
          </cell>
          <cell r="N156">
            <v>1644897</v>
          </cell>
          <cell r="O156">
            <v>1403474</v>
          </cell>
          <cell r="P156">
            <v>1470962</v>
          </cell>
          <cell r="Q156">
            <v>-67488</v>
          </cell>
          <cell r="R156">
            <v>-4.5880179093681548</v>
          </cell>
          <cell r="S156">
            <v>116</v>
          </cell>
          <cell r="T156">
            <v>0</v>
          </cell>
          <cell r="U156">
            <v>30</v>
          </cell>
          <cell r="V156">
            <v>854</v>
          </cell>
          <cell r="W156">
            <v>147</v>
          </cell>
          <cell r="X156">
            <v>109</v>
          </cell>
          <cell r="Y156">
            <v>1644897</v>
          </cell>
        </row>
        <row r="157">
          <cell r="A157">
            <v>148</v>
          </cell>
          <cell r="B157">
            <v>30</v>
          </cell>
          <cell r="C157" t="str">
            <v xml:space="preserve">BEVERLY                      </v>
          </cell>
          <cell r="D157">
            <v>913</v>
          </cell>
          <cell r="E157" t="str">
            <v>ESSEX AGRICULTURAL</v>
          </cell>
          <cell r="F157">
            <v>238171</v>
          </cell>
          <cell r="G157">
            <v>5.7981442431980232E-3</v>
          </cell>
          <cell r="H157">
            <v>346497</v>
          </cell>
          <cell r="I157">
            <v>7.9762633025783243E-3</v>
          </cell>
          <cell r="J157"/>
          <cell r="K157">
            <v>295671</v>
          </cell>
          <cell r="L157">
            <v>299401</v>
          </cell>
          <cell r="M157">
            <v>3730</v>
          </cell>
          <cell r="N157">
            <v>0</v>
          </cell>
          <cell r="O157">
            <v>299401</v>
          </cell>
          <cell r="P157">
            <v>208622</v>
          </cell>
          <cell r="Q157">
            <v>90779</v>
          </cell>
          <cell r="R157">
            <v>43.513627517711456</v>
          </cell>
          <cell r="S157">
            <v>17</v>
          </cell>
          <cell r="T157">
            <v>0</v>
          </cell>
          <cell r="U157">
            <v>30</v>
          </cell>
          <cell r="V157">
            <v>913</v>
          </cell>
          <cell r="W157">
            <v>148</v>
          </cell>
          <cell r="X157">
            <v>24</v>
          </cell>
          <cell r="Y157">
            <v>346497</v>
          </cell>
        </row>
        <row r="158">
          <cell r="A158">
            <v>149</v>
          </cell>
          <cell r="B158">
            <v>30</v>
          </cell>
          <cell r="D158">
            <v>998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/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30</v>
          </cell>
          <cell r="V158">
            <v>998</v>
          </cell>
          <cell r="W158">
            <v>149</v>
          </cell>
          <cell r="X158">
            <v>0</v>
          </cell>
          <cell r="Y158">
            <v>0</v>
          </cell>
        </row>
        <row r="159">
          <cell r="A159">
            <v>150</v>
          </cell>
          <cell r="B159">
            <v>30</v>
          </cell>
          <cell r="C159" t="str">
            <v xml:space="preserve">BEVERLY                      </v>
          </cell>
          <cell r="D159">
            <v>999</v>
          </cell>
          <cell r="E159" t="str">
            <v>TOTAL</v>
          </cell>
          <cell r="F159">
            <v>41077108.46955999</v>
          </cell>
          <cell r="G159">
            <v>1</v>
          </cell>
          <cell r="H159">
            <v>43441018.288350001</v>
          </cell>
          <cell r="I159">
            <v>0.99999999999999989</v>
          </cell>
          <cell r="J159">
            <v>37068902</v>
          </cell>
          <cell r="K159">
            <v>37068901</v>
          </cell>
          <cell r="L159">
            <v>299401</v>
          </cell>
          <cell r="M159">
            <v>3730</v>
          </cell>
          <cell r="N159">
            <v>43094521.288350001</v>
          </cell>
          <cell r="O159">
            <v>37068901</v>
          </cell>
          <cell r="P159">
            <v>36070400</v>
          </cell>
          <cell r="Q159">
            <v>998501</v>
          </cell>
          <cell r="R159">
            <v>2.768200518985096</v>
          </cell>
          <cell r="S159">
            <v>4369</v>
          </cell>
          <cell r="T159">
            <v>0</v>
          </cell>
          <cell r="U159">
            <v>30</v>
          </cell>
          <cell r="V159">
            <v>999</v>
          </cell>
          <cell r="W159">
            <v>150</v>
          </cell>
          <cell r="X159">
            <v>4423</v>
          </cell>
          <cell r="Y159">
            <v>43441018.288350001</v>
          </cell>
        </row>
        <row r="160">
          <cell r="A160">
            <v>151</v>
          </cell>
          <cell r="B160">
            <v>31</v>
          </cell>
          <cell r="C160" t="str">
            <v xml:space="preserve">BILLERICA                    </v>
          </cell>
          <cell r="D160">
            <v>31</v>
          </cell>
          <cell r="E160" t="str">
            <v>BILLERICA</v>
          </cell>
          <cell r="F160">
            <v>50875415.991750009</v>
          </cell>
          <cell r="G160">
            <v>0.87112308874480449</v>
          </cell>
          <cell r="H160">
            <v>52527991.367600001</v>
          </cell>
          <cell r="I160">
            <v>0.86449061328258336</v>
          </cell>
          <cell r="J160"/>
          <cell r="K160">
            <v>34778576</v>
          </cell>
          <cell r="L160">
            <v>0</v>
          </cell>
          <cell r="M160">
            <v>0</v>
          </cell>
          <cell r="N160">
            <v>52527991.367600001</v>
          </cell>
          <cell r="O160">
            <v>34773532</v>
          </cell>
          <cell r="P160">
            <v>33909226</v>
          </cell>
          <cell r="Q160">
            <v>864306</v>
          </cell>
          <cell r="R160">
            <v>2.5488815344826805</v>
          </cell>
          <cell r="S160">
            <v>5837</v>
          </cell>
          <cell r="T160">
            <v>0</v>
          </cell>
          <cell r="U160">
            <v>31</v>
          </cell>
          <cell r="V160">
            <v>31</v>
          </cell>
          <cell r="W160">
            <v>151</v>
          </cell>
          <cell r="X160">
            <v>5741</v>
          </cell>
          <cell r="Y160">
            <v>52527991.367600001</v>
          </cell>
        </row>
        <row r="161">
          <cell r="A161">
            <v>152</v>
          </cell>
          <cell r="B161">
            <v>31</v>
          </cell>
          <cell r="C161" t="str">
            <v xml:space="preserve">BILLERICA                    </v>
          </cell>
          <cell r="D161">
            <v>871</v>
          </cell>
          <cell r="E161" t="str">
            <v>SHAWSHEEN VALLEY</v>
          </cell>
          <cell r="F161">
            <v>7512672</v>
          </cell>
          <cell r="G161">
            <v>0.12863702261280502</v>
          </cell>
          <cell r="H161">
            <v>8204917</v>
          </cell>
          <cell r="I161">
            <v>0.13503417025075512</v>
          </cell>
          <cell r="J161"/>
          <cell r="K161">
            <v>5432443</v>
          </cell>
          <cell r="L161">
            <v>0</v>
          </cell>
          <cell r="M161">
            <v>0</v>
          </cell>
          <cell r="N161">
            <v>8204917</v>
          </cell>
          <cell r="O161">
            <v>5431655</v>
          </cell>
          <cell r="P161">
            <v>5007309</v>
          </cell>
          <cell r="Q161">
            <v>424346</v>
          </cell>
          <cell r="R161">
            <v>8.4745319292258579</v>
          </cell>
          <cell r="S161">
            <v>538</v>
          </cell>
          <cell r="T161">
            <v>0</v>
          </cell>
          <cell r="U161">
            <v>31</v>
          </cell>
          <cell r="V161">
            <v>871</v>
          </cell>
          <cell r="W161">
            <v>152</v>
          </cell>
          <cell r="X161">
            <v>562</v>
          </cell>
          <cell r="Y161">
            <v>8204917</v>
          </cell>
        </row>
        <row r="162">
          <cell r="A162">
            <v>153</v>
          </cell>
          <cell r="B162">
            <v>31</v>
          </cell>
          <cell r="C162" t="str">
            <v xml:space="preserve">BILLERICA                    </v>
          </cell>
          <cell r="D162">
            <v>913</v>
          </cell>
          <cell r="E162" t="str">
            <v>ESSEX AGRICULTURAL</v>
          </cell>
          <cell r="F162">
            <v>14010</v>
          </cell>
          <cell r="G162">
            <v>2.3988864239053671E-4</v>
          </cell>
          <cell r="H162">
            <v>28875</v>
          </cell>
          <cell r="I162">
            <v>4.7521646666146098E-4</v>
          </cell>
          <cell r="J162"/>
          <cell r="K162">
            <v>19118</v>
          </cell>
          <cell r="L162">
            <v>24950</v>
          </cell>
          <cell r="M162">
            <v>5832</v>
          </cell>
          <cell r="N162">
            <v>0</v>
          </cell>
          <cell r="O162">
            <v>24950</v>
          </cell>
          <cell r="P162">
            <v>12272</v>
          </cell>
          <cell r="Q162">
            <v>12678</v>
          </cell>
          <cell r="R162">
            <v>103.30834419817471</v>
          </cell>
          <cell r="S162">
            <v>1</v>
          </cell>
          <cell r="T162">
            <v>0</v>
          </cell>
          <cell r="U162">
            <v>31</v>
          </cell>
          <cell r="V162">
            <v>913</v>
          </cell>
          <cell r="W162">
            <v>153</v>
          </cell>
          <cell r="X162">
            <v>2</v>
          </cell>
          <cell r="Y162">
            <v>28875</v>
          </cell>
        </row>
        <row r="163">
          <cell r="A163">
            <v>154</v>
          </cell>
          <cell r="B163">
            <v>31</v>
          </cell>
          <cell r="D163">
            <v>998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/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31</v>
          </cell>
          <cell r="V163">
            <v>998</v>
          </cell>
          <cell r="W163">
            <v>154</v>
          </cell>
          <cell r="X163">
            <v>0</v>
          </cell>
          <cell r="Y163">
            <v>0</v>
          </cell>
        </row>
        <row r="164">
          <cell r="A164">
            <v>155</v>
          </cell>
          <cell r="B164">
            <v>31</v>
          </cell>
          <cell r="C164" t="str">
            <v xml:space="preserve">BILLERICA                    </v>
          </cell>
          <cell r="D164">
            <v>999</v>
          </cell>
          <cell r="E164" t="str">
            <v>TOTAL</v>
          </cell>
          <cell r="F164">
            <v>58402097.991750009</v>
          </cell>
          <cell r="G164">
            <v>1</v>
          </cell>
          <cell r="H164">
            <v>60761783.367600001</v>
          </cell>
          <cell r="I164">
            <v>1</v>
          </cell>
          <cell r="J164">
            <v>40230137</v>
          </cell>
          <cell r="K164">
            <v>40230137</v>
          </cell>
          <cell r="L164">
            <v>24950</v>
          </cell>
          <cell r="M164">
            <v>5832</v>
          </cell>
          <cell r="N164">
            <v>60732908.367600001</v>
          </cell>
          <cell r="O164">
            <v>40230137</v>
          </cell>
          <cell r="P164">
            <v>38928807</v>
          </cell>
          <cell r="Q164">
            <v>1301330</v>
          </cell>
          <cell r="R164">
            <v>3.3428458262283764</v>
          </cell>
          <cell r="S164">
            <v>6376</v>
          </cell>
          <cell r="T164">
            <v>0</v>
          </cell>
          <cell r="U164">
            <v>31</v>
          </cell>
          <cell r="V164">
            <v>999</v>
          </cell>
          <cell r="W164">
            <v>155</v>
          </cell>
          <cell r="X164">
            <v>6305</v>
          </cell>
          <cell r="Y164">
            <v>60761783.367600001</v>
          </cell>
        </row>
        <row r="165">
          <cell r="A165">
            <v>156</v>
          </cell>
          <cell r="B165">
            <v>32</v>
          </cell>
          <cell r="C165" t="str">
            <v xml:space="preserve">BLACKSTONE                   </v>
          </cell>
          <cell r="D165">
            <v>32</v>
          </cell>
          <cell r="E165" t="str">
            <v>BLACKSTONE</v>
          </cell>
          <cell r="F165">
            <v>85750.49</v>
          </cell>
          <cell r="G165">
            <v>6.1996717454880276E-3</v>
          </cell>
          <cell r="H165">
            <v>88880.470000000016</v>
          </cell>
          <cell r="I165">
            <v>6.4256687475228412E-3</v>
          </cell>
          <cell r="J165"/>
          <cell r="K165">
            <v>43338</v>
          </cell>
          <cell r="L165">
            <v>0</v>
          </cell>
          <cell r="M165">
            <v>0</v>
          </cell>
          <cell r="N165">
            <v>88880.470000000016</v>
          </cell>
          <cell r="O165">
            <v>43338</v>
          </cell>
          <cell r="P165">
            <v>40589</v>
          </cell>
          <cell r="Q165">
            <v>2749</v>
          </cell>
          <cell r="R165">
            <v>6.7727709477937372</v>
          </cell>
          <cell r="S165">
            <v>7</v>
          </cell>
          <cell r="T165">
            <v>0</v>
          </cell>
          <cell r="U165">
            <v>32</v>
          </cell>
          <cell r="V165">
            <v>32</v>
          </cell>
          <cell r="W165">
            <v>156</v>
          </cell>
          <cell r="X165">
            <v>7</v>
          </cell>
          <cell r="Y165">
            <v>88880.470000000016</v>
          </cell>
        </row>
        <row r="166">
          <cell r="A166">
            <v>157</v>
          </cell>
          <cell r="B166">
            <v>32</v>
          </cell>
          <cell r="C166" t="str">
            <v xml:space="preserve">BLACKSTONE                   </v>
          </cell>
          <cell r="D166">
            <v>622</v>
          </cell>
          <cell r="E166" t="str">
            <v>BLACKSTONE MILLVILLE</v>
          </cell>
          <cell r="F166">
            <v>12439695</v>
          </cell>
          <cell r="G166">
            <v>0.89937708360603752</v>
          </cell>
          <cell r="H166">
            <v>12622281</v>
          </cell>
          <cell r="I166">
            <v>0.91253563965347329</v>
          </cell>
          <cell r="J166"/>
          <cell r="K166">
            <v>6154609</v>
          </cell>
          <cell r="L166">
            <v>0</v>
          </cell>
          <cell r="M166">
            <v>0</v>
          </cell>
          <cell r="N166">
            <v>12622281</v>
          </cell>
          <cell r="O166">
            <v>6154609</v>
          </cell>
          <cell r="P166">
            <v>5888144</v>
          </cell>
          <cell r="Q166">
            <v>266465</v>
          </cell>
          <cell r="R166">
            <v>4.5254497851954705</v>
          </cell>
          <cell r="S166">
            <v>1403</v>
          </cell>
          <cell r="T166">
            <v>0</v>
          </cell>
          <cell r="U166">
            <v>32</v>
          </cell>
          <cell r="V166">
            <v>622</v>
          </cell>
          <cell r="W166">
            <v>157</v>
          </cell>
          <cell r="X166">
            <v>1372</v>
          </cell>
          <cell r="Y166">
            <v>12622281</v>
          </cell>
        </row>
        <row r="167">
          <cell r="A167">
            <v>158</v>
          </cell>
          <cell r="B167">
            <v>32</v>
          </cell>
          <cell r="C167" t="str">
            <v xml:space="preserve">BLACKSTONE                   </v>
          </cell>
          <cell r="D167">
            <v>805</v>
          </cell>
          <cell r="E167" t="str">
            <v>BLACKSTONE VALLEY</v>
          </cell>
          <cell r="F167">
            <v>1306011</v>
          </cell>
          <cell r="G167">
            <v>9.4423244648474472E-2</v>
          </cell>
          <cell r="H167">
            <v>1120935</v>
          </cell>
          <cell r="I167">
            <v>8.1038691599003856E-2</v>
          </cell>
          <cell r="J167"/>
          <cell r="K167">
            <v>546567</v>
          </cell>
          <cell r="L167">
            <v>0</v>
          </cell>
          <cell r="M167">
            <v>0</v>
          </cell>
          <cell r="N167">
            <v>1120935</v>
          </cell>
          <cell r="O167">
            <v>546567</v>
          </cell>
          <cell r="P167">
            <v>618181</v>
          </cell>
          <cell r="Q167">
            <v>-71614</v>
          </cell>
          <cell r="R167">
            <v>-11.584632979661297</v>
          </cell>
          <cell r="S167">
            <v>92</v>
          </cell>
          <cell r="T167">
            <v>0</v>
          </cell>
          <cell r="U167">
            <v>32</v>
          </cell>
          <cell r="V167">
            <v>805</v>
          </cell>
          <cell r="W167">
            <v>158</v>
          </cell>
          <cell r="X167">
            <v>76</v>
          </cell>
          <cell r="Y167">
            <v>1120935</v>
          </cell>
        </row>
        <row r="168">
          <cell r="A168">
            <v>159</v>
          </cell>
          <cell r="B168">
            <v>32</v>
          </cell>
          <cell r="D168">
            <v>998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32</v>
          </cell>
          <cell r="V168">
            <v>998</v>
          </cell>
          <cell r="W168">
            <v>159</v>
          </cell>
          <cell r="X168">
            <v>0</v>
          </cell>
          <cell r="Y168">
            <v>0</v>
          </cell>
        </row>
        <row r="169">
          <cell r="A169">
            <v>160</v>
          </cell>
          <cell r="B169">
            <v>32</v>
          </cell>
          <cell r="C169" t="str">
            <v xml:space="preserve">BLACKSTONE                   </v>
          </cell>
          <cell r="D169">
            <v>999</v>
          </cell>
          <cell r="E169" t="str">
            <v>TOTAL</v>
          </cell>
          <cell r="F169">
            <v>13831456.49</v>
          </cell>
          <cell r="G169">
            <v>1</v>
          </cell>
          <cell r="H169">
            <v>13832096.470000001</v>
          </cell>
          <cell r="I169">
            <v>1</v>
          </cell>
          <cell r="J169">
            <v>6744514</v>
          </cell>
          <cell r="K169">
            <v>6744514</v>
          </cell>
          <cell r="L169">
            <v>0</v>
          </cell>
          <cell r="M169">
            <v>0</v>
          </cell>
          <cell r="N169">
            <v>13832096.470000001</v>
          </cell>
          <cell r="O169">
            <v>6744514</v>
          </cell>
          <cell r="P169">
            <v>6546914</v>
          </cell>
          <cell r="Q169">
            <v>197600</v>
          </cell>
          <cell r="R169">
            <v>3.0182159105801603</v>
          </cell>
          <cell r="S169">
            <v>1502</v>
          </cell>
          <cell r="T169">
            <v>0</v>
          </cell>
          <cell r="U169">
            <v>32</v>
          </cell>
          <cell r="V169">
            <v>999</v>
          </cell>
          <cell r="W169">
            <v>160</v>
          </cell>
          <cell r="X169">
            <v>1455</v>
          </cell>
          <cell r="Y169">
            <v>13832096.470000001</v>
          </cell>
        </row>
        <row r="170">
          <cell r="A170">
            <v>161</v>
          </cell>
          <cell r="B170">
            <v>33</v>
          </cell>
          <cell r="C170" t="str">
            <v xml:space="preserve">BLANDFORD                    </v>
          </cell>
          <cell r="D170">
            <v>33</v>
          </cell>
          <cell r="E170" t="str">
            <v>BLANDFORD</v>
          </cell>
          <cell r="F170">
            <v>122500.7</v>
          </cell>
          <cell r="G170">
            <v>7.7271921871657809E-2</v>
          </cell>
          <cell r="H170">
            <v>88880.470000000016</v>
          </cell>
          <cell r="I170">
            <v>5.6943397236262225E-2</v>
          </cell>
          <cell r="J170"/>
          <cell r="K170">
            <v>61527</v>
          </cell>
          <cell r="L170">
            <v>0</v>
          </cell>
          <cell r="M170">
            <v>0</v>
          </cell>
          <cell r="N170">
            <v>88880.470000000016</v>
          </cell>
          <cell r="O170">
            <v>61527</v>
          </cell>
          <cell r="P170">
            <v>81440</v>
          </cell>
          <cell r="Q170">
            <v>-19913</v>
          </cell>
          <cell r="R170">
            <v>-24.451129666011788</v>
          </cell>
          <cell r="S170">
            <v>10</v>
          </cell>
          <cell r="T170">
            <v>0</v>
          </cell>
          <cell r="U170">
            <v>33</v>
          </cell>
          <cell r="V170">
            <v>33</v>
          </cell>
          <cell r="W170">
            <v>161</v>
          </cell>
          <cell r="X170">
            <v>7</v>
          </cell>
          <cell r="Y170">
            <v>88880.470000000016</v>
          </cell>
        </row>
        <row r="171">
          <cell r="A171">
            <v>162</v>
          </cell>
          <cell r="B171">
            <v>33</v>
          </cell>
          <cell r="C171" t="str">
            <v xml:space="preserve">BLANDFORD                    </v>
          </cell>
          <cell r="D171">
            <v>672</v>
          </cell>
          <cell r="E171" t="str">
            <v>GATEWAY</v>
          </cell>
          <cell r="F171">
            <v>1462819</v>
          </cell>
          <cell r="G171">
            <v>0.92272807812834223</v>
          </cell>
          <cell r="H171">
            <v>1471976</v>
          </cell>
          <cell r="I171">
            <v>0.94305660276373782</v>
          </cell>
          <cell r="J171"/>
          <cell r="K171">
            <v>1018968</v>
          </cell>
          <cell r="L171">
            <v>0</v>
          </cell>
          <cell r="M171">
            <v>0</v>
          </cell>
          <cell r="N171">
            <v>1471976</v>
          </cell>
          <cell r="O171">
            <v>1018968</v>
          </cell>
          <cell r="P171">
            <v>972503</v>
          </cell>
          <cell r="Q171">
            <v>46465</v>
          </cell>
          <cell r="R171">
            <v>4.7778772918952432</v>
          </cell>
          <cell r="S171">
            <v>158</v>
          </cell>
          <cell r="T171">
            <v>0</v>
          </cell>
          <cell r="U171">
            <v>33</v>
          </cell>
          <cell r="V171">
            <v>672</v>
          </cell>
          <cell r="W171">
            <v>162</v>
          </cell>
          <cell r="X171">
            <v>153</v>
          </cell>
          <cell r="Y171">
            <v>1471976</v>
          </cell>
        </row>
        <row r="172">
          <cell r="A172">
            <v>163</v>
          </cell>
          <cell r="B172">
            <v>33</v>
          </cell>
          <cell r="D172">
            <v>998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/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33</v>
          </cell>
          <cell r="V172">
            <v>998</v>
          </cell>
          <cell r="W172">
            <v>163</v>
          </cell>
          <cell r="X172">
            <v>0</v>
          </cell>
          <cell r="Y172">
            <v>0</v>
          </cell>
        </row>
        <row r="173">
          <cell r="A173">
            <v>164</v>
          </cell>
          <cell r="B173">
            <v>33</v>
          </cell>
          <cell r="D173">
            <v>998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/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33</v>
          </cell>
          <cell r="V173">
            <v>998</v>
          </cell>
          <cell r="W173">
            <v>164</v>
          </cell>
          <cell r="X173">
            <v>0</v>
          </cell>
          <cell r="Y173">
            <v>0</v>
          </cell>
        </row>
        <row r="174">
          <cell r="A174">
            <v>165</v>
          </cell>
          <cell r="B174">
            <v>33</v>
          </cell>
          <cell r="C174" t="str">
            <v xml:space="preserve">BLANDFORD                    </v>
          </cell>
          <cell r="D174">
            <v>999</v>
          </cell>
          <cell r="E174" t="str">
            <v>TOTAL</v>
          </cell>
          <cell r="F174">
            <v>1585319.7</v>
          </cell>
          <cell r="G174">
            <v>1</v>
          </cell>
          <cell r="H174">
            <v>1560856.47</v>
          </cell>
          <cell r="I174">
            <v>1</v>
          </cell>
          <cell r="J174">
            <v>1080495</v>
          </cell>
          <cell r="K174">
            <v>1080495</v>
          </cell>
          <cell r="L174">
            <v>0</v>
          </cell>
          <cell r="M174">
            <v>0</v>
          </cell>
          <cell r="N174">
            <v>1560856.47</v>
          </cell>
          <cell r="O174">
            <v>1080495</v>
          </cell>
          <cell r="P174">
            <v>1053943</v>
          </cell>
          <cell r="Q174">
            <v>26552</v>
          </cell>
          <cell r="R174">
            <v>2.5193013284399632</v>
          </cell>
          <cell r="S174">
            <v>168</v>
          </cell>
          <cell r="T174">
            <v>0</v>
          </cell>
          <cell r="U174">
            <v>33</v>
          </cell>
          <cell r="V174">
            <v>999</v>
          </cell>
          <cell r="W174">
            <v>165</v>
          </cell>
          <cell r="X174">
            <v>160</v>
          </cell>
          <cell r="Y174">
            <v>1560856.47</v>
          </cell>
        </row>
        <row r="175">
          <cell r="A175">
            <v>166</v>
          </cell>
          <cell r="B175">
            <v>34</v>
          </cell>
          <cell r="C175" t="str">
            <v xml:space="preserve">BOLTON                       </v>
          </cell>
          <cell r="D175">
            <v>34</v>
          </cell>
          <cell r="E175" t="str">
            <v>BOLTON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/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34</v>
          </cell>
          <cell r="V175">
            <v>34</v>
          </cell>
          <cell r="W175">
            <v>166</v>
          </cell>
          <cell r="X175">
            <v>0</v>
          </cell>
          <cell r="Y175">
            <v>0</v>
          </cell>
        </row>
        <row r="176">
          <cell r="A176">
            <v>167</v>
          </cell>
          <cell r="B176">
            <v>34</v>
          </cell>
          <cell r="C176" t="str">
            <v xml:space="preserve">BOLTON                       </v>
          </cell>
          <cell r="D176">
            <v>725</v>
          </cell>
          <cell r="E176" t="str">
            <v>NASHOBA</v>
          </cell>
          <cell r="F176">
            <v>9081221</v>
          </cell>
          <cell r="G176">
            <v>0.98359043688722048</v>
          </cell>
          <cell r="H176">
            <v>9442668</v>
          </cell>
          <cell r="I176">
            <v>0.98341333806571429</v>
          </cell>
          <cell r="J176"/>
          <cell r="K176">
            <v>7803437</v>
          </cell>
          <cell r="L176">
            <v>0</v>
          </cell>
          <cell r="M176">
            <v>0</v>
          </cell>
          <cell r="N176">
            <v>9442668</v>
          </cell>
          <cell r="O176">
            <v>7803437</v>
          </cell>
          <cell r="P176">
            <v>7569995</v>
          </cell>
          <cell r="Q176">
            <v>233442</v>
          </cell>
          <cell r="R176">
            <v>3.0837801081770859</v>
          </cell>
          <cell r="S176">
            <v>1040</v>
          </cell>
          <cell r="T176">
            <v>0</v>
          </cell>
          <cell r="U176">
            <v>34</v>
          </cell>
          <cell r="V176">
            <v>725</v>
          </cell>
          <cell r="W176">
            <v>167</v>
          </cell>
          <cell r="X176">
            <v>1043</v>
          </cell>
          <cell r="Y176">
            <v>9442668</v>
          </cell>
        </row>
        <row r="177">
          <cell r="A177">
            <v>168</v>
          </cell>
          <cell r="B177">
            <v>34</v>
          </cell>
          <cell r="C177" t="str">
            <v xml:space="preserve">BOLTON                       </v>
          </cell>
          <cell r="D177">
            <v>830</v>
          </cell>
          <cell r="E177" t="str">
            <v>MINUTEMAN</v>
          </cell>
          <cell r="F177">
            <v>151505</v>
          </cell>
          <cell r="G177">
            <v>1.6409563112779475E-2</v>
          </cell>
          <cell r="H177">
            <v>159264</v>
          </cell>
          <cell r="I177">
            <v>1.6586661934285724E-2</v>
          </cell>
          <cell r="J177"/>
          <cell r="K177">
            <v>131616</v>
          </cell>
          <cell r="L177">
            <v>0</v>
          </cell>
          <cell r="M177">
            <v>0</v>
          </cell>
          <cell r="N177">
            <v>159264</v>
          </cell>
          <cell r="O177">
            <v>131616</v>
          </cell>
          <cell r="P177">
            <v>126293</v>
          </cell>
          <cell r="Q177">
            <v>5323</v>
          </cell>
          <cell r="R177">
            <v>4.2148020872099003</v>
          </cell>
          <cell r="S177">
            <v>10</v>
          </cell>
          <cell r="T177">
            <v>0</v>
          </cell>
          <cell r="U177">
            <v>34</v>
          </cell>
          <cell r="V177">
            <v>830</v>
          </cell>
          <cell r="W177">
            <v>168</v>
          </cell>
          <cell r="X177">
            <v>10</v>
          </cell>
          <cell r="Y177">
            <v>159264</v>
          </cell>
        </row>
        <row r="178">
          <cell r="A178">
            <v>169</v>
          </cell>
          <cell r="B178">
            <v>34</v>
          </cell>
          <cell r="D178">
            <v>998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/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34</v>
          </cell>
          <cell r="V178">
            <v>998</v>
          </cell>
          <cell r="W178">
            <v>169</v>
          </cell>
          <cell r="X178">
            <v>0</v>
          </cell>
          <cell r="Y178">
            <v>0</v>
          </cell>
        </row>
        <row r="179">
          <cell r="A179">
            <v>170</v>
          </cell>
          <cell r="B179">
            <v>34</v>
          </cell>
          <cell r="C179" t="str">
            <v xml:space="preserve">BOLTON                       </v>
          </cell>
          <cell r="D179">
            <v>999</v>
          </cell>
          <cell r="E179" t="str">
            <v>TOTAL</v>
          </cell>
          <cell r="F179">
            <v>9232726</v>
          </cell>
          <cell r="G179">
            <v>1</v>
          </cell>
          <cell r="H179">
            <v>9601932</v>
          </cell>
          <cell r="I179">
            <v>1</v>
          </cell>
          <cell r="J179">
            <v>7935053</v>
          </cell>
          <cell r="K179">
            <v>7935053</v>
          </cell>
          <cell r="L179">
            <v>0</v>
          </cell>
          <cell r="M179">
            <v>0</v>
          </cell>
          <cell r="N179">
            <v>9601932</v>
          </cell>
          <cell r="O179">
            <v>7935053</v>
          </cell>
          <cell r="P179">
            <v>7696288</v>
          </cell>
          <cell r="Q179">
            <v>238765</v>
          </cell>
          <cell r="R179">
            <v>3.102339725332524</v>
          </cell>
          <cell r="S179">
            <v>1050</v>
          </cell>
          <cell r="T179">
            <v>0</v>
          </cell>
          <cell r="U179">
            <v>34</v>
          </cell>
          <cell r="V179">
            <v>999</v>
          </cell>
          <cell r="W179">
            <v>170</v>
          </cell>
          <cell r="X179">
            <v>1053</v>
          </cell>
          <cell r="Y179">
            <v>9601932</v>
          </cell>
        </row>
        <row r="180">
          <cell r="A180">
            <v>171</v>
          </cell>
          <cell r="B180">
            <v>35</v>
          </cell>
          <cell r="C180" t="str">
            <v xml:space="preserve">BOSTON                       </v>
          </cell>
          <cell r="D180">
            <v>35</v>
          </cell>
          <cell r="E180" t="str">
            <v>BOSTON</v>
          </cell>
          <cell r="F180">
            <v>706116381.62752008</v>
          </cell>
          <cell r="G180">
            <v>1</v>
          </cell>
          <cell r="H180">
            <v>724294011.71002996</v>
          </cell>
          <cell r="I180">
            <v>1</v>
          </cell>
          <cell r="J180"/>
          <cell r="K180">
            <v>579960095</v>
          </cell>
          <cell r="L180">
            <v>0</v>
          </cell>
          <cell r="M180">
            <v>0</v>
          </cell>
          <cell r="N180">
            <v>724294011.71002996</v>
          </cell>
          <cell r="O180">
            <v>579960095</v>
          </cell>
          <cell r="P180">
            <v>551817407</v>
          </cell>
          <cell r="Q180">
            <v>28142688</v>
          </cell>
          <cell r="R180">
            <v>5.1000000440363058</v>
          </cell>
          <cell r="S180">
            <v>61194</v>
          </cell>
          <cell r="T180">
            <v>0</v>
          </cell>
          <cell r="U180">
            <v>35</v>
          </cell>
          <cell r="V180">
            <v>35</v>
          </cell>
          <cell r="W180">
            <v>171</v>
          </cell>
          <cell r="X180">
            <v>61109</v>
          </cell>
          <cell r="Y180">
            <v>724294011.71002996</v>
          </cell>
        </row>
        <row r="181">
          <cell r="A181">
            <v>172</v>
          </cell>
          <cell r="B181">
            <v>35</v>
          </cell>
          <cell r="D181">
            <v>998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35</v>
          </cell>
          <cell r="V181">
            <v>998</v>
          </cell>
          <cell r="W181">
            <v>172</v>
          </cell>
          <cell r="X181">
            <v>0</v>
          </cell>
          <cell r="Y181">
            <v>0</v>
          </cell>
        </row>
        <row r="182">
          <cell r="A182">
            <v>173</v>
          </cell>
          <cell r="B182">
            <v>35</v>
          </cell>
          <cell r="D182">
            <v>998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/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35</v>
          </cell>
          <cell r="V182">
            <v>998</v>
          </cell>
          <cell r="W182">
            <v>173</v>
          </cell>
          <cell r="X182">
            <v>0</v>
          </cell>
          <cell r="Y182">
            <v>0</v>
          </cell>
        </row>
        <row r="183">
          <cell r="A183">
            <v>174</v>
          </cell>
          <cell r="B183">
            <v>35</v>
          </cell>
          <cell r="D183">
            <v>998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/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35</v>
          </cell>
          <cell r="V183">
            <v>998</v>
          </cell>
          <cell r="W183">
            <v>174</v>
          </cell>
          <cell r="X183">
            <v>0</v>
          </cell>
          <cell r="Y183">
            <v>0</v>
          </cell>
        </row>
        <row r="184">
          <cell r="A184">
            <v>175</v>
          </cell>
          <cell r="B184">
            <v>35</v>
          </cell>
          <cell r="C184" t="str">
            <v xml:space="preserve">BOSTON                       </v>
          </cell>
          <cell r="D184">
            <v>999</v>
          </cell>
          <cell r="E184" t="str">
            <v>TOTAL</v>
          </cell>
          <cell r="F184">
            <v>706116381.62752008</v>
          </cell>
          <cell r="G184">
            <v>1</v>
          </cell>
          <cell r="H184">
            <v>724294011.71002996</v>
          </cell>
          <cell r="I184">
            <v>1</v>
          </cell>
          <cell r="J184">
            <v>579960095</v>
          </cell>
          <cell r="K184">
            <v>579960095</v>
          </cell>
          <cell r="L184">
            <v>0</v>
          </cell>
          <cell r="M184">
            <v>0</v>
          </cell>
          <cell r="N184">
            <v>724294011.71002996</v>
          </cell>
          <cell r="O184">
            <v>579960095</v>
          </cell>
          <cell r="P184">
            <v>551817407</v>
          </cell>
          <cell r="Q184">
            <v>28142688</v>
          </cell>
          <cell r="R184">
            <v>5.1000000440363058</v>
          </cell>
          <cell r="S184">
            <v>61194</v>
          </cell>
          <cell r="T184">
            <v>0</v>
          </cell>
          <cell r="U184">
            <v>35</v>
          </cell>
          <cell r="V184">
            <v>999</v>
          </cell>
          <cell r="W184">
            <v>175</v>
          </cell>
          <cell r="X184">
            <v>61109</v>
          </cell>
          <cell r="Y184">
            <v>724294011.71002996</v>
          </cell>
        </row>
        <row r="185">
          <cell r="A185">
            <v>176</v>
          </cell>
          <cell r="B185">
            <v>36</v>
          </cell>
          <cell r="C185" t="str">
            <v xml:space="preserve">BOURNE                       </v>
          </cell>
          <cell r="D185">
            <v>36</v>
          </cell>
          <cell r="E185" t="str">
            <v>BOURNE</v>
          </cell>
          <cell r="F185">
            <v>19955194.440000001</v>
          </cell>
          <cell r="G185">
            <v>0.92255930924136564</v>
          </cell>
          <cell r="H185">
            <v>20413172.529999997</v>
          </cell>
          <cell r="I185">
            <v>0.92333728275572757</v>
          </cell>
          <cell r="J185"/>
          <cell r="K185">
            <v>17508247</v>
          </cell>
          <cell r="L185">
            <v>0</v>
          </cell>
          <cell r="M185">
            <v>0</v>
          </cell>
          <cell r="N185">
            <v>20413172.529999997</v>
          </cell>
          <cell r="O185">
            <v>17508247</v>
          </cell>
          <cell r="P185">
            <v>17178276</v>
          </cell>
          <cell r="Q185">
            <v>329971</v>
          </cell>
          <cell r="R185">
            <v>1.9208621400657435</v>
          </cell>
          <cell r="S185">
            <v>2245</v>
          </cell>
          <cell r="T185">
            <v>0</v>
          </cell>
          <cell r="U185">
            <v>36</v>
          </cell>
          <cell r="V185">
            <v>36</v>
          </cell>
          <cell r="W185">
            <v>176</v>
          </cell>
          <cell r="X185">
            <v>2192</v>
          </cell>
          <cell r="Y185">
            <v>20413172.529999997</v>
          </cell>
        </row>
        <row r="186">
          <cell r="A186">
            <v>177</v>
          </cell>
          <cell r="B186">
            <v>36</v>
          </cell>
          <cell r="C186" t="str">
            <v xml:space="preserve">BOURNE                       </v>
          </cell>
          <cell r="D186">
            <v>879</v>
          </cell>
          <cell r="E186" t="str">
            <v>UPPER CAPE COD</v>
          </cell>
          <cell r="F186">
            <v>1675062</v>
          </cell>
          <cell r="G186">
            <v>7.7440690758634384E-2</v>
          </cell>
          <cell r="H186">
            <v>1694862</v>
          </cell>
          <cell r="I186">
            <v>7.6662717244272385E-2</v>
          </cell>
          <cell r="J186"/>
          <cell r="K186">
            <v>1453672</v>
          </cell>
          <cell r="L186">
            <v>0</v>
          </cell>
          <cell r="M186">
            <v>0</v>
          </cell>
          <cell r="N186">
            <v>1694862</v>
          </cell>
          <cell r="O186">
            <v>1453672</v>
          </cell>
          <cell r="P186">
            <v>1441964</v>
          </cell>
          <cell r="Q186">
            <v>11708</v>
          </cell>
          <cell r="R186">
            <v>0.81194814849746599</v>
          </cell>
          <cell r="S186">
            <v>120</v>
          </cell>
          <cell r="T186">
            <v>0</v>
          </cell>
          <cell r="U186">
            <v>36</v>
          </cell>
          <cell r="V186">
            <v>879</v>
          </cell>
          <cell r="W186">
            <v>177</v>
          </cell>
          <cell r="X186">
            <v>117</v>
          </cell>
          <cell r="Y186">
            <v>1694862</v>
          </cell>
        </row>
        <row r="187">
          <cell r="A187">
            <v>178</v>
          </cell>
          <cell r="B187">
            <v>36</v>
          </cell>
          <cell r="D187">
            <v>998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/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36</v>
          </cell>
          <cell r="V187">
            <v>998</v>
          </cell>
          <cell r="W187">
            <v>178</v>
          </cell>
          <cell r="X187">
            <v>0</v>
          </cell>
          <cell r="Y187">
            <v>0</v>
          </cell>
        </row>
        <row r="188">
          <cell r="A188">
            <v>179</v>
          </cell>
          <cell r="B188">
            <v>36</v>
          </cell>
          <cell r="D188">
            <v>998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/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36</v>
          </cell>
          <cell r="V188">
            <v>998</v>
          </cell>
          <cell r="W188">
            <v>179</v>
          </cell>
          <cell r="X188">
            <v>0</v>
          </cell>
          <cell r="Y188">
            <v>0</v>
          </cell>
        </row>
        <row r="189">
          <cell r="A189">
            <v>180</v>
          </cell>
          <cell r="B189">
            <v>36</v>
          </cell>
          <cell r="C189" t="str">
            <v xml:space="preserve">BOURNE                       </v>
          </cell>
          <cell r="D189">
            <v>999</v>
          </cell>
          <cell r="E189" t="str">
            <v>TOTAL</v>
          </cell>
          <cell r="F189">
            <v>21630256.440000001</v>
          </cell>
          <cell r="G189">
            <v>1</v>
          </cell>
          <cell r="H189">
            <v>22108034.529999997</v>
          </cell>
          <cell r="I189">
            <v>1</v>
          </cell>
          <cell r="J189">
            <v>18961919</v>
          </cell>
          <cell r="K189">
            <v>18961919</v>
          </cell>
          <cell r="L189">
            <v>0</v>
          </cell>
          <cell r="M189">
            <v>0</v>
          </cell>
          <cell r="N189">
            <v>22108034.529999997</v>
          </cell>
          <cell r="O189">
            <v>18961919</v>
          </cell>
          <cell r="P189">
            <v>18620240</v>
          </cell>
          <cell r="Q189">
            <v>341679</v>
          </cell>
          <cell r="R189">
            <v>1.8349870893178606</v>
          </cell>
          <cell r="S189">
            <v>2365</v>
          </cell>
          <cell r="T189">
            <v>0</v>
          </cell>
          <cell r="U189">
            <v>36</v>
          </cell>
          <cell r="V189">
            <v>999</v>
          </cell>
          <cell r="W189">
            <v>180</v>
          </cell>
          <cell r="X189">
            <v>2309</v>
          </cell>
          <cell r="Y189">
            <v>22108034.529999997</v>
          </cell>
        </row>
        <row r="190">
          <cell r="A190">
            <v>181</v>
          </cell>
          <cell r="B190">
            <v>37</v>
          </cell>
          <cell r="C190" t="str">
            <v xml:space="preserve">BOXBOROUGH                   </v>
          </cell>
          <cell r="D190">
            <v>37</v>
          </cell>
          <cell r="E190" t="str">
            <v>BOXBOROUGH</v>
          </cell>
          <cell r="F190">
            <v>3688231.1508000009</v>
          </cell>
          <cell r="G190">
            <v>0.40039223500735777</v>
          </cell>
          <cell r="H190">
            <v>3802586.1715900004</v>
          </cell>
          <cell r="I190">
            <v>0.42075525095561084</v>
          </cell>
          <cell r="J190"/>
          <cell r="K190">
            <v>3281068</v>
          </cell>
          <cell r="L190">
            <v>0</v>
          </cell>
          <cell r="M190">
            <v>0</v>
          </cell>
          <cell r="N190">
            <v>3802586.1715900004</v>
          </cell>
          <cell r="O190">
            <v>3281068</v>
          </cell>
          <cell r="P190">
            <v>3037911</v>
          </cell>
          <cell r="Q190">
            <v>243157</v>
          </cell>
          <cell r="R190">
            <v>8.0040857023132013</v>
          </cell>
          <cell r="S190">
            <v>426</v>
          </cell>
          <cell r="T190">
            <v>0</v>
          </cell>
          <cell r="U190">
            <v>37</v>
          </cell>
          <cell r="V190">
            <v>37</v>
          </cell>
          <cell r="W190">
            <v>181</v>
          </cell>
          <cell r="X190">
            <v>414</v>
          </cell>
          <cell r="Y190">
            <v>3802586.1715900004</v>
          </cell>
        </row>
        <row r="191">
          <cell r="A191">
            <v>182</v>
          </cell>
          <cell r="B191">
            <v>37</v>
          </cell>
          <cell r="C191" t="str">
            <v xml:space="preserve">BOXBOROUGH                   </v>
          </cell>
          <cell r="D191">
            <v>600</v>
          </cell>
          <cell r="E191" t="str">
            <v>ACTON BOXBOROUGH</v>
          </cell>
          <cell r="F191">
            <v>5280907</v>
          </cell>
          <cell r="G191">
            <v>0.57329220163908834</v>
          </cell>
          <cell r="H191">
            <v>5107528</v>
          </cell>
          <cell r="I191">
            <v>0.56514675234939526</v>
          </cell>
          <cell r="J191"/>
          <cell r="K191">
            <v>4407040</v>
          </cell>
          <cell r="L191">
            <v>0</v>
          </cell>
          <cell r="M191">
            <v>0</v>
          </cell>
          <cell r="N191">
            <v>5107528</v>
          </cell>
          <cell r="O191">
            <v>4407040</v>
          </cell>
          <cell r="P191">
            <v>4349761</v>
          </cell>
          <cell r="Q191">
            <v>57279</v>
          </cell>
          <cell r="R191">
            <v>1.3168309707131036</v>
          </cell>
          <cell r="S191">
            <v>587</v>
          </cell>
          <cell r="T191">
            <v>0</v>
          </cell>
          <cell r="U191">
            <v>37</v>
          </cell>
          <cell r="V191">
            <v>600</v>
          </cell>
          <cell r="W191">
            <v>182</v>
          </cell>
          <cell r="X191">
            <v>546</v>
          </cell>
          <cell r="Y191">
            <v>5107528</v>
          </cell>
        </row>
        <row r="192">
          <cell r="A192">
            <v>183</v>
          </cell>
          <cell r="B192">
            <v>37</v>
          </cell>
          <cell r="C192" t="str">
            <v>BOXBOROUGH</v>
          </cell>
          <cell r="D192">
            <v>830</v>
          </cell>
          <cell r="E192" t="str">
            <v>MINUTEMAN</v>
          </cell>
          <cell r="F192">
            <v>242407</v>
          </cell>
          <cell r="G192">
            <v>2.631556335355394E-2</v>
          </cell>
          <cell r="H192">
            <v>127411</v>
          </cell>
          <cell r="I192">
            <v>1.4097996694993899E-2</v>
          </cell>
          <cell r="J192"/>
          <cell r="K192">
            <v>109937</v>
          </cell>
          <cell r="L192">
            <v>0</v>
          </cell>
          <cell r="M192">
            <v>0</v>
          </cell>
          <cell r="N192">
            <v>127411</v>
          </cell>
          <cell r="O192">
            <v>109937</v>
          </cell>
          <cell r="P192">
            <v>199665</v>
          </cell>
          <cell r="Q192">
            <v>-89728</v>
          </cell>
          <cell r="R192">
            <v>-44.939273282748601</v>
          </cell>
          <cell r="S192">
            <v>16</v>
          </cell>
          <cell r="T192">
            <v>0</v>
          </cell>
          <cell r="U192">
            <v>37</v>
          </cell>
          <cell r="V192">
            <v>830</v>
          </cell>
          <cell r="W192">
            <v>183</v>
          </cell>
          <cell r="X192">
            <v>8</v>
          </cell>
          <cell r="Y192">
            <v>127411</v>
          </cell>
        </row>
        <row r="193">
          <cell r="A193">
            <v>184</v>
          </cell>
          <cell r="B193">
            <v>37</v>
          </cell>
          <cell r="D193">
            <v>998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/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37</v>
          </cell>
          <cell r="V193">
            <v>998</v>
          </cell>
          <cell r="W193">
            <v>184</v>
          </cell>
          <cell r="X193">
            <v>0</v>
          </cell>
          <cell r="Y193">
            <v>0</v>
          </cell>
        </row>
        <row r="194">
          <cell r="A194">
            <v>185</v>
          </cell>
          <cell r="B194">
            <v>37</v>
          </cell>
          <cell r="C194" t="str">
            <v>BOXBOROUGH</v>
          </cell>
          <cell r="D194">
            <v>999</v>
          </cell>
          <cell r="E194" t="str">
            <v>TOTAL</v>
          </cell>
          <cell r="F194">
            <v>9211545.1508000009</v>
          </cell>
          <cell r="G194">
            <v>1</v>
          </cell>
          <cell r="H194">
            <v>9037525.1715900004</v>
          </cell>
          <cell r="I194">
            <v>1</v>
          </cell>
          <cell r="J194">
            <v>7798045</v>
          </cell>
          <cell r="K194">
            <v>7798045</v>
          </cell>
          <cell r="L194">
            <v>0</v>
          </cell>
          <cell r="M194">
            <v>0</v>
          </cell>
          <cell r="N194">
            <v>9037525.1715900004</v>
          </cell>
          <cell r="O194">
            <v>7798045</v>
          </cell>
          <cell r="P194">
            <v>7587337</v>
          </cell>
          <cell r="Q194">
            <v>210708</v>
          </cell>
          <cell r="R194">
            <v>2.7771008457908222</v>
          </cell>
          <cell r="S194">
            <v>1029</v>
          </cell>
          <cell r="T194">
            <v>0</v>
          </cell>
          <cell r="U194">
            <v>37</v>
          </cell>
          <cell r="V194">
            <v>999</v>
          </cell>
          <cell r="W194">
            <v>185</v>
          </cell>
          <cell r="X194">
            <v>968</v>
          </cell>
          <cell r="Y194">
            <v>9037525.1715900004</v>
          </cell>
        </row>
        <row r="195">
          <cell r="A195">
            <v>186</v>
          </cell>
          <cell r="B195">
            <v>38</v>
          </cell>
          <cell r="C195" t="str">
            <v>BOXFORD</v>
          </cell>
          <cell r="D195">
            <v>38</v>
          </cell>
          <cell r="E195" t="str">
            <v>BOXFORD</v>
          </cell>
          <cell r="F195">
            <v>6278578.7740599988</v>
          </cell>
          <cell r="G195">
            <v>0.46536020170396575</v>
          </cell>
          <cell r="H195">
            <v>6142159.6714999992</v>
          </cell>
          <cell r="I195">
            <v>0.44692788140491557</v>
          </cell>
          <cell r="J195"/>
          <cell r="K195">
            <v>5437591</v>
          </cell>
          <cell r="L195">
            <v>0</v>
          </cell>
          <cell r="M195">
            <v>0</v>
          </cell>
          <cell r="N195">
            <v>6142159.6714999992</v>
          </cell>
          <cell r="O195">
            <v>5438279</v>
          </cell>
          <cell r="P195">
            <v>5546995</v>
          </cell>
          <cell r="Q195">
            <v>-108716</v>
          </cell>
          <cell r="R195">
            <v>-1.9599080222715182</v>
          </cell>
          <cell r="S195">
            <v>771</v>
          </cell>
          <cell r="T195">
            <v>0</v>
          </cell>
          <cell r="U195">
            <v>38</v>
          </cell>
          <cell r="V195">
            <v>38</v>
          </cell>
          <cell r="W195">
            <v>186</v>
          </cell>
          <cell r="X195">
            <v>733</v>
          </cell>
          <cell r="Y195">
            <v>6142159.6714999992</v>
          </cell>
        </row>
        <row r="196">
          <cell r="A196">
            <v>187</v>
          </cell>
          <cell r="B196">
            <v>38</v>
          </cell>
          <cell r="C196" t="str">
            <v>BOXFORD</v>
          </cell>
          <cell r="D196">
            <v>705</v>
          </cell>
          <cell r="E196" t="str">
            <v>MASCONOMET</v>
          </cell>
          <cell r="F196">
            <v>7070176</v>
          </cell>
          <cell r="G196">
            <v>0.52403237226805821</v>
          </cell>
          <cell r="H196">
            <v>7438175</v>
          </cell>
          <cell r="I196">
            <v>0.54123109330649521</v>
          </cell>
          <cell r="J196"/>
          <cell r="K196">
            <v>6584940</v>
          </cell>
          <cell r="L196">
            <v>0</v>
          </cell>
          <cell r="M196">
            <v>0</v>
          </cell>
          <cell r="N196">
            <v>7438175</v>
          </cell>
          <cell r="O196">
            <v>6585773</v>
          </cell>
          <cell r="P196">
            <v>6246354</v>
          </cell>
          <cell r="Q196">
            <v>339419</v>
          </cell>
          <cell r="R196">
            <v>5.4338739046810351</v>
          </cell>
          <cell r="S196">
            <v>793</v>
          </cell>
          <cell r="T196">
            <v>0</v>
          </cell>
          <cell r="U196">
            <v>38</v>
          </cell>
          <cell r="V196">
            <v>705</v>
          </cell>
          <cell r="W196">
            <v>187</v>
          </cell>
          <cell r="X196">
            <v>805</v>
          </cell>
          <cell r="Y196">
            <v>7438175</v>
          </cell>
        </row>
        <row r="197">
          <cell r="A197">
            <v>188</v>
          </cell>
          <cell r="B197">
            <v>38</v>
          </cell>
          <cell r="C197" t="str">
            <v>BOXFORD</v>
          </cell>
          <cell r="D197">
            <v>854</v>
          </cell>
          <cell r="E197" t="str">
            <v>NORTH SHORE</v>
          </cell>
          <cell r="F197">
            <v>101084</v>
          </cell>
          <cell r="G197">
            <v>7.4922163632622999E-3</v>
          </cell>
          <cell r="H197">
            <v>90545</v>
          </cell>
          <cell r="I197">
            <v>6.5884130641503599E-3</v>
          </cell>
          <cell r="J197"/>
          <cell r="K197">
            <v>80159</v>
          </cell>
          <cell r="L197">
            <v>0</v>
          </cell>
          <cell r="M197">
            <v>0</v>
          </cell>
          <cell r="N197">
            <v>90545</v>
          </cell>
          <cell r="O197">
            <v>80169</v>
          </cell>
          <cell r="P197">
            <v>89305</v>
          </cell>
          <cell r="Q197">
            <v>-9136</v>
          </cell>
          <cell r="R197">
            <v>-10.230110296176026</v>
          </cell>
          <cell r="S197">
            <v>7</v>
          </cell>
          <cell r="T197">
            <v>0</v>
          </cell>
          <cell r="U197">
            <v>38</v>
          </cell>
          <cell r="V197">
            <v>854</v>
          </cell>
          <cell r="W197">
            <v>188</v>
          </cell>
          <cell r="X197">
            <v>6</v>
          </cell>
          <cell r="Y197">
            <v>90545</v>
          </cell>
        </row>
        <row r="198">
          <cell r="A198">
            <v>189</v>
          </cell>
          <cell r="B198">
            <v>38</v>
          </cell>
          <cell r="C198" t="str">
            <v>BOXFORD</v>
          </cell>
          <cell r="D198">
            <v>913</v>
          </cell>
          <cell r="E198" t="str">
            <v>ESSEX AGRICULTURAL</v>
          </cell>
          <cell r="F198">
            <v>42030</v>
          </cell>
          <cell r="G198">
            <v>3.115209664713649E-3</v>
          </cell>
          <cell r="H198">
            <v>72187</v>
          </cell>
          <cell r="I198">
            <v>5.25261222443892E-3</v>
          </cell>
          <cell r="J198"/>
          <cell r="K198">
            <v>63906</v>
          </cell>
          <cell r="L198">
            <v>62375</v>
          </cell>
          <cell r="M198">
            <v>-1531</v>
          </cell>
          <cell r="N198">
            <v>0</v>
          </cell>
          <cell r="O198">
            <v>62375</v>
          </cell>
          <cell r="P198">
            <v>36816</v>
          </cell>
          <cell r="Q198">
            <v>25559</v>
          </cell>
          <cell r="R198">
            <v>69.423620165145593</v>
          </cell>
          <cell r="S198">
            <v>3</v>
          </cell>
          <cell r="T198">
            <v>0</v>
          </cell>
          <cell r="U198">
            <v>38</v>
          </cell>
          <cell r="V198">
            <v>913</v>
          </cell>
          <cell r="W198">
            <v>189</v>
          </cell>
          <cell r="X198">
            <v>5</v>
          </cell>
          <cell r="Y198">
            <v>72187</v>
          </cell>
        </row>
        <row r="199">
          <cell r="A199">
            <v>190</v>
          </cell>
          <cell r="B199">
            <v>38</v>
          </cell>
          <cell r="C199" t="str">
            <v xml:space="preserve">BOXFORD                      </v>
          </cell>
          <cell r="D199">
            <v>999</v>
          </cell>
          <cell r="E199" t="str">
            <v>TOTAL</v>
          </cell>
          <cell r="F199">
            <v>13491868.77406</v>
          </cell>
          <cell r="G199">
            <v>1</v>
          </cell>
          <cell r="H199">
            <v>13743066.671499999</v>
          </cell>
          <cell r="I199">
            <v>1</v>
          </cell>
          <cell r="J199">
            <v>12166596</v>
          </cell>
          <cell r="K199">
            <v>12166596</v>
          </cell>
          <cell r="L199">
            <v>62375</v>
          </cell>
          <cell r="M199">
            <v>-1531</v>
          </cell>
          <cell r="N199">
            <v>13670879.671499999</v>
          </cell>
          <cell r="O199">
            <v>12166596</v>
          </cell>
          <cell r="P199">
            <v>11919470</v>
          </cell>
          <cell r="Q199">
            <v>247126</v>
          </cell>
          <cell r="R199">
            <v>2.0732968831667851</v>
          </cell>
          <cell r="S199">
            <v>1574</v>
          </cell>
          <cell r="T199">
            <v>0</v>
          </cell>
          <cell r="U199">
            <v>38</v>
          </cell>
          <cell r="V199">
            <v>999</v>
          </cell>
          <cell r="W199">
            <v>190</v>
          </cell>
          <cell r="X199">
            <v>1549</v>
          </cell>
          <cell r="Y199">
            <v>13743066.671499999</v>
          </cell>
        </row>
        <row r="200">
          <cell r="A200">
            <v>191</v>
          </cell>
          <cell r="B200">
            <v>39</v>
          </cell>
          <cell r="C200" t="str">
            <v xml:space="preserve">BOYLSTON                     </v>
          </cell>
          <cell r="D200">
            <v>39</v>
          </cell>
          <cell r="E200" t="str">
            <v>BOYLSTON</v>
          </cell>
          <cell r="F200">
            <v>2809495.56</v>
          </cell>
          <cell r="G200">
            <v>0.55019939045918798</v>
          </cell>
          <cell r="H200">
            <v>3146652.71</v>
          </cell>
          <cell r="I200">
            <v>0.57855773708806879</v>
          </cell>
          <cell r="J200"/>
          <cell r="K200">
            <v>2804850</v>
          </cell>
          <cell r="L200">
            <v>0</v>
          </cell>
          <cell r="M200">
            <v>0</v>
          </cell>
          <cell r="N200">
            <v>3146652.71</v>
          </cell>
          <cell r="O200">
            <v>2804850</v>
          </cell>
          <cell r="P200">
            <v>2592747</v>
          </cell>
          <cell r="Q200">
            <v>212103</v>
          </cell>
          <cell r="R200">
            <v>8.180628499425513</v>
          </cell>
          <cell r="S200">
            <v>340</v>
          </cell>
          <cell r="T200">
            <v>0</v>
          </cell>
          <cell r="U200">
            <v>39</v>
          </cell>
          <cell r="V200">
            <v>39</v>
          </cell>
          <cell r="W200">
            <v>191</v>
          </cell>
          <cell r="X200">
            <v>368</v>
          </cell>
          <cell r="Y200">
            <v>3146652.71</v>
          </cell>
        </row>
        <row r="201">
          <cell r="A201">
            <v>192</v>
          </cell>
          <cell r="B201">
            <v>39</v>
          </cell>
          <cell r="C201" t="str">
            <v xml:space="preserve">BOYLSTON                     </v>
          </cell>
          <cell r="D201">
            <v>620</v>
          </cell>
          <cell r="E201" t="str">
            <v>BERLIN BOYLSTON</v>
          </cell>
          <cell r="F201">
            <v>2296827</v>
          </cell>
          <cell r="G201">
            <v>0.44980060954081214</v>
          </cell>
          <cell r="H201">
            <v>2292135</v>
          </cell>
          <cell r="I201">
            <v>0.42144226291193115</v>
          </cell>
          <cell r="J201"/>
          <cell r="K201">
            <v>2043154</v>
          </cell>
          <cell r="L201">
            <v>0</v>
          </cell>
          <cell r="M201">
            <v>0</v>
          </cell>
          <cell r="N201">
            <v>2292135</v>
          </cell>
          <cell r="O201">
            <v>2043154</v>
          </cell>
          <cell r="P201">
            <v>2119630</v>
          </cell>
          <cell r="Q201">
            <v>-76476</v>
          </cell>
          <cell r="R201">
            <v>-3.6079881866174759</v>
          </cell>
          <cell r="S201">
            <v>261</v>
          </cell>
          <cell r="T201">
            <v>0</v>
          </cell>
          <cell r="U201">
            <v>39</v>
          </cell>
          <cell r="V201">
            <v>620</v>
          </cell>
          <cell r="W201">
            <v>192</v>
          </cell>
          <cell r="X201">
            <v>251</v>
          </cell>
          <cell r="Y201">
            <v>2292135</v>
          </cell>
        </row>
        <row r="202">
          <cell r="A202">
            <v>193</v>
          </cell>
          <cell r="B202">
            <v>39</v>
          </cell>
          <cell r="D202">
            <v>998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/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39</v>
          </cell>
          <cell r="V202">
            <v>998</v>
          </cell>
          <cell r="W202">
            <v>193</v>
          </cell>
          <cell r="X202">
            <v>0</v>
          </cell>
          <cell r="Y202">
            <v>0</v>
          </cell>
        </row>
        <row r="203">
          <cell r="A203">
            <v>194</v>
          </cell>
          <cell r="B203">
            <v>39</v>
          </cell>
          <cell r="D203">
            <v>998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/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39</v>
          </cell>
          <cell r="V203">
            <v>998</v>
          </cell>
          <cell r="W203">
            <v>194</v>
          </cell>
          <cell r="X203">
            <v>0</v>
          </cell>
          <cell r="Y203">
            <v>0</v>
          </cell>
        </row>
        <row r="204">
          <cell r="A204">
            <v>195</v>
          </cell>
          <cell r="B204">
            <v>39</v>
          </cell>
          <cell r="C204" t="str">
            <v xml:space="preserve">BOYLSTON                     </v>
          </cell>
          <cell r="D204">
            <v>999</v>
          </cell>
          <cell r="E204" t="str">
            <v>TOTAL</v>
          </cell>
          <cell r="F204">
            <v>5106322.5599999996</v>
          </cell>
          <cell r="G204">
            <v>1</v>
          </cell>
          <cell r="H204">
            <v>5438787.71</v>
          </cell>
          <cell r="I204">
            <v>1</v>
          </cell>
          <cell r="J204">
            <v>4848004</v>
          </cell>
          <cell r="K204">
            <v>4848004</v>
          </cell>
          <cell r="L204">
            <v>0</v>
          </cell>
          <cell r="M204">
            <v>0</v>
          </cell>
          <cell r="N204">
            <v>5438787.71</v>
          </cell>
          <cell r="O204">
            <v>4848004</v>
          </cell>
          <cell r="P204">
            <v>4712377</v>
          </cell>
          <cell r="Q204">
            <v>135627</v>
          </cell>
          <cell r="R204">
            <v>2.8781016459421647</v>
          </cell>
          <cell r="S204">
            <v>601</v>
          </cell>
          <cell r="T204">
            <v>0</v>
          </cell>
          <cell r="U204">
            <v>39</v>
          </cell>
          <cell r="V204">
            <v>999</v>
          </cell>
          <cell r="W204">
            <v>195</v>
          </cell>
          <cell r="X204">
            <v>619</v>
          </cell>
          <cell r="Y204">
            <v>5438787.71</v>
          </cell>
        </row>
        <row r="205">
          <cell r="A205">
            <v>196</v>
          </cell>
          <cell r="B205">
            <v>40</v>
          </cell>
          <cell r="C205" t="str">
            <v xml:space="preserve">BRAINTREE                    </v>
          </cell>
          <cell r="D205">
            <v>40</v>
          </cell>
          <cell r="E205" t="str">
            <v>BRAINTREE</v>
          </cell>
          <cell r="F205">
            <v>47773435.682659999</v>
          </cell>
          <cell r="G205">
            <v>0.96248620669492013</v>
          </cell>
          <cell r="H205">
            <v>49979205.223809995</v>
          </cell>
          <cell r="I205">
            <v>0.96044406445356723</v>
          </cell>
          <cell r="J205"/>
          <cell r="K205">
            <v>36669696</v>
          </cell>
          <cell r="L205">
            <v>0</v>
          </cell>
          <cell r="M205">
            <v>0</v>
          </cell>
          <cell r="N205">
            <v>49979205.223809995</v>
          </cell>
          <cell r="O205">
            <v>36669696</v>
          </cell>
          <cell r="P205">
            <v>35619436</v>
          </cell>
          <cell r="Q205">
            <v>1050260</v>
          </cell>
          <cell r="R205">
            <v>2.9485587587630531</v>
          </cell>
          <cell r="S205">
            <v>5352</v>
          </cell>
          <cell r="T205">
            <v>0</v>
          </cell>
          <cell r="U205">
            <v>40</v>
          </cell>
          <cell r="V205">
            <v>40</v>
          </cell>
          <cell r="W205">
            <v>196</v>
          </cell>
          <cell r="X205">
            <v>5400</v>
          </cell>
          <cell r="Y205">
            <v>49979205.223809995</v>
          </cell>
        </row>
        <row r="206">
          <cell r="A206">
            <v>197</v>
          </cell>
          <cell r="B206">
            <v>40</v>
          </cell>
          <cell r="C206" t="str">
            <v xml:space="preserve">BRAINTREE                    </v>
          </cell>
          <cell r="D206">
            <v>806</v>
          </cell>
          <cell r="E206" t="str">
            <v>BLUE HILLS</v>
          </cell>
          <cell r="F206">
            <v>1733617</v>
          </cell>
          <cell r="G206">
            <v>3.4926992927106174E-2</v>
          </cell>
          <cell r="H206">
            <v>1879543</v>
          </cell>
          <cell r="I206">
            <v>3.6118940070204622E-2</v>
          </cell>
          <cell r="J206"/>
          <cell r="K206">
            <v>1379019</v>
          </cell>
          <cell r="L206">
            <v>0</v>
          </cell>
          <cell r="M206">
            <v>0</v>
          </cell>
          <cell r="N206">
            <v>1879543</v>
          </cell>
          <cell r="O206">
            <v>1379019</v>
          </cell>
          <cell r="P206">
            <v>1292569</v>
          </cell>
          <cell r="Q206">
            <v>86450</v>
          </cell>
          <cell r="R206">
            <v>6.6882309571094467</v>
          </cell>
          <cell r="S206">
            <v>118</v>
          </cell>
          <cell r="T206">
            <v>0</v>
          </cell>
          <cell r="U206">
            <v>40</v>
          </cell>
          <cell r="V206">
            <v>806</v>
          </cell>
          <cell r="W206">
            <v>197</v>
          </cell>
          <cell r="X206">
            <v>123</v>
          </cell>
          <cell r="Y206">
            <v>1879543</v>
          </cell>
        </row>
        <row r="207">
          <cell r="A207">
            <v>198</v>
          </cell>
          <cell r="B207">
            <v>40</v>
          </cell>
          <cell r="C207" t="str">
            <v xml:space="preserve">BRAINTREE                    </v>
          </cell>
          <cell r="D207">
            <v>915</v>
          </cell>
          <cell r="E207" t="str">
            <v>NORFOLK COUNTY</v>
          </cell>
          <cell r="F207">
            <v>128397</v>
          </cell>
          <cell r="G207">
            <v>2.5868003779737111E-3</v>
          </cell>
          <cell r="H207">
            <v>178853</v>
          </cell>
          <cell r="I207">
            <v>3.4369954762281615E-3</v>
          </cell>
          <cell r="J207"/>
          <cell r="K207">
            <v>131224</v>
          </cell>
          <cell r="L207">
            <v>0</v>
          </cell>
          <cell r="M207">
            <v>0</v>
          </cell>
          <cell r="N207">
            <v>178853</v>
          </cell>
          <cell r="O207">
            <v>131224</v>
          </cell>
          <cell r="P207">
            <v>95732</v>
          </cell>
          <cell r="Q207">
            <v>35492</v>
          </cell>
          <cell r="R207">
            <v>37.074332511594868</v>
          </cell>
          <cell r="S207">
            <v>9</v>
          </cell>
          <cell r="T207">
            <v>0</v>
          </cell>
          <cell r="U207">
            <v>40</v>
          </cell>
          <cell r="V207">
            <v>915</v>
          </cell>
          <cell r="W207">
            <v>198</v>
          </cell>
          <cell r="X207">
            <v>12</v>
          </cell>
          <cell r="Y207">
            <v>178853</v>
          </cell>
        </row>
        <row r="208">
          <cell r="A208">
            <v>199</v>
          </cell>
          <cell r="B208">
            <v>40</v>
          </cell>
          <cell r="D208">
            <v>998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/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40</v>
          </cell>
          <cell r="V208">
            <v>998</v>
          </cell>
          <cell r="W208">
            <v>199</v>
          </cell>
          <cell r="X208">
            <v>0</v>
          </cell>
          <cell r="Y208">
            <v>0</v>
          </cell>
        </row>
        <row r="209">
          <cell r="A209">
            <v>200</v>
          </cell>
          <cell r="B209">
            <v>40</v>
          </cell>
          <cell r="C209" t="str">
            <v xml:space="preserve">BRAINTREE                    </v>
          </cell>
          <cell r="D209">
            <v>999</v>
          </cell>
          <cell r="E209" t="str">
            <v>TOTAL</v>
          </cell>
          <cell r="F209">
            <v>49635449.682659999</v>
          </cell>
          <cell r="G209">
            <v>1</v>
          </cell>
          <cell r="H209">
            <v>52037601.223809995</v>
          </cell>
          <cell r="I209">
            <v>1</v>
          </cell>
          <cell r="J209">
            <v>38179939</v>
          </cell>
          <cell r="K209">
            <v>38179939</v>
          </cell>
          <cell r="L209">
            <v>0</v>
          </cell>
          <cell r="M209">
            <v>0</v>
          </cell>
          <cell r="N209">
            <v>52037601.223809995</v>
          </cell>
          <cell r="O209">
            <v>38179939</v>
          </cell>
          <cell r="P209">
            <v>37007737</v>
          </cell>
          <cell r="Q209">
            <v>1172202</v>
          </cell>
          <cell r="R209">
            <v>3.1674511737910374</v>
          </cell>
          <cell r="S209">
            <v>5479</v>
          </cell>
          <cell r="T209">
            <v>0</v>
          </cell>
          <cell r="U209">
            <v>40</v>
          </cell>
          <cell r="V209">
            <v>999</v>
          </cell>
          <cell r="W209">
            <v>200</v>
          </cell>
          <cell r="X209">
            <v>5535</v>
          </cell>
          <cell r="Y209">
            <v>52037601.223809995</v>
          </cell>
        </row>
        <row r="210">
          <cell r="A210">
            <v>201</v>
          </cell>
          <cell r="B210">
            <v>41</v>
          </cell>
          <cell r="C210" t="str">
            <v xml:space="preserve">BREWSTER                     </v>
          </cell>
          <cell r="D210">
            <v>41</v>
          </cell>
          <cell r="E210" t="str">
            <v>BREWSTER</v>
          </cell>
          <cell r="F210">
            <v>4135853.54</v>
          </cell>
          <cell r="G210">
            <v>0.39066158458399486</v>
          </cell>
          <cell r="H210">
            <v>4270180.41</v>
          </cell>
          <cell r="I210">
            <v>0.40068669787747802</v>
          </cell>
          <cell r="J210"/>
          <cell r="K210">
            <v>4095847</v>
          </cell>
          <cell r="L210">
            <v>0</v>
          </cell>
          <cell r="M210">
            <v>0</v>
          </cell>
          <cell r="N210">
            <v>4270180.41</v>
          </cell>
          <cell r="O210">
            <v>4095847</v>
          </cell>
          <cell r="P210">
            <v>3959695</v>
          </cell>
          <cell r="Q210">
            <v>136152</v>
          </cell>
          <cell r="R210">
            <v>3.4384466480372855</v>
          </cell>
          <cell r="S210">
            <v>483</v>
          </cell>
          <cell r="T210">
            <v>0</v>
          </cell>
          <cell r="U210">
            <v>41</v>
          </cell>
          <cell r="V210">
            <v>41</v>
          </cell>
          <cell r="W210">
            <v>201</v>
          </cell>
          <cell r="X210">
            <v>474</v>
          </cell>
          <cell r="Y210">
            <v>4270180.41</v>
          </cell>
        </row>
        <row r="211">
          <cell r="A211">
            <v>202</v>
          </cell>
          <cell r="B211">
            <v>41</v>
          </cell>
          <cell r="C211" t="str">
            <v xml:space="preserve">BREWSTER                     </v>
          </cell>
          <cell r="D211">
            <v>660</v>
          </cell>
          <cell r="E211" t="str">
            <v>NAUSET</v>
          </cell>
          <cell r="F211">
            <v>5806379</v>
          </cell>
          <cell r="G211">
            <v>0.54845491961865545</v>
          </cell>
          <cell r="H211">
            <v>5787577</v>
          </cell>
          <cell r="I211">
            <v>0.54306958821012441</v>
          </cell>
          <cell r="J211"/>
          <cell r="K211">
            <v>5551295</v>
          </cell>
          <cell r="L211">
            <v>0</v>
          </cell>
          <cell r="M211">
            <v>0</v>
          </cell>
          <cell r="N211">
            <v>5787577</v>
          </cell>
          <cell r="O211">
            <v>5551295</v>
          </cell>
          <cell r="P211">
            <v>5559068</v>
          </cell>
          <cell r="Q211">
            <v>-7773</v>
          </cell>
          <cell r="R211">
            <v>-0.13982559666476466</v>
          </cell>
          <cell r="S211">
            <v>651</v>
          </cell>
          <cell r="T211">
            <v>0</v>
          </cell>
          <cell r="U211">
            <v>41</v>
          </cell>
          <cell r="V211">
            <v>660</v>
          </cell>
          <cell r="W211">
            <v>202</v>
          </cell>
          <cell r="X211">
            <v>615</v>
          </cell>
          <cell r="Y211">
            <v>5787577</v>
          </cell>
        </row>
        <row r="212">
          <cell r="A212">
            <v>203</v>
          </cell>
          <cell r="B212">
            <v>41</v>
          </cell>
          <cell r="C212" t="str">
            <v xml:space="preserve">BREWSTER                     </v>
          </cell>
          <cell r="D212">
            <v>815</v>
          </cell>
          <cell r="E212" t="str">
            <v>CAPE COD</v>
          </cell>
          <cell r="F212">
            <v>644561</v>
          </cell>
          <cell r="G212">
            <v>6.0883495797349807E-2</v>
          </cell>
          <cell r="H212">
            <v>599398</v>
          </cell>
          <cell r="I212">
            <v>5.6243713912397568E-2</v>
          </cell>
          <cell r="J212"/>
          <cell r="K212">
            <v>574927</v>
          </cell>
          <cell r="L212">
            <v>0</v>
          </cell>
          <cell r="M212">
            <v>0</v>
          </cell>
          <cell r="N212">
            <v>599398</v>
          </cell>
          <cell r="O212">
            <v>574927</v>
          </cell>
          <cell r="P212">
            <v>617107</v>
          </cell>
          <cell r="Q212">
            <v>-42180</v>
          </cell>
          <cell r="R212">
            <v>-6.8351193553143945</v>
          </cell>
          <cell r="S212">
            <v>45</v>
          </cell>
          <cell r="T212">
            <v>0</v>
          </cell>
          <cell r="U212">
            <v>41</v>
          </cell>
          <cell r="V212">
            <v>815</v>
          </cell>
          <cell r="W212">
            <v>203</v>
          </cell>
          <cell r="X212">
            <v>40</v>
          </cell>
          <cell r="Y212">
            <v>599398</v>
          </cell>
        </row>
        <row r="213">
          <cell r="A213">
            <v>204</v>
          </cell>
          <cell r="B213">
            <v>41</v>
          </cell>
          <cell r="D213">
            <v>998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41</v>
          </cell>
          <cell r="V213">
            <v>998</v>
          </cell>
          <cell r="W213">
            <v>204</v>
          </cell>
          <cell r="X213">
            <v>0</v>
          </cell>
          <cell r="Y213">
            <v>0</v>
          </cell>
        </row>
        <row r="214">
          <cell r="A214">
            <v>205</v>
          </cell>
          <cell r="B214">
            <v>41</v>
          </cell>
          <cell r="C214" t="str">
            <v xml:space="preserve">BREWSTER                     </v>
          </cell>
          <cell r="D214">
            <v>999</v>
          </cell>
          <cell r="E214" t="str">
            <v>TOTAL</v>
          </cell>
          <cell r="F214">
            <v>10586793.539999999</v>
          </cell>
          <cell r="G214">
            <v>1</v>
          </cell>
          <cell r="H214">
            <v>10657155.41</v>
          </cell>
          <cell r="I214">
            <v>1</v>
          </cell>
          <cell r="J214">
            <v>10222070</v>
          </cell>
          <cell r="K214">
            <v>10222069</v>
          </cell>
          <cell r="L214">
            <v>0</v>
          </cell>
          <cell r="M214">
            <v>0</v>
          </cell>
          <cell r="N214">
            <v>10657155.41</v>
          </cell>
          <cell r="O214">
            <v>10222069</v>
          </cell>
          <cell r="P214">
            <v>10135870</v>
          </cell>
          <cell r="Q214">
            <v>86199</v>
          </cell>
          <cell r="R214">
            <v>0.85043513778294311</v>
          </cell>
          <cell r="S214">
            <v>1179</v>
          </cell>
          <cell r="T214">
            <v>0</v>
          </cell>
          <cell r="U214">
            <v>41</v>
          </cell>
          <cell r="V214">
            <v>999</v>
          </cell>
          <cell r="W214">
            <v>205</v>
          </cell>
          <cell r="X214">
            <v>1129</v>
          </cell>
          <cell r="Y214">
            <v>10657155.41</v>
          </cell>
        </row>
        <row r="215">
          <cell r="A215">
            <v>206</v>
          </cell>
          <cell r="B215">
            <v>42</v>
          </cell>
          <cell r="C215" t="str">
            <v xml:space="preserve">BRIDGEWATER                  </v>
          </cell>
          <cell r="D215">
            <v>42</v>
          </cell>
          <cell r="E215" t="str">
            <v>BRIDGEWATER</v>
          </cell>
          <cell r="F215">
            <v>49000.28</v>
          </cell>
          <cell r="G215">
            <v>1.5551104371107748E-3</v>
          </cell>
          <cell r="H215">
            <v>38091.630000000005</v>
          </cell>
          <cell r="I215">
            <v>1.2036735608084998E-3</v>
          </cell>
          <cell r="J215"/>
          <cell r="K215">
            <v>22925</v>
          </cell>
          <cell r="L215">
            <v>0</v>
          </cell>
          <cell r="M215">
            <v>0</v>
          </cell>
          <cell r="N215">
            <v>38091.630000000005</v>
          </cell>
          <cell r="O215">
            <v>22925</v>
          </cell>
          <cell r="P215">
            <v>28706</v>
          </cell>
          <cell r="Q215">
            <v>-5781</v>
          </cell>
          <cell r="R215">
            <v>-20.138646972758309</v>
          </cell>
          <cell r="S215">
            <v>4</v>
          </cell>
          <cell r="T215">
            <v>0</v>
          </cell>
          <cell r="U215">
            <v>42</v>
          </cell>
          <cell r="V215">
            <v>42</v>
          </cell>
          <cell r="W215">
            <v>206</v>
          </cell>
          <cell r="X215">
            <v>3</v>
          </cell>
          <cell r="Y215">
            <v>38091.630000000005</v>
          </cell>
        </row>
        <row r="216">
          <cell r="A216">
            <v>207</v>
          </cell>
          <cell r="B216">
            <v>42</v>
          </cell>
          <cell r="C216" t="str">
            <v xml:space="preserve">BRIDGEWATER                  </v>
          </cell>
          <cell r="D216">
            <v>625</v>
          </cell>
          <cell r="E216" t="str">
            <v>BRIDGEWATER RAYNHAM</v>
          </cell>
          <cell r="F216">
            <v>30109898</v>
          </cell>
          <cell r="G216">
            <v>0.95559079744321551</v>
          </cell>
          <cell r="H216">
            <v>30294940</v>
          </cell>
          <cell r="I216">
            <v>0.9573026490144908</v>
          </cell>
          <cell r="J216"/>
          <cell r="K216">
            <v>18232608</v>
          </cell>
          <cell r="L216">
            <v>0</v>
          </cell>
          <cell r="M216">
            <v>0</v>
          </cell>
          <cell r="N216">
            <v>30294940</v>
          </cell>
          <cell r="O216">
            <v>18232608</v>
          </cell>
          <cell r="P216">
            <v>17639081</v>
          </cell>
          <cell r="Q216">
            <v>593527</v>
          </cell>
          <cell r="R216">
            <v>3.364840832694175</v>
          </cell>
          <cell r="S216">
            <v>3473</v>
          </cell>
          <cell r="T216">
            <v>0</v>
          </cell>
          <cell r="U216">
            <v>42</v>
          </cell>
          <cell r="V216">
            <v>625</v>
          </cell>
          <cell r="W216">
            <v>207</v>
          </cell>
          <cell r="X216">
            <v>3353</v>
          </cell>
          <cell r="Y216">
            <v>30294940</v>
          </cell>
        </row>
        <row r="217">
          <cell r="A217">
            <v>208</v>
          </cell>
          <cell r="B217">
            <v>42</v>
          </cell>
          <cell r="C217" t="str">
            <v xml:space="preserve">BRIDGEWATER                  </v>
          </cell>
          <cell r="D217">
            <v>810</v>
          </cell>
          <cell r="E217" t="str">
            <v>BRISTOL PLYMOUTH</v>
          </cell>
          <cell r="F217">
            <v>1350298</v>
          </cell>
          <cell r="G217">
            <v>4.2854092119673705E-2</v>
          </cell>
          <cell r="H217">
            <v>1313115</v>
          </cell>
          <cell r="I217">
            <v>4.1493677424700726E-2</v>
          </cell>
          <cell r="J217"/>
          <cell r="K217">
            <v>790281</v>
          </cell>
          <cell r="L217">
            <v>0</v>
          </cell>
          <cell r="M217">
            <v>0</v>
          </cell>
          <cell r="N217">
            <v>1313115</v>
          </cell>
          <cell r="O217">
            <v>790281</v>
          </cell>
          <cell r="P217">
            <v>791036</v>
          </cell>
          <cell r="Q217">
            <v>-755</v>
          </cell>
          <cell r="R217">
            <v>-9.5444455119615287E-2</v>
          </cell>
          <cell r="S217">
            <v>96</v>
          </cell>
          <cell r="T217">
            <v>0</v>
          </cell>
          <cell r="U217">
            <v>42</v>
          </cell>
          <cell r="V217">
            <v>810</v>
          </cell>
          <cell r="W217">
            <v>208</v>
          </cell>
          <cell r="X217">
            <v>89</v>
          </cell>
          <cell r="Y217">
            <v>1313115</v>
          </cell>
        </row>
        <row r="218">
          <cell r="A218">
            <v>209</v>
          </cell>
          <cell r="B218">
            <v>42</v>
          </cell>
          <cell r="D218">
            <v>998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/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42</v>
          </cell>
          <cell r="V218">
            <v>998</v>
          </cell>
          <cell r="W218">
            <v>209</v>
          </cell>
          <cell r="X218">
            <v>0</v>
          </cell>
          <cell r="Y218">
            <v>0</v>
          </cell>
        </row>
        <row r="219">
          <cell r="A219">
            <v>210</v>
          </cell>
          <cell r="B219">
            <v>42</v>
          </cell>
          <cell r="C219" t="str">
            <v xml:space="preserve">BRIDGEWATER                  </v>
          </cell>
          <cell r="D219">
            <v>999</v>
          </cell>
          <cell r="E219" t="str">
            <v>TOTAL</v>
          </cell>
          <cell r="F219">
            <v>31509196.280000001</v>
          </cell>
          <cell r="G219">
            <v>1</v>
          </cell>
          <cell r="H219">
            <v>31646146.629999999</v>
          </cell>
          <cell r="I219">
            <v>1</v>
          </cell>
          <cell r="J219">
            <v>19045814</v>
          </cell>
          <cell r="K219">
            <v>19045814</v>
          </cell>
          <cell r="L219">
            <v>0</v>
          </cell>
          <cell r="M219">
            <v>0</v>
          </cell>
          <cell r="N219">
            <v>31646146.629999999</v>
          </cell>
          <cell r="O219">
            <v>19045814</v>
          </cell>
          <cell r="P219">
            <v>18458823</v>
          </cell>
          <cell r="Q219">
            <v>586991</v>
          </cell>
          <cell r="R219">
            <v>3.1800023219248597</v>
          </cell>
          <cell r="S219">
            <v>3573</v>
          </cell>
          <cell r="T219">
            <v>0</v>
          </cell>
          <cell r="U219">
            <v>42</v>
          </cell>
          <cell r="V219">
            <v>999</v>
          </cell>
          <cell r="W219">
            <v>210</v>
          </cell>
          <cell r="X219">
            <v>3445</v>
          </cell>
          <cell r="Y219">
            <v>31646146.629999999</v>
          </cell>
        </row>
        <row r="220">
          <cell r="A220">
            <v>211</v>
          </cell>
          <cell r="B220">
            <v>43</v>
          </cell>
          <cell r="C220" t="str">
            <v xml:space="preserve">BRIMFIELD                    </v>
          </cell>
          <cell r="D220">
            <v>43</v>
          </cell>
          <cell r="E220" t="str">
            <v>BRIMFIELD</v>
          </cell>
          <cell r="F220">
            <v>2587336.7200000002</v>
          </cell>
          <cell r="G220">
            <v>0.46485565751256519</v>
          </cell>
          <cell r="H220">
            <v>2627653.7399999998</v>
          </cell>
          <cell r="I220">
            <v>0.46679697632171552</v>
          </cell>
          <cell r="J220"/>
          <cell r="K220">
            <v>1439707</v>
          </cell>
          <cell r="L220">
            <v>0</v>
          </cell>
          <cell r="M220">
            <v>0</v>
          </cell>
          <cell r="N220">
            <v>2627653.7399999998</v>
          </cell>
          <cell r="O220">
            <v>1439707</v>
          </cell>
          <cell r="P220">
            <v>1412114</v>
          </cell>
          <cell r="Q220">
            <v>27593</v>
          </cell>
          <cell r="R220">
            <v>1.9540207093761552</v>
          </cell>
          <cell r="S220">
            <v>308</v>
          </cell>
          <cell r="T220">
            <v>0</v>
          </cell>
          <cell r="U220">
            <v>43</v>
          </cell>
          <cell r="V220">
            <v>43</v>
          </cell>
          <cell r="W220">
            <v>211</v>
          </cell>
          <cell r="X220">
            <v>299</v>
          </cell>
          <cell r="Y220">
            <v>2627653.7399999998</v>
          </cell>
        </row>
        <row r="221">
          <cell r="A221">
            <v>212</v>
          </cell>
          <cell r="B221">
            <v>43</v>
          </cell>
          <cell r="C221" t="str">
            <v xml:space="preserve">BRIMFIELD                    </v>
          </cell>
          <cell r="D221">
            <v>770</v>
          </cell>
          <cell r="E221" t="str">
            <v>TANTASQUA</v>
          </cell>
          <cell r="F221">
            <v>2978556</v>
          </cell>
          <cell r="G221">
            <v>0.5351443424874347</v>
          </cell>
          <cell r="H221">
            <v>3001461</v>
          </cell>
          <cell r="I221">
            <v>0.53320302367828443</v>
          </cell>
          <cell r="J221"/>
          <cell r="K221">
            <v>1644519</v>
          </cell>
          <cell r="L221">
            <v>0</v>
          </cell>
          <cell r="M221">
            <v>0</v>
          </cell>
          <cell r="N221">
            <v>3001461</v>
          </cell>
          <cell r="O221">
            <v>1644519</v>
          </cell>
          <cell r="P221">
            <v>1625634</v>
          </cell>
          <cell r="Q221">
            <v>18885</v>
          </cell>
          <cell r="R221">
            <v>1.1617006041950402</v>
          </cell>
          <cell r="S221">
            <v>298</v>
          </cell>
          <cell r="T221">
            <v>0</v>
          </cell>
          <cell r="U221">
            <v>43</v>
          </cell>
          <cell r="V221">
            <v>770</v>
          </cell>
          <cell r="W221">
            <v>212</v>
          </cell>
          <cell r="X221">
            <v>293</v>
          </cell>
          <cell r="Y221">
            <v>3001461</v>
          </cell>
        </row>
        <row r="222">
          <cell r="A222">
            <v>213</v>
          </cell>
          <cell r="B222">
            <v>43</v>
          </cell>
          <cell r="D222">
            <v>998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/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43</v>
          </cell>
          <cell r="V222">
            <v>998</v>
          </cell>
          <cell r="W222">
            <v>213</v>
          </cell>
          <cell r="X222">
            <v>0</v>
          </cell>
          <cell r="Y222">
            <v>0</v>
          </cell>
        </row>
        <row r="223">
          <cell r="A223">
            <v>214</v>
          </cell>
          <cell r="B223">
            <v>43</v>
          </cell>
          <cell r="D223">
            <v>998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/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43</v>
          </cell>
          <cell r="V223">
            <v>998</v>
          </cell>
          <cell r="W223">
            <v>214</v>
          </cell>
          <cell r="X223">
            <v>0</v>
          </cell>
          <cell r="Y223">
            <v>0</v>
          </cell>
        </row>
        <row r="224">
          <cell r="A224">
            <v>215</v>
          </cell>
          <cell r="B224">
            <v>43</v>
          </cell>
          <cell r="C224" t="str">
            <v xml:space="preserve">BRIMFIELD                    </v>
          </cell>
          <cell r="D224">
            <v>999</v>
          </cell>
          <cell r="E224" t="str">
            <v>TOTAL</v>
          </cell>
          <cell r="F224">
            <v>5565892.7200000007</v>
          </cell>
          <cell r="G224">
            <v>1</v>
          </cell>
          <cell r="H224">
            <v>5629114.7400000002</v>
          </cell>
          <cell r="I224">
            <v>1</v>
          </cell>
          <cell r="J224">
            <v>3084226</v>
          </cell>
          <cell r="K224">
            <v>3084226</v>
          </cell>
          <cell r="L224">
            <v>0</v>
          </cell>
          <cell r="M224">
            <v>0</v>
          </cell>
          <cell r="N224">
            <v>5629114.7400000002</v>
          </cell>
          <cell r="O224">
            <v>3084226</v>
          </cell>
          <cell r="P224">
            <v>3037748</v>
          </cell>
          <cell r="Q224">
            <v>46478</v>
          </cell>
          <cell r="R224">
            <v>1.5300149979524305</v>
          </cell>
          <cell r="S224">
            <v>606</v>
          </cell>
          <cell r="T224">
            <v>0</v>
          </cell>
          <cell r="U224">
            <v>43</v>
          </cell>
          <cell r="V224">
            <v>999</v>
          </cell>
          <cell r="W224">
            <v>215</v>
          </cell>
          <cell r="X224">
            <v>592</v>
          </cell>
          <cell r="Y224">
            <v>5629114.7400000002</v>
          </cell>
        </row>
        <row r="225">
          <cell r="A225">
            <v>216</v>
          </cell>
          <cell r="B225">
            <v>44</v>
          </cell>
          <cell r="C225" t="str">
            <v xml:space="preserve">BROCKTON                     </v>
          </cell>
          <cell r="D225">
            <v>44</v>
          </cell>
          <cell r="E225" t="str">
            <v>BROCKTON</v>
          </cell>
          <cell r="F225">
            <v>173663222.44</v>
          </cell>
          <cell r="G225">
            <v>0.93561066507156776</v>
          </cell>
          <cell r="H225">
            <v>183049366.26000002</v>
          </cell>
          <cell r="I225">
            <v>0.93795850094502675</v>
          </cell>
          <cell r="J225"/>
          <cell r="K225">
            <v>34969008</v>
          </cell>
          <cell r="L225">
            <v>0</v>
          </cell>
          <cell r="M225">
            <v>0</v>
          </cell>
          <cell r="N225">
            <v>183049366.26000002</v>
          </cell>
          <cell r="O225">
            <v>34969008</v>
          </cell>
          <cell r="P225">
            <v>34080582</v>
          </cell>
          <cell r="Q225">
            <v>888426</v>
          </cell>
          <cell r="R225">
            <v>2.6068392846108086</v>
          </cell>
          <cell r="S225">
            <v>16257</v>
          </cell>
          <cell r="T225">
            <v>0</v>
          </cell>
          <cell r="U225">
            <v>44</v>
          </cell>
          <cell r="V225">
            <v>44</v>
          </cell>
          <cell r="W225">
            <v>216</v>
          </cell>
          <cell r="X225">
            <v>16584</v>
          </cell>
          <cell r="Y225">
            <v>183049366.26000002</v>
          </cell>
        </row>
        <row r="226">
          <cell r="A226">
            <v>217</v>
          </cell>
          <cell r="B226">
            <v>44</v>
          </cell>
          <cell r="C226" t="str">
            <v xml:space="preserve">BROCKTON                     </v>
          </cell>
          <cell r="D226">
            <v>872</v>
          </cell>
          <cell r="E226" t="str">
            <v>SOUTHEASTERN</v>
          </cell>
          <cell r="F226">
            <v>11951616</v>
          </cell>
          <cell r="G226">
            <v>6.438933492843224E-2</v>
          </cell>
          <cell r="H226">
            <v>12107846</v>
          </cell>
          <cell r="I226">
            <v>6.204149905497322E-2</v>
          </cell>
          <cell r="J226"/>
          <cell r="K226">
            <v>2313034</v>
          </cell>
          <cell r="L226">
            <v>0</v>
          </cell>
          <cell r="M226">
            <v>0</v>
          </cell>
          <cell r="N226">
            <v>12107846</v>
          </cell>
          <cell r="O226">
            <v>2313034</v>
          </cell>
          <cell r="P226">
            <v>2345448</v>
          </cell>
          <cell r="Q226">
            <v>-32414</v>
          </cell>
          <cell r="R226">
            <v>-1.3819961047953313</v>
          </cell>
          <cell r="S226">
            <v>811</v>
          </cell>
          <cell r="T226">
            <v>0</v>
          </cell>
          <cell r="U226">
            <v>44</v>
          </cell>
          <cell r="V226">
            <v>872</v>
          </cell>
          <cell r="W226">
            <v>217</v>
          </cell>
          <cell r="X226">
            <v>793</v>
          </cell>
          <cell r="Y226">
            <v>12107846</v>
          </cell>
        </row>
        <row r="227">
          <cell r="A227">
            <v>218</v>
          </cell>
          <cell r="B227">
            <v>44</v>
          </cell>
          <cell r="D227">
            <v>998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/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44</v>
          </cell>
          <cell r="V227">
            <v>998</v>
          </cell>
          <cell r="W227">
            <v>218</v>
          </cell>
          <cell r="X227">
            <v>0</v>
          </cell>
          <cell r="Y227">
            <v>0</v>
          </cell>
        </row>
        <row r="228">
          <cell r="A228">
            <v>219</v>
          </cell>
          <cell r="B228">
            <v>44</v>
          </cell>
          <cell r="D228">
            <v>998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/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44</v>
          </cell>
          <cell r="V228">
            <v>998</v>
          </cell>
          <cell r="W228">
            <v>219</v>
          </cell>
          <cell r="X228">
            <v>0</v>
          </cell>
          <cell r="Y228">
            <v>0</v>
          </cell>
        </row>
        <row r="229">
          <cell r="A229">
            <v>220</v>
          </cell>
          <cell r="B229">
            <v>44</v>
          </cell>
          <cell r="C229" t="str">
            <v xml:space="preserve">BROCKTON                     </v>
          </cell>
          <cell r="D229">
            <v>999</v>
          </cell>
          <cell r="E229" t="str">
            <v>TOTAL</v>
          </cell>
          <cell r="F229">
            <v>185614838.44</v>
          </cell>
          <cell r="G229">
            <v>1</v>
          </cell>
          <cell r="H229">
            <v>195157212.26000002</v>
          </cell>
          <cell r="I229">
            <v>1</v>
          </cell>
          <cell r="J229">
            <v>37282042</v>
          </cell>
          <cell r="K229">
            <v>37282042</v>
          </cell>
          <cell r="L229">
            <v>0</v>
          </cell>
          <cell r="M229">
            <v>0</v>
          </cell>
          <cell r="N229">
            <v>195157212.26000002</v>
          </cell>
          <cell r="O229">
            <v>37282042</v>
          </cell>
          <cell r="P229">
            <v>36426030</v>
          </cell>
          <cell r="Q229">
            <v>856012</v>
          </cell>
          <cell r="R229">
            <v>2.350000809860421</v>
          </cell>
          <cell r="S229">
            <v>17068</v>
          </cell>
          <cell r="T229">
            <v>0</v>
          </cell>
          <cell r="U229">
            <v>44</v>
          </cell>
          <cell r="V229">
            <v>999</v>
          </cell>
          <cell r="W229">
            <v>220</v>
          </cell>
          <cell r="X229">
            <v>17377</v>
          </cell>
          <cell r="Y229">
            <v>195157212.26000002</v>
          </cell>
        </row>
        <row r="230">
          <cell r="A230">
            <v>221</v>
          </cell>
          <cell r="B230">
            <v>45</v>
          </cell>
          <cell r="C230" t="str">
            <v xml:space="preserve">BROOKFIELD                   </v>
          </cell>
          <cell r="D230">
            <v>45</v>
          </cell>
          <cell r="E230" t="str">
            <v>BROOKFIELD</v>
          </cell>
          <cell r="F230">
            <v>2344861.94</v>
          </cell>
          <cell r="G230">
            <v>0.47195913988435378</v>
          </cell>
          <cell r="H230">
            <v>2462784.7700000005</v>
          </cell>
          <cell r="I230">
            <v>0.48852944204623677</v>
          </cell>
          <cell r="J230"/>
          <cell r="K230">
            <v>1111388</v>
          </cell>
          <cell r="L230">
            <v>0</v>
          </cell>
          <cell r="M230">
            <v>0</v>
          </cell>
          <cell r="N230">
            <v>2462784.7700000005</v>
          </cell>
          <cell r="O230">
            <v>1111388</v>
          </cell>
          <cell r="P230">
            <v>1042415</v>
          </cell>
          <cell r="Q230">
            <v>68973</v>
          </cell>
          <cell r="R230">
            <v>6.6166545953387086</v>
          </cell>
          <cell r="S230">
            <v>264</v>
          </cell>
          <cell r="T230">
            <v>0</v>
          </cell>
          <cell r="U230">
            <v>45</v>
          </cell>
          <cell r="V230">
            <v>45</v>
          </cell>
          <cell r="W230">
            <v>221</v>
          </cell>
          <cell r="X230">
            <v>262</v>
          </cell>
          <cell r="Y230">
            <v>2462784.7700000005</v>
          </cell>
        </row>
        <row r="231">
          <cell r="A231">
            <v>222</v>
          </cell>
          <cell r="B231">
            <v>45</v>
          </cell>
          <cell r="C231" t="str">
            <v xml:space="preserve">BROOKFIELD                   </v>
          </cell>
          <cell r="D231">
            <v>770</v>
          </cell>
          <cell r="E231" t="str">
            <v>TANTASQUA</v>
          </cell>
          <cell r="F231">
            <v>2623496</v>
          </cell>
          <cell r="G231">
            <v>0.5280408601156461</v>
          </cell>
          <cell r="H231">
            <v>2578436</v>
          </cell>
          <cell r="I231">
            <v>0.51147055795376317</v>
          </cell>
          <cell r="J231"/>
          <cell r="K231">
            <v>1163578</v>
          </cell>
          <cell r="L231">
            <v>0</v>
          </cell>
          <cell r="M231">
            <v>0</v>
          </cell>
          <cell r="N231">
            <v>2578436</v>
          </cell>
          <cell r="O231">
            <v>1163578</v>
          </cell>
          <cell r="P231">
            <v>1166282</v>
          </cell>
          <cell r="Q231">
            <v>-2704</v>
          </cell>
          <cell r="R231">
            <v>-0.2318478721269813</v>
          </cell>
          <cell r="S231">
            <v>262</v>
          </cell>
          <cell r="T231">
            <v>0</v>
          </cell>
          <cell r="U231">
            <v>45</v>
          </cell>
          <cell r="V231">
            <v>770</v>
          </cell>
          <cell r="W231">
            <v>222</v>
          </cell>
          <cell r="X231">
            <v>252</v>
          </cell>
          <cell r="Y231">
            <v>2578436</v>
          </cell>
        </row>
        <row r="232">
          <cell r="A232">
            <v>223</v>
          </cell>
          <cell r="B232">
            <v>45</v>
          </cell>
          <cell r="D232">
            <v>998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/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45</v>
          </cell>
          <cell r="V232">
            <v>998</v>
          </cell>
          <cell r="W232">
            <v>223</v>
          </cell>
          <cell r="X232">
            <v>0</v>
          </cell>
          <cell r="Y232">
            <v>0</v>
          </cell>
        </row>
        <row r="233">
          <cell r="A233">
            <v>224</v>
          </cell>
          <cell r="B233">
            <v>45</v>
          </cell>
          <cell r="D233">
            <v>998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/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45</v>
          </cell>
          <cell r="V233">
            <v>998</v>
          </cell>
          <cell r="W233">
            <v>224</v>
          </cell>
          <cell r="X233">
            <v>0</v>
          </cell>
          <cell r="Y233">
            <v>0</v>
          </cell>
        </row>
        <row r="234">
          <cell r="A234">
            <v>225</v>
          </cell>
          <cell r="B234">
            <v>45</v>
          </cell>
          <cell r="C234" t="str">
            <v xml:space="preserve">BROOKFIELD                   </v>
          </cell>
          <cell r="D234">
            <v>999</v>
          </cell>
          <cell r="E234" t="str">
            <v>TOTAL</v>
          </cell>
          <cell r="F234">
            <v>4968357.9400000004</v>
          </cell>
          <cell r="G234">
            <v>1</v>
          </cell>
          <cell r="H234">
            <v>5041220.7700000005</v>
          </cell>
          <cell r="I234">
            <v>1</v>
          </cell>
          <cell r="J234">
            <v>2274966</v>
          </cell>
          <cell r="K234">
            <v>2274966</v>
          </cell>
          <cell r="L234">
            <v>0</v>
          </cell>
          <cell r="M234">
            <v>0</v>
          </cell>
          <cell r="N234">
            <v>5041220.7700000005</v>
          </cell>
          <cell r="O234">
            <v>2274966</v>
          </cell>
          <cell r="P234">
            <v>2208697</v>
          </cell>
          <cell r="Q234">
            <v>66269</v>
          </cell>
          <cell r="R234">
            <v>3.0003662793040422</v>
          </cell>
          <cell r="S234">
            <v>526</v>
          </cell>
          <cell r="T234">
            <v>0</v>
          </cell>
          <cell r="U234">
            <v>45</v>
          </cell>
          <cell r="V234">
            <v>999</v>
          </cell>
          <cell r="W234">
            <v>225</v>
          </cell>
          <cell r="X234">
            <v>514</v>
          </cell>
          <cell r="Y234">
            <v>5041220.7700000005</v>
          </cell>
        </row>
        <row r="235">
          <cell r="A235">
            <v>226</v>
          </cell>
          <cell r="B235">
            <v>46</v>
          </cell>
          <cell r="C235" t="str">
            <v xml:space="preserve">BROOKLINE                    </v>
          </cell>
          <cell r="D235">
            <v>46</v>
          </cell>
          <cell r="E235" t="str">
            <v>BROOKLINE</v>
          </cell>
          <cell r="F235">
            <v>57861961.59826</v>
          </cell>
          <cell r="G235">
            <v>0.99975350846812228</v>
          </cell>
          <cell r="H235">
            <v>63110212.205569983</v>
          </cell>
          <cell r="I235">
            <v>0.99976389746433947</v>
          </cell>
          <cell r="J235"/>
          <cell r="K235">
            <v>54160831</v>
          </cell>
          <cell r="L235">
            <v>0</v>
          </cell>
          <cell r="M235">
            <v>0</v>
          </cell>
          <cell r="N235">
            <v>63110212.205569983</v>
          </cell>
          <cell r="O235">
            <v>54160831</v>
          </cell>
          <cell r="P235">
            <v>52548862</v>
          </cell>
          <cell r="Q235">
            <v>1611969</v>
          </cell>
          <cell r="R235">
            <v>3.0675621481584132</v>
          </cell>
          <cell r="S235">
            <v>6481</v>
          </cell>
          <cell r="T235">
            <v>0</v>
          </cell>
          <cell r="U235">
            <v>46</v>
          </cell>
          <cell r="V235">
            <v>46</v>
          </cell>
          <cell r="W235">
            <v>226</v>
          </cell>
          <cell r="X235">
            <v>6722</v>
          </cell>
          <cell r="Y235">
            <v>63110212.205569983</v>
          </cell>
        </row>
        <row r="236">
          <cell r="A236">
            <v>227</v>
          </cell>
          <cell r="B236">
            <v>46</v>
          </cell>
          <cell r="C236" t="str">
            <v xml:space="preserve">BROOKLINE                    </v>
          </cell>
          <cell r="D236">
            <v>915</v>
          </cell>
          <cell r="E236" t="str">
            <v>NORFOLK COUNTY</v>
          </cell>
          <cell r="F236">
            <v>14266</v>
          </cell>
          <cell r="G236">
            <v>2.4649153187774274E-4</v>
          </cell>
          <cell r="H236">
            <v>14904</v>
          </cell>
          <cell r="I236">
            <v>2.3610253566051911E-4</v>
          </cell>
          <cell r="J236"/>
          <cell r="K236">
            <v>12791</v>
          </cell>
          <cell r="L236">
            <v>0</v>
          </cell>
          <cell r="M236">
            <v>0</v>
          </cell>
          <cell r="N236">
            <v>14904</v>
          </cell>
          <cell r="O236">
            <v>12791</v>
          </cell>
          <cell r="P236">
            <v>12956</v>
          </cell>
          <cell r="Q236">
            <v>-165</v>
          </cell>
          <cell r="R236">
            <v>-1.2735412164248225</v>
          </cell>
          <cell r="S236">
            <v>1</v>
          </cell>
          <cell r="T236">
            <v>0</v>
          </cell>
          <cell r="U236">
            <v>46</v>
          </cell>
          <cell r="V236">
            <v>915</v>
          </cell>
          <cell r="W236">
            <v>227</v>
          </cell>
          <cell r="X236">
            <v>1</v>
          </cell>
          <cell r="Y236">
            <v>14904</v>
          </cell>
        </row>
        <row r="237">
          <cell r="A237">
            <v>228</v>
          </cell>
          <cell r="B237">
            <v>46</v>
          </cell>
          <cell r="D237">
            <v>998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/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46</v>
          </cell>
          <cell r="V237">
            <v>998</v>
          </cell>
          <cell r="W237">
            <v>228</v>
          </cell>
          <cell r="X237">
            <v>0</v>
          </cell>
          <cell r="Y237">
            <v>0</v>
          </cell>
        </row>
        <row r="238">
          <cell r="A238">
            <v>229</v>
          </cell>
          <cell r="B238">
            <v>46</v>
          </cell>
          <cell r="D238">
            <v>998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/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46</v>
          </cell>
          <cell r="V238">
            <v>998</v>
          </cell>
          <cell r="W238">
            <v>229</v>
          </cell>
          <cell r="X238">
            <v>0</v>
          </cell>
          <cell r="Y238">
            <v>0</v>
          </cell>
        </row>
        <row r="239">
          <cell r="A239">
            <v>230</v>
          </cell>
          <cell r="B239">
            <v>46</v>
          </cell>
          <cell r="C239" t="str">
            <v xml:space="preserve">BROOKLINE                    </v>
          </cell>
          <cell r="D239">
            <v>999</v>
          </cell>
          <cell r="E239" t="str">
            <v>TOTAL</v>
          </cell>
          <cell r="F239">
            <v>57876227.59826</v>
          </cell>
          <cell r="G239">
            <v>1</v>
          </cell>
          <cell r="H239">
            <v>63125116.205569983</v>
          </cell>
          <cell r="I239">
            <v>1</v>
          </cell>
          <cell r="J239">
            <v>54173622</v>
          </cell>
          <cell r="K239">
            <v>54173622</v>
          </cell>
          <cell r="L239">
            <v>0</v>
          </cell>
          <cell r="M239">
            <v>0</v>
          </cell>
          <cell r="N239">
            <v>63125116.205569983</v>
          </cell>
          <cell r="O239">
            <v>54173622</v>
          </cell>
          <cell r="P239">
            <v>52561818</v>
          </cell>
          <cell r="Q239">
            <v>1611804</v>
          </cell>
          <cell r="R239">
            <v>3.0664921064944899</v>
          </cell>
          <cell r="S239">
            <v>6482</v>
          </cell>
          <cell r="T239">
            <v>0</v>
          </cell>
          <cell r="U239">
            <v>46</v>
          </cell>
          <cell r="V239">
            <v>999</v>
          </cell>
          <cell r="W239">
            <v>230</v>
          </cell>
          <cell r="X239">
            <v>6723</v>
          </cell>
          <cell r="Y239">
            <v>63125116.205569983</v>
          </cell>
        </row>
        <row r="240">
          <cell r="A240">
            <v>231</v>
          </cell>
          <cell r="B240">
            <v>47</v>
          </cell>
          <cell r="C240" t="str">
            <v xml:space="preserve">BUCKLAND                     </v>
          </cell>
          <cell r="D240">
            <v>47</v>
          </cell>
          <cell r="E240" t="str">
            <v>BUCKLAND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/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47</v>
          </cell>
          <cell r="V240">
            <v>47</v>
          </cell>
          <cell r="W240">
            <v>231</v>
          </cell>
          <cell r="X240">
            <v>0</v>
          </cell>
          <cell r="Y240">
            <v>0</v>
          </cell>
        </row>
        <row r="241">
          <cell r="A241">
            <v>232</v>
          </cell>
          <cell r="B241">
            <v>47</v>
          </cell>
          <cell r="C241" t="str">
            <v xml:space="preserve">BUCKLAND                     </v>
          </cell>
          <cell r="D241">
            <v>717</v>
          </cell>
          <cell r="E241" t="str">
            <v>MOHAWK TRAIL</v>
          </cell>
          <cell r="F241">
            <v>2227183</v>
          </cell>
          <cell r="G241">
            <v>0.90508962373797719</v>
          </cell>
          <cell r="H241">
            <v>2128809</v>
          </cell>
          <cell r="I241">
            <v>0.89722765917631409</v>
          </cell>
          <cell r="J241"/>
          <cell r="K241">
            <v>1166558</v>
          </cell>
          <cell r="L241">
            <v>0</v>
          </cell>
          <cell r="M241">
            <v>0</v>
          </cell>
          <cell r="N241">
            <v>2128809</v>
          </cell>
          <cell r="O241">
            <v>1166558</v>
          </cell>
          <cell r="P241">
            <v>1149819</v>
          </cell>
          <cell r="Q241">
            <v>16739</v>
          </cell>
          <cell r="R241">
            <v>1.4557943467624035</v>
          </cell>
          <cell r="S241">
            <v>238</v>
          </cell>
          <cell r="T241">
            <v>0</v>
          </cell>
          <cell r="U241">
            <v>47</v>
          </cell>
          <cell r="V241">
            <v>717</v>
          </cell>
          <cell r="W241">
            <v>232</v>
          </cell>
          <cell r="X241">
            <v>220</v>
          </cell>
          <cell r="Y241">
            <v>2128809</v>
          </cell>
        </row>
        <row r="242">
          <cell r="A242">
            <v>233</v>
          </cell>
          <cell r="B242">
            <v>47</v>
          </cell>
          <cell r="C242" t="str">
            <v xml:space="preserve">BUCKLAND                     </v>
          </cell>
          <cell r="D242">
            <v>818</v>
          </cell>
          <cell r="E242" t="str">
            <v>FRANKLIN COUNTY</v>
          </cell>
          <cell r="F242">
            <v>233549</v>
          </cell>
          <cell r="G242">
            <v>9.4910376262022839E-2</v>
          </cell>
          <cell r="H242">
            <v>243843</v>
          </cell>
          <cell r="I242">
            <v>0.1027723408236859</v>
          </cell>
          <cell r="J242"/>
          <cell r="K242">
            <v>133623</v>
          </cell>
          <cell r="L242">
            <v>0</v>
          </cell>
          <cell r="M242">
            <v>0</v>
          </cell>
          <cell r="N242">
            <v>243843</v>
          </cell>
          <cell r="O242">
            <v>133623</v>
          </cell>
          <cell r="P242">
            <v>120573</v>
          </cell>
          <cell r="Q242">
            <v>13050</v>
          </cell>
          <cell r="R242">
            <v>10.823318653429872</v>
          </cell>
          <cell r="S242">
            <v>16</v>
          </cell>
          <cell r="T242">
            <v>0</v>
          </cell>
          <cell r="U242">
            <v>47</v>
          </cell>
          <cell r="V242">
            <v>818</v>
          </cell>
          <cell r="W242">
            <v>233</v>
          </cell>
          <cell r="X242">
            <v>16</v>
          </cell>
          <cell r="Y242">
            <v>243843</v>
          </cell>
        </row>
        <row r="243">
          <cell r="A243">
            <v>234</v>
          </cell>
          <cell r="B243">
            <v>47</v>
          </cell>
          <cell r="D243">
            <v>998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/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47</v>
          </cell>
          <cell r="V243">
            <v>998</v>
          </cell>
          <cell r="W243">
            <v>234</v>
          </cell>
          <cell r="X243">
            <v>0</v>
          </cell>
          <cell r="Y243">
            <v>0</v>
          </cell>
        </row>
        <row r="244">
          <cell r="A244">
            <v>235</v>
          </cell>
          <cell r="B244">
            <v>47</v>
          </cell>
          <cell r="C244" t="str">
            <v xml:space="preserve">BUCKLAND                     </v>
          </cell>
          <cell r="D244">
            <v>999</v>
          </cell>
          <cell r="E244" t="str">
            <v>TOTAL</v>
          </cell>
          <cell r="F244">
            <v>2460732</v>
          </cell>
          <cell r="G244">
            <v>1</v>
          </cell>
          <cell r="H244">
            <v>2372652</v>
          </cell>
          <cell r="I244">
            <v>1</v>
          </cell>
          <cell r="J244">
            <v>1300181</v>
          </cell>
          <cell r="K244">
            <v>1300181</v>
          </cell>
          <cell r="L244">
            <v>0</v>
          </cell>
          <cell r="M244">
            <v>0</v>
          </cell>
          <cell r="N244">
            <v>2372652</v>
          </cell>
          <cell r="O244">
            <v>1300181</v>
          </cell>
          <cell r="P244">
            <v>1270392</v>
          </cell>
          <cell r="Q244">
            <v>29789</v>
          </cell>
          <cell r="R244">
            <v>2.3448667812769601</v>
          </cell>
          <cell r="S244">
            <v>254</v>
          </cell>
          <cell r="T244">
            <v>0</v>
          </cell>
          <cell r="U244">
            <v>47</v>
          </cell>
          <cell r="V244">
            <v>999</v>
          </cell>
          <cell r="W244">
            <v>235</v>
          </cell>
          <cell r="X244">
            <v>236</v>
          </cell>
          <cell r="Y244">
            <v>2372652</v>
          </cell>
        </row>
        <row r="245">
          <cell r="A245">
            <v>236</v>
          </cell>
          <cell r="B245">
            <v>48</v>
          </cell>
          <cell r="C245" t="str">
            <v xml:space="preserve">BURLINGTON                   </v>
          </cell>
          <cell r="D245">
            <v>48</v>
          </cell>
          <cell r="E245" t="str">
            <v>BURLINGTON</v>
          </cell>
          <cell r="F245">
            <v>33128199.854009997</v>
          </cell>
          <cell r="G245">
            <v>0.96501644243431872</v>
          </cell>
          <cell r="H245">
            <v>33884514.180340007</v>
          </cell>
          <cell r="I245">
            <v>0.96547776965098808</v>
          </cell>
          <cell r="J245"/>
          <cell r="K245">
            <v>31423116</v>
          </cell>
          <cell r="L245">
            <v>0</v>
          </cell>
          <cell r="M245">
            <v>0</v>
          </cell>
          <cell r="N245">
            <v>33884514.180340007</v>
          </cell>
          <cell r="O245">
            <v>31423998</v>
          </cell>
          <cell r="P245">
            <v>30481205</v>
          </cell>
          <cell r="Q245">
            <v>942793</v>
          </cell>
          <cell r="R245">
            <v>3.0930306068936577</v>
          </cell>
          <cell r="S245">
            <v>3681</v>
          </cell>
          <cell r="T245">
            <v>0</v>
          </cell>
          <cell r="U245">
            <v>48</v>
          </cell>
          <cell r="V245">
            <v>48</v>
          </cell>
          <cell r="W245">
            <v>236</v>
          </cell>
          <cell r="X245">
            <v>3626</v>
          </cell>
          <cell r="Y245">
            <v>33884514.180340007</v>
          </cell>
        </row>
        <row r="246">
          <cell r="A246">
            <v>237</v>
          </cell>
          <cell r="B246">
            <v>48</v>
          </cell>
          <cell r="C246" t="str">
            <v xml:space="preserve">BURLINGTON                   </v>
          </cell>
          <cell r="D246">
            <v>871</v>
          </cell>
          <cell r="E246" t="str">
            <v>SHAWSHEEN VALLEY</v>
          </cell>
          <cell r="F246">
            <v>1186946</v>
          </cell>
          <cell r="G246">
            <v>3.4575449657069046E-2</v>
          </cell>
          <cell r="H246">
            <v>1197159</v>
          </cell>
          <cell r="I246">
            <v>3.4110874220773892E-2</v>
          </cell>
          <cell r="J246"/>
          <cell r="K246">
            <v>1110196</v>
          </cell>
          <cell r="L246">
            <v>0</v>
          </cell>
          <cell r="M246">
            <v>0</v>
          </cell>
          <cell r="N246">
            <v>1197159</v>
          </cell>
          <cell r="O246">
            <v>1110227</v>
          </cell>
          <cell r="P246">
            <v>1092107</v>
          </cell>
          <cell r="Q246">
            <v>18120</v>
          </cell>
          <cell r="R246">
            <v>1.6591780841987094</v>
          </cell>
          <cell r="S246">
            <v>85</v>
          </cell>
          <cell r="T246">
            <v>0</v>
          </cell>
          <cell r="U246">
            <v>48</v>
          </cell>
          <cell r="V246">
            <v>871</v>
          </cell>
          <cell r="W246">
            <v>237</v>
          </cell>
          <cell r="X246">
            <v>82</v>
          </cell>
          <cell r="Y246">
            <v>1197159</v>
          </cell>
        </row>
        <row r="247">
          <cell r="A247">
            <v>238</v>
          </cell>
          <cell r="B247">
            <v>48</v>
          </cell>
          <cell r="C247" t="str">
            <v xml:space="preserve">BURLINGTON                   </v>
          </cell>
          <cell r="D247">
            <v>913</v>
          </cell>
          <cell r="E247" t="str">
            <v>ESSEX AGRICULTURAL</v>
          </cell>
          <cell r="F247">
            <v>14010</v>
          </cell>
          <cell r="G247">
            <v>4.0810790861213345E-4</v>
          </cell>
          <cell r="H247">
            <v>14437</v>
          </cell>
          <cell r="I247">
            <v>4.1135612823803075E-4</v>
          </cell>
          <cell r="J247"/>
          <cell r="K247">
            <v>13388</v>
          </cell>
          <cell r="L247">
            <v>12475</v>
          </cell>
          <cell r="M247">
            <v>-913</v>
          </cell>
          <cell r="N247">
            <v>0</v>
          </cell>
          <cell r="O247">
            <v>12475</v>
          </cell>
          <cell r="P247">
            <v>12272</v>
          </cell>
          <cell r="Q247">
            <v>203</v>
          </cell>
          <cell r="R247">
            <v>1.6541720990873534</v>
          </cell>
          <cell r="S247">
            <v>1</v>
          </cell>
          <cell r="T247">
            <v>0</v>
          </cell>
          <cell r="U247">
            <v>48</v>
          </cell>
          <cell r="V247">
            <v>913</v>
          </cell>
          <cell r="W247">
            <v>238</v>
          </cell>
          <cell r="X247">
            <v>1</v>
          </cell>
          <cell r="Y247">
            <v>14437</v>
          </cell>
        </row>
        <row r="248">
          <cell r="A248">
            <v>239</v>
          </cell>
          <cell r="B248">
            <v>48</v>
          </cell>
          <cell r="D248">
            <v>998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/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48</v>
          </cell>
          <cell r="V248">
            <v>998</v>
          </cell>
          <cell r="W248">
            <v>239</v>
          </cell>
          <cell r="X248">
            <v>0</v>
          </cell>
          <cell r="Y248">
            <v>0</v>
          </cell>
        </row>
        <row r="249">
          <cell r="A249">
            <v>240</v>
          </cell>
          <cell r="B249">
            <v>48</v>
          </cell>
          <cell r="C249" t="str">
            <v xml:space="preserve">BURLINGTON                   </v>
          </cell>
          <cell r="D249">
            <v>999</v>
          </cell>
          <cell r="E249" t="str">
            <v>TOTAL</v>
          </cell>
          <cell r="F249">
            <v>34329155.854010001</v>
          </cell>
          <cell r="G249">
            <v>1</v>
          </cell>
          <cell r="H249">
            <v>35096110.180340007</v>
          </cell>
          <cell r="I249">
            <v>1</v>
          </cell>
          <cell r="J249">
            <v>32546701</v>
          </cell>
          <cell r="K249">
            <v>32546700</v>
          </cell>
          <cell r="L249">
            <v>12475</v>
          </cell>
          <cell r="M249">
            <v>-913</v>
          </cell>
          <cell r="N249">
            <v>35081673.180340007</v>
          </cell>
          <cell r="O249">
            <v>32546700</v>
          </cell>
          <cell r="P249">
            <v>31585584</v>
          </cell>
          <cell r="Q249">
            <v>961116</v>
          </cell>
          <cell r="R249">
            <v>3.0428945052907679</v>
          </cell>
          <cell r="S249">
            <v>3767</v>
          </cell>
          <cell r="T249">
            <v>0</v>
          </cell>
          <cell r="U249">
            <v>48</v>
          </cell>
          <cell r="V249">
            <v>999</v>
          </cell>
          <cell r="W249">
            <v>240</v>
          </cell>
          <cell r="X249">
            <v>3709</v>
          </cell>
          <cell r="Y249">
            <v>35096110.180340007</v>
          </cell>
        </row>
        <row r="250">
          <cell r="A250">
            <v>241</v>
          </cell>
          <cell r="B250">
            <v>49</v>
          </cell>
          <cell r="C250" t="str">
            <v xml:space="preserve">CAMBRIDGE                    </v>
          </cell>
          <cell r="D250">
            <v>49</v>
          </cell>
          <cell r="E250" t="str">
            <v>CAMBRIDGE</v>
          </cell>
          <cell r="F250">
            <v>65583156.403349996</v>
          </cell>
          <cell r="G250">
            <v>1</v>
          </cell>
          <cell r="H250">
            <v>68855555.119200006</v>
          </cell>
          <cell r="I250">
            <v>1</v>
          </cell>
          <cell r="J250"/>
          <cell r="K250">
            <v>68855555</v>
          </cell>
          <cell r="L250">
            <v>0</v>
          </cell>
          <cell r="M250">
            <v>0</v>
          </cell>
          <cell r="N250">
            <v>68855555.119200006</v>
          </cell>
          <cell r="O250">
            <v>68855555</v>
          </cell>
          <cell r="P250">
            <v>70070141</v>
          </cell>
          <cell r="Q250">
            <v>-1214586</v>
          </cell>
          <cell r="R250">
            <v>-1.7333859796286124</v>
          </cell>
          <cell r="S250">
            <v>6215</v>
          </cell>
          <cell r="T250">
            <v>0</v>
          </cell>
          <cell r="U250">
            <v>49</v>
          </cell>
          <cell r="V250">
            <v>49</v>
          </cell>
          <cell r="W250">
            <v>241</v>
          </cell>
          <cell r="X250">
            <v>6226</v>
          </cell>
          <cell r="Y250">
            <v>68855555.119200006</v>
          </cell>
        </row>
        <row r="251">
          <cell r="A251">
            <v>242</v>
          </cell>
          <cell r="B251">
            <v>49</v>
          </cell>
          <cell r="D251">
            <v>998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/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49</v>
          </cell>
          <cell r="V251">
            <v>998</v>
          </cell>
          <cell r="W251">
            <v>242</v>
          </cell>
          <cell r="X251">
            <v>0</v>
          </cell>
          <cell r="Y251">
            <v>0</v>
          </cell>
        </row>
        <row r="252">
          <cell r="A252">
            <v>243</v>
          </cell>
          <cell r="B252">
            <v>49</v>
          </cell>
          <cell r="D252">
            <v>998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/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49</v>
          </cell>
          <cell r="V252">
            <v>998</v>
          </cell>
          <cell r="W252">
            <v>243</v>
          </cell>
          <cell r="X252">
            <v>0</v>
          </cell>
          <cell r="Y252">
            <v>0</v>
          </cell>
        </row>
        <row r="253">
          <cell r="A253">
            <v>244</v>
          </cell>
          <cell r="B253">
            <v>49</v>
          </cell>
          <cell r="D253">
            <v>998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49</v>
          </cell>
          <cell r="V253">
            <v>998</v>
          </cell>
          <cell r="W253">
            <v>244</v>
          </cell>
          <cell r="X253">
            <v>0</v>
          </cell>
          <cell r="Y253">
            <v>0</v>
          </cell>
        </row>
        <row r="254">
          <cell r="A254">
            <v>245</v>
          </cell>
          <cell r="B254">
            <v>49</v>
          </cell>
          <cell r="C254" t="str">
            <v xml:space="preserve">CAMBRIDGE                    </v>
          </cell>
          <cell r="D254">
            <v>999</v>
          </cell>
          <cell r="E254" t="str">
            <v>TOTAL</v>
          </cell>
          <cell r="F254">
            <v>65583156.403349996</v>
          </cell>
          <cell r="G254">
            <v>1</v>
          </cell>
          <cell r="H254">
            <v>68855555.119200006</v>
          </cell>
          <cell r="I254">
            <v>1</v>
          </cell>
          <cell r="J254">
            <v>68855555.119200006</v>
          </cell>
          <cell r="K254">
            <v>68855555</v>
          </cell>
          <cell r="L254">
            <v>0</v>
          </cell>
          <cell r="M254">
            <v>0</v>
          </cell>
          <cell r="N254">
            <v>68855555.119200006</v>
          </cell>
          <cell r="O254">
            <v>68855555</v>
          </cell>
          <cell r="P254">
            <v>70070141</v>
          </cell>
          <cell r="Q254">
            <v>-1214586</v>
          </cell>
          <cell r="R254">
            <v>-1.7333859796286124</v>
          </cell>
          <cell r="S254">
            <v>6215</v>
          </cell>
          <cell r="T254">
            <v>0</v>
          </cell>
          <cell r="U254">
            <v>49</v>
          </cell>
          <cell r="V254">
            <v>999</v>
          </cell>
          <cell r="W254">
            <v>245</v>
          </cell>
          <cell r="X254">
            <v>6226</v>
          </cell>
          <cell r="Y254">
            <v>68855555.119200006</v>
          </cell>
        </row>
        <row r="255">
          <cell r="A255">
            <v>246</v>
          </cell>
          <cell r="B255">
            <v>50</v>
          </cell>
          <cell r="C255" t="str">
            <v xml:space="preserve">CANTON                       </v>
          </cell>
          <cell r="D255">
            <v>50</v>
          </cell>
          <cell r="E255" t="str">
            <v>CANTON</v>
          </cell>
          <cell r="F255">
            <v>27781523.257420003</v>
          </cell>
          <cell r="G255">
            <v>0.95706730866762735</v>
          </cell>
          <cell r="H255">
            <v>29173938.351570003</v>
          </cell>
          <cell r="I255">
            <v>0.96226085053392674</v>
          </cell>
          <cell r="J255"/>
          <cell r="K255">
            <v>24768223</v>
          </cell>
          <cell r="L255">
            <v>0</v>
          </cell>
          <cell r="M255">
            <v>0</v>
          </cell>
          <cell r="N255">
            <v>29173938.351570003</v>
          </cell>
          <cell r="O255">
            <v>24768223</v>
          </cell>
          <cell r="P255">
            <v>23943285</v>
          </cell>
          <cell r="Q255">
            <v>824938</v>
          </cell>
          <cell r="R255">
            <v>3.4453835386414187</v>
          </cell>
          <cell r="S255">
            <v>3118</v>
          </cell>
          <cell r="T255">
            <v>0</v>
          </cell>
          <cell r="U255">
            <v>50</v>
          </cell>
          <cell r="V255">
            <v>50</v>
          </cell>
          <cell r="W255">
            <v>246</v>
          </cell>
          <cell r="X255">
            <v>3144</v>
          </cell>
          <cell r="Y255">
            <v>29173938.351570003</v>
          </cell>
        </row>
        <row r="256">
          <cell r="A256">
            <v>247</v>
          </cell>
          <cell r="B256">
            <v>50</v>
          </cell>
          <cell r="C256" t="str">
            <v xml:space="preserve">CANTON                       </v>
          </cell>
          <cell r="D256">
            <v>806</v>
          </cell>
          <cell r="E256" t="str">
            <v>BLUE HILLS</v>
          </cell>
          <cell r="F256">
            <v>1160642</v>
          </cell>
          <cell r="G256">
            <v>3.9983859235289847E-2</v>
          </cell>
          <cell r="H256">
            <v>1069658</v>
          </cell>
          <cell r="I256">
            <v>3.5281147319111528E-2</v>
          </cell>
          <cell r="J256"/>
          <cell r="K256">
            <v>908123</v>
          </cell>
          <cell r="L256">
            <v>0</v>
          </cell>
          <cell r="M256">
            <v>0</v>
          </cell>
          <cell r="N256">
            <v>1069658</v>
          </cell>
          <cell r="O256">
            <v>908123</v>
          </cell>
          <cell r="P256">
            <v>1000290</v>
          </cell>
          <cell r="Q256">
            <v>-92167</v>
          </cell>
          <cell r="R256">
            <v>-9.2140279318997482</v>
          </cell>
          <cell r="S256">
            <v>79</v>
          </cell>
          <cell r="T256">
            <v>0</v>
          </cell>
          <cell r="U256">
            <v>50</v>
          </cell>
          <cell r="V256">
            <v>806</v>
          </cell>
          <cell r="W256">
            <v>247</v>
          </cell>
          <cell r="X256">
            <v>70</v>
          </cell>
          <cell r="Y256">
            <v>1069658</v>
          </cell>
        </row>
        <row r="257">
          <cell r="A257">
            <v>248</v>
          </cell>
          <cell r="B257">
            <v>50</v>
          </cell>
          <cell r="C257" t="str">
            <v xml:space="preserve">CANTON                       </v>
          </cell>
          <cell r="D257">
            <v>915</v>
          </cell>
          <cell r="E257" t="str">
            <v>NORFOLK COUNTY</v>
          </cell>
          <cell r="F257">
            <v>85598</v>
          </cell>
          <cell r="G257">
            <v>2.9488320970827695E-3</v>
          </cell>
          <cell r="H257">
            <v>74522</v>
          </cell>
          <cell r="I257">
            <v>2.4580021469617665E-3</v>
          </cell>
          <cell r="J257"/>
          <cell r="K257">
            <v>63268</v>
          </cell>
          <cell r="L257">
            <v>0</v>
          </cell>
          <cell r="M257">
            <v>0</v>
          </cell>
          <cell r="N257">
            <v>74522</v>
          </cell>
          <cell r="O257">
            <v>63268</v>
          </cell>
          <cell r="P257">
            <v>73772</v>
          </cell>
          <cell r="Q257">
            <v>-10504</v>
          </cell>
          <cell r="R257">
            <v>-14.238464458059969</v>
          </cell>
          <cell r="S257">
            <v>6</v>
          </cell>
          <cell r="T257">
            <v>0</v>
          </cell>
          <cell r="U257">
            <v>50</v>
          </cell>
          <cell r="V257">
            <v>915</v>
          </cell>
          <cell r="W257">
            <v>248</v>
          </cell>
          <cell r="X257">
            <v>5</v>
          </cell>
          <cell r="Y257">
            <v>74522</v>
          </cell>
        </row>
        <row r="258">
          <cell r="A258">
            <v>249</v>
          </cell>
          <cell r="B258">
            <v>50</v>
          </cell>
          <cell r="D258">
            <v>998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50</v>
          </cell>
          <cell r="V258">
            <v>998</v>
          </cell>
          <cell r="W258">
            <v>249</v>
          </cell>
          <cell r="X258">
            <v>0</v>
          </cell>
          <cell r="Y258">
            <v>0</v>
          </cell>
        </row>
        <row r="259">
          <cell r="A259">
            <v>250</v>
          </cell>
          <cell r="B259">
            <v>50</v>
          </cell>
          <cell r="C259" t="str">
            <v xml:space="preserve">CANTON                       </v>
          </cell>
          <cell r="D259">
            <v>999</v>
          </cell>
          <cell r="E259" t="str">
            <v>TOTAL</v>
          </cell>
          <cell r="F259">
            <v>29027763.257420003</v>
          </cell>
          <cell r="G259">
            <v>1</v>
          </cell>
          <cell r="H259">
            <v>30318118.351570003</v>
          </cell>
          <cell r="I259">
            <v>1</v>
          </cell>
          <cell r="J259">
            <v>25739614</v>
          </cell>
          <cell r="K259">
            <v>25739614</v>
          </cell>
          <cell r="L259">
            <v>0</v>
          </cell>
          <cell r="M259">
            <v>0</v>
          </cell>
          <cell r="N259">
            <v>30318118.351570003</v>
          </cell>
          <cell r="O259">
            <v>25739614</v>
          </cell>
          <cell r="P259">
            <v>25017347</v>
          </cell>
          <cell r="Q259">
            <v>722267</v>
          </cell>
          <cell r="R259">
            <v>2.8870647235296372</v>
          </cell>
          <cell r="S259">
            <v>3203</v>
          </cell>
          <cell r="T259">
            <v>0</v>
          </cell>
          <cell r="U259">
            <v>50</v>
          </cell>
          <cell r="V259">
            <v>999</v>
          </cell>
          <cell r="W259">
            <v>250</v>
          </cell>
          <cell r="X259">
            <v>3219</v>
          </cell>
          <cell r="Y259">
            <v>30318118.351570003</v>
          </cell>
        </row>
        <row r="260">
          <cell r="A260">
            <v>251</v>
          </cell>
          <cell r="B260">
            <v>51</v>
          </cell>
          <cell r="C260" t="str">
            <v xml:space="preserve">CARLISLE                     </v>
          </cell>
          <cell r="D260">
            <v>51</v>
          </cell>
          <cell r="E260" t="str">
            <v>CARLISLE</v>
          </cell>
          <cell r="F260">
            <v>5279778.722959999</v>
          </cell>
          <cell r="G260">
            <v>0.59105081220328304</v>
          </cell>
          <cell r="H260">
            <v>5237293.4315999998</v>
          </cell>
          <cell r="I260">
            <v>0.58756542180973748</v>
          </cell>
          <cell r="J260"/>
          <cell r="K260">
            <v>5073775</v>
          </cell>
          <cell r="L260">
            <v>0</v>
          </cell>
          <cell r="M260">
            <v>0</v>
          </cell>
          <cell r="N260">
            <v>5237293.4315999998</v>
          </cell>
          <cell r="O260">
            <v>5073775</v>
          </cell>
          <cell r="P260">
            <v>5047262</v>
          </cell>
          <cell r="Q260">
            <v>26513</v>
          </cell>
          <cell r="R260">
            <v>0.52529470433672754</v>
          </cell>
          <cell r="S260">
            <v>651</v>
          </cell>
          <cell r="T260">
            <v>0</v>
          </cell>
          <cell r="U260">
            <v>51</v>
          </cell>
          <cell r="V260">
            <v>51</v>
          </cell>
          <cell r="W260">
            <v>251</v>
          </cell>
          <cell r="X260">
            <v>627</v>
          </cell>
          <cell r="Y260">
            <v>5237293.4315999998</v>
          </cell>
        </row>
        <row r="261">
          <cell r="A261">
            <v>252</v>
          </cell>
          <cell r="B261">
            <v>51</v>
          </cell>
          <cell r="C261" t="str">
            <v xml:space="preserve">CARLISLE                     </v>
          </cell>
          <cell r="D261">
            <v>640</v>
          </cell>
          <cell r="E261" t="str">
            <v>CONCORD CARLISLE</v>
          </cell>
          <cell r="F261">
            <v>3577337</v>
          </cell>
          <cell r="G261">
            <v>0.40046904431431701</v>
          </cell>
          <cell r="H261">
            <v>3564771</v>
          </cell>
          <cell r="I261">
            <v>0.39992721500621287</v>
          </cell>
          <cell r="J261"/>
          <cell r="K261">
            <v>3453472</v>
          </cell>
          <cell r="L261">
            <v>0</v>
          </cell>
          <cell r="M261">
            <v>0</v>
          </cell>
          <cell r="N261">
            <v>3564771</v>
          </cell>
          <cell r="O261">
            <v>3453472</v>
          </cell>
          <cell r="P261">
            <v>3419795</v>
          </cell>
          <cell r="Q261">
            <v>33677</v>
          </cell>
          <cell r="R261">
            <v>0.98476663074833437</v>
          </cell>
          <cell r="S261">
            <v>371</v>
          </cell>
          <cell r="T261">
            <v>0</v>
          </cell>
          <cell r="U261">
            <v>51</v>
          </cell>
          <cell r="V261">
            <v>640</v>
          </cell>
          <cell r="W261">
            <v>252</v>
          </cell>
          <cell r="X261">
            <v>355</v>
          </cell>
          <cell r="Y261">
            <v>3564771</v>
          </cell>
        </row>
        <row r="262">
          <cell r="A262">
            <v>253</v>
          </cell>
          <cell r="B262">
            <v>51</v>
          </cell>
          <cell r="C262" t="str">
            <v xml:space="preserve">CARLISLE                     </v>
          </cell>
          <cell r="D262">
            <v>830</v>
          </cell>
          <cell r="E262" t="str">
            <v>MINUTEMAN</v>
          </cell>
          <cell r="F262">
            <v>75752</v>
          </cell>
          <cell r="G262">
            <v>8.4801434823999367E-3</v>
          </cell>
          <cell r="H262">
            <v>111485</v>
          </cell>
          <cell r="I262">
            <v>1.250736318404959E-2</v>
          </cell>
          <cell r="J262"/>
          <cell r="K262">
            <v>108004</v>
          </cell>
          <cell r="L262">
            <v>0</v>
          </cell>
          <cell r="M262">
            <v>0</v>
          </cell>
          <cell r="N262">
            <v>111485</v>
          </cell>
          <cell r="O262">
            <v>108004</v>
          </cell>
          <cell r="P262">
            <v>72416</v>
          </cell>
          <cell r="Q262">
            <v>35588</v>
          </cell>
          <cell r="R262">
            <v>49.143835616438359</v>
          </cell>
          <cell r="S262">
            <v>5</v>
          </cell>
          <cell r="T262">
            <v>0</v>
          </cell>
          <cell r="U262">
            <v>51</v>
          </cell>
          <cell r="V262">
            <v>830</v>
          </cell>
          <cell r="W262">
            <v>253</v>
          </cell>
          <cell r="X262">
            <v>7</v>
          </cell>
          <cell r="Y262">
            <v>111485</v>
          </cell>
        </row>
        <row r="263">
          <cell r="A263">
            <v>254</v>
          </cell>
          <cell r="B263">
            <v>51</v>
          </cell>
          <cell r="D263">
            <v>998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/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51</v>
          </cell>
          <cell r="V263">
            <v>998</v>
          </cell>
          <cell r="W263">
            <v>254</v>
          </cell>
          <cell r="X263">
            <v>0</v>
          </cell>
          <cell r="Y263">
            <v>0</v>
          </cell>
        </row>
        <row r="264">
          <cell r="A264">
            <v>255</v>
          </cell>
          <cell r="B264">
            <v>51</v>
          </cell>
          <cell r="C264" t="str">
            <v xml:space="preserve">CARLISLE                     </v>
          </cell>
          <cell r="D264">
            <v>999</v>
          </cell>
          <cell r="E264" t="str">
            <v>TOTAL</v>
          </cell>
          <cell r="F264">
            <v>8932867.722959999</v>
          </cell>
          <cell r="G264">
            <v>1</v>
          </cell>
          <cell r="H264">
            <v>8913549.4316000007</v>
          </cell>
          <cell r="I264">
            <v>0.99999999999999989</v>
          </cell>
          <cell r="J264">
            <v>8635251</v>
          </cell>
          <cell r="K264">
            <v>8635251</v>
          </cell>
          <cell r="L264">
            <v>0</v>
          </cell>
          <cell r="M264">
            <v>0</v>
          </cell>
          <cell r="N264">
            <v>8913549.4316000007</v>
          </cell>
          <cell r="O264">
            <v>8635251</v>
          </cell>
          <cell r="P264">
            <v>8539473</v>
          </cell>
          <cell r="Q264">
            <v>95778</v>
          </cell>
          <cell r="R264">
            <v>1.1215914612060955</v>
          </cell>
          <cell r="S264">
            <v>1027</v>
          </cell>
          <cell r="T264">
            <v>0</v>
          </cell>
          <cell r="U264">
            <v>51</v>
          </cell>
          <cell r="V264">
            <v>999</v>
          </cell>
          <cell r="W264">
            <v>255</v>
          </cell>
          <cell r="X264">
            <v>989</v>
          </cell>
          <cell r="Y264">
            <v>8913549.4316000007</v>
          </cell>
        </row>
        <row r="265">
          <cell r="A265">
            <v>256</v>
          </cell>
          <cell r="B265">
            <v>52</v>
          </cell>
          <cell r="C265" t="str">
            <v xml:space="preserve">CARVER                       </v>
          </cell>
          <cell r="D265">
            <v>52</v>
          </cell>
          <cell r="E265" t="str">
            <v>CARVER</v>
          </cell>
          <cell r="F265">
            <v>16233062.765200002</v>
          </cell>
          <cell r="G265">
            <v>0.93244324595243044</v>
          </cell>
          <cell r="H265">
            <v>16560679.89696</v>
          </cell>
          <cell r="I265">
            <v>0.92690708577201797</v>
          </cell>
          <cell r="J265"/>
          <cell r="K265">
            <v>8171863</v>
          </cell>
          <cell r="L265">
            <v>0</v>
          </cell>
          <cell r="M265">
            <v>0</v>
          </cell>
          <cell r="N265">
            <v>16560679.89696</v>
          </cell>
          <cell r="O265">
            <v>8171863</v>
          </cell>
          <cell r="P265">
            <v>8021055</v>
          </cell>
          <cell r="Q265">
            <v>150808</v>
          </cell>
          <cell r="R265">
            <v>1.8801516758082322</v>
          </cell>
          <cell r="S265">
            <v>1824</v>
          </cell>
          <cell r="T265">
            <v>0</v>
          </cell>
          <cell r="U265">
            <v>52</v>
          </cell>
          <cell r="V265">
            <v>52</v>
          </cell>
          <cell r="W265">
            <v>256</v>
          </cell>
          <cell r="X265">
            <v>1787</v>
          </cell>
          <cell r="Y265">
            <v>16560679.89696</v>
          </cell>
        </row>
        <row r="266">
          <cell r="A266">
            <v>257</v>
          </cell>
          <cell r="B266">
            <v>52</v>
          </cell>
          <cell r="C266" t="str">
            <v xml:space="preserve">CARVER                       </v>
          </cell>
          <cell r="D266">
            <v>855</v>
          </cell>
          <cell r="E266" t="str">
            <v>OLD COLONY</v>
          </cell>
          <cell r="F266">
            <v>1176107</v>
          </cell>
          <cell r="G266">
            <v>6.7556754047569501E-2</v>
          </cell>
          <cell r="H266">
            <v>1305922</v>
          </cell>
          <cell r="I266">
            <v>7.3092914227982128E-2</v>
          </cell>
          <cell r="J266"/>
          <cell r="K266">
            <v>644407</v>
          </cell>
          <cell r="L266">
            <v>0</v>
          </cell>
          <cell r="M266">
            <v>0</v>
          </cell>
          <cell r="N266">
            <v>1305922</v>
          </cell>
          <cell r="O266">
            <v>644407</v>
          </cell>
          <cell r="P266">
            <v>581136</v>
          </cell>
          <cell r="Q266">
            <v>63271</v>
          </cell>
          <cell r="R266">
            <v>10.887468682029679</v>
          </cell>
          <cell r="S266">
            <v>84</v>
          </cell>
          <cell r="T266">
            <v>0</v>
          </cell>
          <cell r="U266">
            <v>52</v>
          </cell>
          <cell r="V266">
            <v>855</v>
          </cell>
          <cell r="W266">
            <v>257</v>
          </cell>
          <cell r="X266">
            <v>90</v>
          </cell>
          <cell r="Y266">
            <v>1305922</v>
          </cell>
        </row>
        <row r="267">
          <cell r="A267">
            <v>258</v>
          </cell>
          <cell r="B267">
            <v>52</v>
          </cell>
          <cell r="D267">
            <v>998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/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52</v>
          </cell>
          <cell r="V267">
            <v>998</v>
          </cell>
          <cell r="W267">
            <v>258</v>
          </cell>
          <cell r="X267">
            <v>0</v>
          </cell>
          <cell r="Y267">
            <v>0</v>
          </cell>
        </row>
        <row r="268">
          <cell r="A268">
            <v>259</v>
          </cell>
          <cell r="B268">
            <v>52</v>
          </cell>
          <cell r="D268">
            <v>998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/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52</v>
          </cell>
          <cell r="V268">
            <v>998</v>
          </cell>
          <cell r="W268">
            <v>259</v>
          </cell>
          <cell r="X268">
            <v>0</v>
          </cell>
          <cell r="Y268">
            <v>0</v>
          </cell>
        </row>
        <row r="269">
          <cell r="A269">
            <v>260</v>
          </cell>
          <cell r="B269">
            <v>52</v>
          </cell>
          <cell r="C269" t="str">
            <v xml:space="preserve">CARVER                       </v>
          </cell>
          <cell r="D269">
            <v>999</v>
          </cell>
          <cell r="E269" t="str">
            <v>TOTAL</v>
          </cell>
          <cell r="F269">
            <v>17409169.765200004</v>
          </cell>
          <cell r="G269">
            <v>1</v>
          </cell>
          <cell r="H269">
            <v>17866601.896959998</v>
          </cell>
          <cell r="I269">
            <v>1</v>
          </cell>
          <cell r="J269">
            <v>8816270</v>
          </cell>
          <cell r="K269">
            <v>8816270</v>
          </cell>
          <cell r="L269">
            <v>0</v>
          </cell>
          <cell r="M269">
            <v>0</v>
          </cell>
          <cell r="N269">
            <v>17866601.896959998</v>
          </cell>
          <cell r="O269">
            <v>8816270</v>
          </cell>
          <cell r="P269">
            <v>8602191</v>
          </cell>
          <cell r="Q269">
            <v>214079</v>
          </cell>
          <cell r="R269">
            <v>2.4886566689811933</v>
          </cell>
          <cell r="S269">
            <v>1908</v>
          </cell>
          <cell r="T269">
            <v>0</v>
          </cell>
          <cell r="U269">
            <v>52</v>
          </cell>
          <cell r="V269">
            <v>999</v>
          </cell>
          <cell r="W269">
            <v>260</v>
          </cell>
          <cell r="X269">
            <v>1877</v>
          </cell>
          <cell r="Y269">
            <v>17866601.896959998</v>
          </cell>
        </row>
        <row r="270">
          <cell r="A270">
            <v>261</v>
          </cell>
          <cell r="B270">
            <v>53</v>
          </cell>
          <cell r="C270" t="str">
            <v xml:space="preserve">CHARLEMONT                   </v>
          </cell>
          <cell r="D270">
            <v>53</v>
          </cell>
          <cell r="E270" t="str">
            <v>CHARLEMONT</v>
          </cell>
          <cell r="F270">
            <v>61250.35</v>
          </cell>
          <cell r="G270">
            <v>3.6865036848124165E-2</v>
          </cell>
          <cell r="H270">
            <v>63486.049999999996</v>
          </cell>
          <cell r="I270">
            <v>3.8778725812066747E-2</v>
          </cell>
          <cell r="J270"/>
          <cell r="K270">
            <v>33682</v>
          </cell>
          <cell r="L270">
            <v>0</v>
          </cell>
          <cell r="M270">
            <v>0</v>
          </cell>
          <cell r="N270">
            <v>63486.049999999996</v>
          </cell>
          <cell r="O270">
            <v>33682</v>
          </cell>
          <cell r="P270">
            <v>31272</v>
          </cell>
          <cell r="Q270">
            <v>2410</v>
          </cell>
          <cell r="R270">
            <v>7.7065745715016627</v>
          </cell>
          <cell r="S270">
            <v>5</v>
          </cell>
          <cell r="T270">
            <v>0</v>
          </cell>
          <cell r="U270">
            <v>53</v>
          </cell>
          <cell r="V270">
            <v>53</v>
          </cell>
          <cell r="W270">
            <v>261</v>
          </cell>
          <cell r="X270">
            <v>5</v>
          </cell>
          <cell r="Y270">
            <v>63486.049999999996</v>
          </cell>
        </row>
        <row r="271">
          <cell r="A271">
            <v>262</v>
          </cell>
          <cell r="B271">
            <v>53</v>
          </cell>
          <cell r="C271" t="str">
            <v xml:space="preserve">CHARLEMONT                   </v>
          </cell>
          <cell r="D271">
            <v>685</v>
          </cell>
          <cell r="E271" t="str">
            <v>HAWLEMONT</v>
          </cell>
          <cell r="F271">
            <v>735121</v>
          </cell>
          <cell r="G271">
            <v>0.4424507411440079</v>
          </cell>
          <cell r="H271">
            <v>710873</v>
          </cell>
          <cell r="I271">
            <v>0.43421742499653587</v>
          </cell>
          <cell r="J271"/>
          <cell r="K271">
            <v>377145</v>
          </cell>
          <cell r="L271">
            <v>0</v>
          </cell>
          <cell r="M271">
            <v>0</v>
          </cell>
          <cell r="N271">
            <v>710873</v>
          </cell>
          <cell r="O271">
            <v>377145</v>
          </cell>
          <cell r="P271">
            <v>375329</v>
          </cell>
          <cell r="Q271">
            <v>1816</v>
          </cell>
          <cell r="R271">
            <v>0.48384217579776678</v>
          </cell>
          <cell r="S271">
            <v>79</v>
          </cell>
          <cell r="T271">
            <v>0</v>
          </cell>
          <cell r="U271">
            <v>53</v>
          </cell>
          <cell r="V271">
            <v>685</v>
          </cell>
          <cell r="W271">
            <v>262</v>
          </cell>
          <cell r="X271">
            <v>73</v>
          </cell>
          <cell r="Y271">
            <v>710873</v>
          </cell>
        </row>
        <row r="272">
          <cell r="A272">
            <v>263</v>
          </cell>
          <cell r="B272">
            <v>53</v>
          </cell>
          <cell r="C272" t="str">
            <v xml:space="preserve">CHARLEMONT                   </v>
          </cell>
          <cell r="D272">
            <v>717</v>
          </cell>
          <cell r="E272" t="str">
            <v>MOHAWK TRAIL</v>
          </cell>
          <cell r="F272">
            <v>865104</v>
          </cell>
          <cell r="G272">
            <v>0.5206842220078679</v>
          </cell>
          <cell r="H272">
            <v>862777</v>
          </cell>
          <cell r="I272">
            <v>0.52700384919139731</v>
          </cell>
          <cell r="J272"/>
          <cell r="K272">
            <v>457736</v>
          </cell>
          <cell r="L272">
            <v>0</v>
          </cell>
          <cell r="M272">
            <v>0</v>
          </cell>
          <cell r="N272">
            <v>862777</v>
          </cell>
          <cell r="O272">
            <v>457736</v>
          </cell>
          <cell r="P272">
            <v>441694</v>
          </cell>
          <cell r="Q272">
            <v>16042</v>
          </cell>
          <cell r="R272">
            <v>3.6319261751348217</v>
          </cell>
          <cell r="S272">
            <v>93</v>
          </cell>
          <cell r="T272">
            <v>0</v>
          </cell>
          <cell r="U272">
            <v>53</v>
          </cell>
          <cell r="V272">
            <v>717</v>
          </cell>
          <cell r="W272">
            <v>263</v>
          </cell>
          <cell r="X272">
            <v>89</v>
          </cell>
          <cell r="Y272">
            <v>862777</v>
          </cell>
        </row>
        <row r="273">
          <cell r="A273">
            <v>264</v>
          </cell>
          <cell r="B273">
            <v>53</v>
          </cell>
          <cell r="D273">
            <v>998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/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53</v>
          </cell>
          <cell r="V273">
            <v>998</v>
          </cell>
          <cell r="W273">
            <v>264</v>
          </cell>
          <cell r="X273">
            <v>0</v>
          </cell>
          <cell r="Y273">
            <v>0</v>
          </cell>
        </row>
        <row r="274">
          <cell r="A274">
            <v>265</v>
          </cell>
          <cell r="B274">
            <v>53</v>
          </cell>
          <cell r="C274" t="str">
            <v xml:space="preserve">CHARLEMONT                   </v>
          </cell>
          <cell r="D274">
            <v>999</v>
          </cell>
          <cell r="E274" t="str">
            <v>TOTAL</v>
          </cell>
          <cell r="F274">
            <v>1661475.35</v>
          </cell>
          <cell r="G274">
            <v>1</v>
          </cell>
          <cell r="H274">
            <v>1637136.05</v>
          </cell>
          <cell r="I274">
            <v>1</v>
          </cell>
          <cell r="J274">
            <v>868563</v>
          </cell>
          <cell r="K274">
            <v>868563</v>
          </cell>
          <cell r="L274">
            <v>0</v>
          </cell>
          <cell r="M274">
            <v>0</v>
          </cell>
          <cell r="N274">
            <v>1637136.05</v>
          </cell>
          <cell r="O274">
            <v>868563</v>
          </cell>
          <cell r="P274">
            <v>848295</v>
          </cell>
          <cell r="Q274">
            <v>20268</v>
          </cell>
          <cell r="R274">
            <v>2.3892631690626494</v>
          </cell>
          <cell r="S274">
            <v>177</v>
          </cell>
          <cell r="T274">
            <v>0</v>
          </cell>
          <cell r="U274">
            <v>53</v>
          </cell>
          <cell r="V274">
            <v>999</v>
          </cell>
          <cell r="W274">
            <v>265</v>
          </cell>
          <cell r="X274">
            <v>167</v>
          </cell>
          <cell r="Y274">
            <v>1637136.05</v>
          </cell>
        </row>
        <row r="275">
          <cell r="A275">
            <v>266</v>
          </cell>
          <cell r="B275">
            <v>54</v>
          </cell>
          <cell r="C275" t="str">
            <v xml:space="preserve">CHARLTON                     </v>
          </cell>
          <cell r="D275">
            <v>54</v>
          </cell>
          <cell r="E275" t="str">
            <v>CHARLTON</v>
          </cell>
          <cell r="F275">
            <v>36750.21</v>
          </cell>
          <cell r="G275">
            <v>1.6919238991563853E-3</v>
          </cell>
          <cell r="H275">
            <v>38091.630000000005</v>
          </cell>
          <cell r="I275">
            <v>1.7143637066203686E-3</v>
          </cell>
          <cell r="J275"/>
          <cell r="K275">
            <v>16459</v>
          </cell>
          <cell r="L275">
            <v>0</v>
          </cell>
          <cell r="M275">
            <v>0</v>
          </cell>
          <cell r="N275">
            <v>38091.630000000005</v>
          </cell>
          <cell r="O275">
            <v>16459</v>
          </cell>
          <cell r="P275">
            <v>15574</v>
          </cell>
          <cell r="Q275">
            <v>885</v>
          </cell>
          <cell r="R275">
            <v>5.682547836137152</v>
          </cell>
          <cell r="S275">
            <v>3</v>
          </cell>
          <cell r="T275">
            <v>0</v>
          </cell>
          <cell r="U275">
            <v>54</v>
          </cell>
          <cell r="V275">
            <v>54</v>
          </cell>
          <cell r="W275">
            <v>266</v>
          </cell>
          <cell r="X275">
            <v>3</v>
          </cell>
          <cell r="Y275">
            <v>38091.630000000005</v>
          </cell>
        </row>
        <row r="276">
          <cell r="A276">
            <v>267</v>
          </cell>
          <cell r="B276">
            <v>54</v>
          </cell>
          <cell r="C276" t="str">
            <v xml:space="preserve">CHARLTON                     </v>
          </cell>
          <cell r="D276">
            <v>658</v>
          </cell>
          <cell r="E276" t="str">
            <v>DUDLEY CHARLTON</v>
          </cell>
          <cell r="F276">
            <v>19660615</v>
          </cell>
          <cell r="G276">
            <v>0.90514487918878606</v>
          </cell>
          <cell r="H276">
            <v>19839374</v>
          </cell>
          <cell r="I276">
            <v>0.89289701563487212</v>
          </cell>
          <cell r="J276"/>
          <cell r="K276">
            <v>8572609</v>
          </cell>
          <cell r="L276">
            <v>0</v>
          </cell>
          <cell r="M276">
            <v>0</v>
          </cell>
          <cell r="N276">
            <v>19839374</v>
          </cell>
          <cell r="O276">
            <v>8572609</v>
          </cell>
          <cell r="P276">
            <v>8331927</v>
          </cell>
          <cell r="Q276">
            <v>240682</v>
          </cell>
          <cell r="R276">
            <v>2.8886714922010239</v>
          </cell>
          <cell r="S276">
            <v>2270</v>
          </cell>
          <cell r="T276">
            <v>0</v>
          </cell>
          <cell r="U276">
            <v>54</v>
          </cell>
          <cell r="V276">
            <v>658</v>
          </cell>
          <cell r="W276">
            <v>267</v>
          </cell>
          <cell r="X276">
            <v>2192</v>
          </cell>
          <cell r="Y276">
            <v>19839374</v>
          </cell>
        </row>
        <row r="277">
          <cell r="A277">
            <v>268</v>
          </cell>
          <cell r="B277">
            <v>54</v>
          </cell>
          <cell r="C277" t="str">
            <v xml:space="preserve">CHARLTON                     </v>
          </cell>
          <cell r="D277">
            <v>876</v>
          </cell>
          <cell r="E277" t="str">
            <v>SOUTHERN WORCESTER</v>
          </cell>
          <cell r="F277">
            <v>2023594</v>
          </cell>
          <cell r="G277">
            <v>9.3163196912057544E-2</v>
          </cell>
          <cell r="H277">
            <v>2341641</v>
          </cell>
          <cell r="I277">
            <v>0.10538862065850756</v>
          </cell>
          <cell r="J277"/>
          <cell r="K277">
            <v>1011825</v>
          </cell>
          <cell r="L277">
            <v>0</v>
          </cell>
          <cell r="M277">
            <v>0</v>
          </cell>
          <cell r="N277">
            <v>2341641</v>
          </cell>
          <cell r="O277">
            <v>1011825</v>
          </cell>
          <cell r="P277">
            <v>857574</v>
          </cell>
          <cell r="Q277">
            <v>154251</v>
          </cell>
          <cell r="R277">
            <v>17.986902587998237</v>
          </cell>
          <cell r="S277">
            <v>142</v>
          </cell>
          <cell r="T277">
            <v>0</v>
          </cell>
          <cell r="U277">
            <v>54</v>
          </cell>
          <cell r="V277">
            <v>876</v>
          </cell>
          <cell r="W277">
            <v>268</v>
          </cell>
          <cell r="X277">
            <v>159</v>
          </cell>
          <cell r="Y277">
            <v>2341641</v>
          </cell>
        </row>
        <row r="278">
          <cell r="A278">
            <v>269</v>
          </cell>
          <cell r="B278">
            <v>54</v>
          </cell>
          <cell r="D278">
            <v>998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/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54</v>
          </cell>
          <cell r="V278">
            <v>998</v>
          </cell>
          <cell r="W278">
            <v>269</v>
          </cell>
          <cell r="X278">
            <v>0</v>
          </cell>
          <cell r="Y278">
            <v>0</v>
          </cell>
        </row>
        <row r="279">
          <cell r="A279">
            <v>270</v>
          </cell>
          <cell r="B279">
            <v>54</v>
          </cell>
          <cell r="C279" t="str">
            <v xml:space="preserve">CHARLTON                     </v>
          </cell>
          <cell r="D279">
            <v>999</v>
          </cell>
          <cell r="E279" t="str">
            <v>TOTAL</v>
          </cell>
          <cell r="F279">
            <v>21720959.210000001</v>
          </cell>
          <cell r="G279">
            <v>1</v>
          </cell>
          <cell r="H279">
            <v>22219106.629999999</v>
          </cell>
          <cell r="I279">
            <v>1</v>
          </cell>
          <cell r="J279">
            <v>9600893</v>
          </cell>
          <cell r="K279">
            <v>9600893</v>
          </cell>
          <cell r="L279">
            <v>0</v>
          </cell>
          <cell r="M279">
            <v>0</v>
          </cell>
          <cell r="N279">
            <v>22219106.629999999</v>
          </cell>
          <cell r="O279">
            <v>9600893</v>
          </cell>
          <cell r="P279">
            <v>9205075</v>
          </cell>
          <cell r="Q279">
            <v>395818</v>
          </cell>
          <cell r="R279">
            <v>4.2999975556961783</v>
          </cell>
          <cell r="S279">
            <v>2415</v>
          </cell>
          <cell r="T279">
            <v>0</v>
          </cell>
          <cell r="U279">
            <v>54</v>
          </cell>
          <cell r="V279">
            <v>999</v>
          </cell>
          <cell r="W279">
            <v>270</v>
          </cell>
          <cell r="X279">
            <v>2354</v>
          </cell>
          <cell r="Y279">
            <v>22219106.629999999</v>
          </cell>
        </row>
        <row r="280">
          <cell r="A280">
            <v>271</v>
          </cell>
          <cell r="B280">
            <v>55</v>
          </cell>
          <cell r="C280" t="str">
            <v xml:space="preserve">CHATHAM                      </v>
          </cell>
          <cell r="D280">
            <v>55</v>
          </cell>
          <cell r="E280" t="str">
            <v>CHATHAM</v>
          </cell>
          <cell r="F280">
            <v>4715147.72</v>
          </cell>
          <cell r="G280">
            <v>0.95089367814705772</v>
          </cell>
          <cell r="H280">
            <v>0</v>
          </cell>
          <cell r="I280">
            <v>0</v>
          </cell>
          <cell r="J280"/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4968026</v>
          </cell>
          <cell r="Q280">
            <v>-4968026</v>
          </cell>
          <cell r="R280">
            <v>-100</v>
          </cell>
          <cell r="S280">
            <v>528</v>
          </cell>
          <cell r="T280">
            <v>0</v>
          </cell>
          <cell r="U280">
            <v>55</v>
          </cell>
          <cell r="V280">
            <v>55</v>
          </cell>
          <cell r="W280">
            <v>271</v>
          </cell>
          <cell r="X280">
            <v>0</v>
          </cell>
          <cell r="Y280">
            <v>0</v>
          </cell>
        </row>
        <row r="281">
          <cell r="A281">
            <v>272</v>
          </cell>
          <cell r="B281">
            <v>55</v>
          </cell>
          <cell r="C281" t="str">
            <v xml:space="preserve">CHATHAM                      </v>
          </cell>
          <cell r="D281">
            <v>712</v>
          </cell>
          <cell r="E281" t="str">
            <v>MONOMOY</v>
          </cell>
          <cell r="F281">
            <v>0</v>
          </cell>
          <cell r="G281">
            <v>0</v>
          </cell>
          <cell r="H281">
            <v>4696121</v>
          </cell>
          <cell r="I281">
            <v>0.94568321636779207</v>
          </cell>
          <cell r="J281"/>
          <cell r="K281">
            <v>4696121</v>
          </cell>
          <cell r="L281">
            <v>0</v>
          </cell>
          <cell r="M281">
            <v>0</v>
          </cell>
          <cell r="N281">
            <v>4696121</v>
          </cell>
          <cell r="O281">
            <v>4696121</v>
          </cell>
          <cell r="P281">
            <v>0</v>
          </cell>
          <cell r="Q281">
            <v>4696121</v>
          </cell>
          <cell r="R281">
            <v>100</v>
          </cell>
          <cell r="S281">
            <v>0</v>
          </cell>
          <cell r="T281">
            <v>0</v>
          </cell>
          <cell r="U281">
            <v>55</v>
          </cell>
          <cell r="V281">
            <v>712</v>
          </cell>
          <cell r="W281">
            <v>272</v>
          </cell>
          <cell r="X281">
            <v>507</v>
          </cell>
          <cell r="Y281">
            <v>4696121</v>
          </cell>
        </row>
        <row r="282">
          <cell r="A282">
            <v>273</v>
          </cell>
          <cell r="B282">
            <v>55</v>
          </cell>
          <cell r="C282" t="str">
            <v xml:space="preserve">CHATHAM                      </v>
          </cell>
          <cell r="D282">
            <v>815</v>
          </cell>
          <cell r="E282" t="str">
            <v>CAPE COD</v>
          </cell>
          <cell r="F282">
            <v>243501</v>
          </cell>
          <cell r="G282">
            <v>4.9106321852942232E-2</v>
          </cell>
          <cell r="H282">
            <v>269729</v>
          </cell>
          <cell r="I282">
            <v>5.4316783632207981E-2</v>
          </cell>
          <cell r="J282"/>
          <cell r="K282">
            <v>269729</v>
          </cell>
          <cell r="L282">
            <v>0</v>
          </cell>
          <cell r="M282">
            <v>0</v>
          </cell>
          <cell r="N282">
            <v>269729</v>
          </cell>
          <cell r="O282">
            <v>269729</v>
          </cell>
          <cell r="P282">
            <v>256560</v>
          </cell>
          <cell r="Q282">
            <v>13169</v>
          </cell>
          <cell r="R282">
            <v>5.1329123791705644</v>
          </cell>
          <cell r="S282">
            <v>17</v>
          </cell>
          <cell r="T282">
            <v>0</v>
          </cell>
          <cell r="U282">
            <v>55</v>
          </cell>
          <cell r="V282">
            <v>815</v>
          </cell>
          <cell r="W282">
            <v>273</v>
          </cell>
          <cell r="X282">
            <v>18</v>
          </cell>
          <cell r="Y282">
            <v>269729</v>
          </cell>
        </row>
        <row r="283">
          <cell r="A283">
            <v>274</v>
          </cell>
          <cell r="B283">
            <v>55</v>
          </cell>
          <cell r="D283">
            <v>998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/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55</v>
          </cell>
          <cell r="V283">
            <v>998</v>
          </cell>
          <cell r="W283">
            <v>274</v>
          </cell>
          <cell r="X283">
            <v>0</v>
          </cell>
          <cell r="Y283">
            <v>0</v>
          </cell>
        </row>
        <row r="284">
          <cell r="A284">
            <v>275</v>
          </cell>
          <cell r="B284">
            <v>55</v>
          </cell>
          <cell r="C284" t="str">
            <v xml:space="preserve">CHATHAM                      </v>
          </cell>
          <cell r="D284">
            <v>999</v>
          </cell>
          <cell r="E284" t="str">
            <v>TOTAL</v>
          </cell>
          <cell r="F284">
            <v>4958648.72</v>
          </cell>
          <cell r="G284">
            <v>1</v>
          </cell>
          <cell r="H284">
            <v>4965850</v>
          </cell>
          <cell r="I284">
            <v>1</v>
          </cell>
          <cell r="J284">
            <v>4965850</v>
          </cell>
          <cell r="K284">
            <v>4965850</v>
          </cell>
          <cell r="L284">
            <v>0</v>
          </cell>
          <cell r="M284">
            <v>0</v>
          </cell>
          <cell r="N284">
            <v>4965850</v>
          </cell>
          <cell r="O284">
            <v>4965850</v>
          </cell>
          <cell r="P284">
            <v>5224586</v>
          </cell>
          <cell r="Q284">
            <v>-258736</v>
          </cell>
          <cell r="R284">
            <v>-4.9522775584515211</v>
          </cell>
          <cell r="S284">
            <v>545</v>
          </cell>
          <cell r="T284">
            <v>0</v>
          </cell>
          <cell r="U284">
            <v>55</v>
          </cell>
          <cell r="V284">
            <v>999</v>
          </cell>
          <cell r="W284">
            <v>275</v>
          </cell>
          <cell r="X284">
            <v>525</v>
          </cell>
          <cell r="Y284">
            <v>4965850</v>
          </cell>
        </row>
        <row r="285">
          <cell r="A285">
            <v>276</v>
          </cell>
          <cell r="B285">
            <v>56</v>
          </cell>
          <cell r="C285" t="str">
            <v xml:space="preserve">CHELMSFORD                   </v>
          </cell>
          <cell r="D285">
            <v>56</v>
          </cell>
          <cell r="E285" t="str">
            <v>CHELMSFORD</v>
          </cell>
          <cell r="F285">
            <v>45835667</v>
          </cell>
          <cell r="G285">
            <v>0.95939289220741586</v>
          </cell>
          <cell r="H285">
            <v>47211208.199219994</v>
          </cell>
          <cell r="I285">
            <v>0.95578744877315891</v>
          </cell>
          <cell r="J285"/>
          <cell r="K285">
            <v>38901400</v>
          </cell>
          <cell r="L285">
            <v>0</v>
          </cell>
          <cell r="M285">
            <v>0</v>
          </cell>
          <cell r="N285">
            <v>47211208.199219994</v>
          </cell>
          <cell r="O285">
            <v>38901400</v>
          </cell>
          <cell r="P285">
            <v>38188765</v>
          </cell>
          <cell r="Q285">
            <v>712635</v>
          </cell>
          <cell r="R285">
            <v>1.8660854835185166</v>
          </cell>
          <cell r="S285">
            <v>5321</v>
          </cell>
          <cell r="T285">
            <v>0</v>
          </cell>
          <cell r="U285">
            <v>56</v>
          </cell>
          <cell r="V285">
            <v>56</v>
          </cell>
          <cell r="W285">
            <v>276</v>
          </cell>
          <cell r="X285">
            <v>5226</v>
          </cell>
          <cell r="Y285">
            <v>47211208.199219994</v>
          </cell>
        </row>
        <row r="286">
          <cell r="A286">
            <v>277</v>
          </cell>
          <cell r="B286">
            <v>56</v>
          </cell>
          <cell r="C286" t="str">
            <v xml:space="preserve">CHELMSFORD                   </v>
          </cell>
          <cell r="D286">
            <v>852</v>
          </cell>
          <cell r="E286" t="str">
            <v>NASHOBA VALLEY</v>
          </cell>
          <cell r="F286">
            <v>1925430</v>
          </cell>
          <cell r="G286">
            <v>4.0313772819512518E-2</v>
          </cell>
          <cell r="H286">
            <v>2183883</v>
          </cell>
          <cell r="I286">
            <v>4.4212551226841063E-2</v>
          </cell>
          <cell r="J286"/>
          <cell r="K286">
            <v>1799490</v>
          </cell>
          <cell r="L286">
            <v>0</v>
          </cell>
          <cell r="M286">
            <v>0</v>
          </cell>
          <cell r="N286">
            <v>2183883</v>
          </cell>
          <cell r="O286">
            <v>1799490</v>
          </cell>
          <cell r="P286">
            <v>1604695</v>
          </cell>
          <cell r="Q286">
            <v>194795</v>
          </cell>
          <cell r="R286">
            <v>12.139066925490514</v>
          </cell>
          <cell r="S286">
            <v>133</v>
          </cell>
          <cell r="T286">
            <v>0</v>
          </cell>
          <cell r="U286">
            <v>56</v>
          </cell>
          <cell r="V286">
            <v>852</v>
          </cell>
          <cell r="W286">
            <v>277</v>
          </cell>
          <cell r="X286">
            <v>144</v>
          </cell>
          <cell r="Y286">
            <v>2183883</v>
          </cell>
        </row>
        <row r="287">
          <cell r="A287">
            <v>278</v>
          </cell>
          <cell r="B287">
            <v>56</v>
          </cell>
          <cell r="C287"/>
          <cell r="D287">
            <v>998</v>
          </cell>
          <cell r="F287">
            <v>0</v>
          </cell>
          <cell r="G287">
            <v>2.9333497307166211E-4</v>
          </cell>
          <cell r="H287">
            <v>0</v>
          </cell>
          <cell r="I287">
            <v>0</v>
          </cell>
          <cell r="J287"/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12272</v>
          </cell>
          <cell r="Q287">
            <v>-12272</v>
          </cell>
          <cell r="R287">
            <v>-100</v>
          </cell>
          <cell r="S287">
            <v>1</v>
          </cell>
          <cell r="T287">
            <v>0</v>
          </cell>
          <cell r="U287">
            <v>56</v>
          </cell>
          <cell r="V287">
            <v>998</v>
          </cell>
          <cell r="W287">
            <v>278</v>
          </cell>
          <cell r="X287">
            <v>0</v>
          </cell>
          <cell r="Y287">
            <v>0</v>
          </cell>
        </row>
        <row r="288">
          <cell r="A288">
            <v>279</v>
          </cell>
          <cell r="B288">
            <v>56</v>
          </cell>
          <cell r="D288">
            <v>998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/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56</v>
          </cell>
          <cell r="V288">
            <v>998</v>
          </cell>
          <cell r="W288">
            <v>279</v>
          </cell>
          <cell r="X288">
            <v>0</v>
          </cell>
          <cell r="Y288">
            <v>0</v>
          </cell>
        </row>
        <row r="289">
          <cell r="A289">
            <v>280</v>
          </cell>
          <cell r="B289">
            <v>56</v>
          </cell>
          <cell r="C289" t="str">
            <v xml:space="preserve">CHELMSFORD                   </v>
          </cell>
          <cell r="D289">
            <v>999</v>
          </cell>
          <cell r="E289" t="str">
            <v>TOTAL</v>
          </cell>
          <cell r="F289">
            <v>47761096.65101999</v>
          </cell>
          <cell r="G289">
            <v>1</v>
          </cell>
          <cell r="H289">
            <v>49395091.199219994</v>
          </cell>
          <cell r="I289">
            <v>1</v>
          </cell>
          <cell r="J289">
            <v>40700890</v>
          </cell>
          <cell r="K289">
            <v>40700890</v>
          </cell>
          <cell r="L289">
            <v>0</v>
          </cell>
          <cell r="M289">
            <v>0</v>
          </cell>
          <cell r="N289">
            <v>49395091.199219994</v>
          </cell>
          <cell r="O289">
            <v>40700890</v>
          </cell>
          <cell r="P289">
            <v>39805732</v>
          </cell>
          <cell r="Q289">
            <v>895158</v>
          </cell>
          <cell r="R289">
            <v>2.2488168286919081</v>
          </cell>
          <cell r="S289">
            <v>5455</v>
          </cell>
          <cell r="T289">
            <v>0</v>
          </cell>
          <cell r="U289">
            <v>56</v>
          </cell>
          <cell r="V289">
            <v>999</v>
          </cell>
          <cell r="W289">
            <v>280</v>
          </cell>
          <cell r="X289">
            <v>5370</v>
          </cell>
          <cell r="Y289">
            <v>49395091.199219994</v>
          </cell>
        </row>
        <row r="290">
          <cell r="A290">
            <v>281</v>
          </cell>
          <cell r="B290">
            <v>57</v>
          </cell>
          <cell r="C290" t="str">
            <v xml:space="preserve">CHELSEA                      </v>
          </cell>
          <cell r="D290">
            <v>57</v>
          </cell>
          <cell r="E290" t="str">
            <v>CHELSEA</v>
          </cell>
          <cell r="F290">
            <v>64097834.562419996</v>
          </cell>
          <cell r="G290">
            <v>0.95543455265407073</v>
          </cell>
          <cell r="H290">
            <v>67545521.032000005</v>
          </cell>
          <cell r="I290">
            <v>0.95526121064429326</v>
          </cell>
          <cell r="J290"/>
          <cell r="K290">
            <v>11533854</v>
          </cell>
          <cell r="L290">
            <v>0</v>
          </cell>
          <cell r="M290">
            <v>0</v>
          </cell>
          <cell r="N290">
            <v>67545521.032000005</v>
          </cell>
          <cell r="O290">
            <v>11524290</v>
          </cell>
          <cell r="P290">
            <v>11332640</v>
          </cell>
          <cell r="Q290">
            <v>191650</v>
          </cell>
          <cell r="R290">
            <v>1.6911328693049457</v>
          </cell>
          <cell r="S290">
            <v>5789</v>
          </cell>
          <cell r="T290">
            <v>0</v>
          </cell>
          <cell r="U290">
            <v>57</v>
          </cell>
          <cell r="V290">
            <v>57</v>
          </cell>
          <cell r="W290">
            <v>281</v>
          </cell>
          <cell r="X290">
            <v>5940</v>
          </cell>
          <cell r="Y290">
            <v>67545521.032000005</v>
          </cell>
        </row>
        <row r="291">
          <cell r="A291">
            <v>282</v>
          </cell>
          <cell r="B291">
            <v>57</v>
          </cell>
          <cell r="C291" t="str">
            <v xml:space="preserve">CHELSEA                      </v>
          </cell>
          <cell r="D291">
            <v>853</v>
          </cell>
          <cell r="E291" t="str">
            <v>NORTHEAST METROPOLITAN</v>
          </cell>
          <cell r="F291">
            <v>2975780</v>
          </cell>
          <cell r="G291">
            <v>4.4356615984088993E-2</v>
          </cell>
          <cell r="H291">
            <v>3148996</v>
          </cell>
          <cell r="I291">
            <v>4.4534614365457761E-2</v>
          </cell>
          <cell r="J291"/>
          <cell r="K291">
            <v>537712</v>
          </cell>
          <cell r="L291">
            <v>0</v>
          </cell>
          <cell r="M291">
            <v>0</v>
          </cell>
          <cell r="N291">
            <v>3148996</v>
          </cell>
          <cell r="O291">
            <v>537266</v>
          </cell>
          <cell r="P291">
            <v>526125</v>
          </cell>
          <cell r="Q291">
            <v>11141</v>
          </cell>
          <cell r="R291">
            <v>2.1175576146353055</v>
          </cell>
          <cell r="S291">
            <v>195</v>
          </cell>
          <cell r="T291">
            <v>0</v>
          </cell>
          <cell r="U291">
            <v>57</v>
          </cell>
          <cell r="V291">
            <v>853</v>
          </cell>
          <cell r="W291">
            <v>282</v>
          </cell>
          <cell r="X291">
            <v>199</v>
          </cell>
          <cell r="Y291">
            <v>3148996</v>
          </cell>
        </row>
        <row r="292">
          <cell r="A292">
            <v>283</v>
          </cell>
          <cell r="B292">
            <v>57</v>
          </cell>
          <cell r="C292" t="str">
            <v xml:space="preserve">CHELSEA                      </v>
          </cell>
          <cell r="D292">
            <v>913</v>
          </cell>
          <cell r="E292" t="str">
            <v>ESSEX AGRICULTURAL</v>
          </cell>
          <cell r="F292">
            <v>14010</v>
          </cell>
          <cell r="G292">
            <v>2.0883136184028617E-4</v>
          </cell>
          <cell r="H292">
            <v>14437</v>
          </cell>
          <cell r="I292">
            <v>2.0417499024899164E-4</v>
          </cell>
          <cell r="J292"/>
          <cell r="K292">
            <v>2465</v>
          </cell>
          <cell r="L292">
            <v>12475</v>
          </cell>
          <cell r="M292">
            <v>10010</v>
          </cell>
          <cell r="N292">
            <v>0</v>
          </cell>
          <cell r="O292">
            <v>12475</v>
          </cell>
          <cell r="P292">
            <v>12272</v>
          </cell>
          <cell r="Q292">
            <v>203</v>
          </cell>
          <cell r="R292">
            <v>1.6541720990873534</v>
          </cell>
          <cell r="S292">
            <v>1</v>
          </cell>
          <cell r="T292">
            <v>0</v>
          </cell>
          <cell r="U292">
            <v>57</v>
          </cell>
          <cell r="V292">
            <v>913</v>
          </cell>
          <cell r="W292">
            <v>283</v>
          </cell>
          <cell r="X292">
            <v>1</v>
          </cell>
          <cell r="Y292">
            <v>14437</v>
          </cell>
        </row>
        <row r="293">
          <cell r="A293">
            <v>284</v>
          </cell>
          <cell r="B293">
            <v>57</v>
          </cell>
          <cell r="D293">
            <v>998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/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57</v>
          </cell>
          <cell r="V293">
            <v>998</v>
          </cell>
          <cell r="W293">
            <v>284</v>
          </cell>
          <cell r="X293">
            <v>0</v>
          </cell>
          <cell r="Y293">
            <v>0</v>
          </cell>
        </row>
        <row r="294">
          <cell r="A294">
            <v>285</v>
          </cell>
          <cell r="B294">
            <v>57</v>
          </cell>
          <cell r="C294" t="str">
            <v xml:space="preserve">CHELSEA                      </v>
          </cell>
          <cell r="D294">
            <v>999</v>
          </cell>
          <cell r="E294" t="str">
            <v>TOTAL</v>
          </cell>
          <cell r="F294">
            <v>67087624.562419996</v>
          </cell>
          <cell r="G294">
            <v>1</v>
          </cell>
          <cell r="H294">
            <v>70708954.032000005</v>
          </cell>
          <cell r="I294">
            <v>1</v>
          </cell>
          <cell r="J294">
            <v>12074032</v>
          </cell>
          <cell r="K294">
            <v>12074031</v>
          </cell>
          <cell r="L294">
            <v>12475</v>
          </cell>
          <cell r="M294">
            <v>10010</v>
          </cell>
          <cell r="N294">
            <v>70694517.032000005</v>
          </cell>
          <cell r="O294">
            <v>12074031</v>
          </cell>
          <cell r="P294">
            <v>11871037</v>
          </cell>
          <cell r="Q294">
            <v>202994</v>
          </cell>
          <cell r="R294">
            <v>1.7099938278349229</v>
          </cell>
          <cell r="S294">
            <v>5985</v>
          </cell>
          <cell r="T294">
            <v>0</v>
          </cell>
          <cell r="U294">
            <v>57</v>
          </cell>
          <cell r="V294">
            <v>999</v>
          </cell>
          <cell r="W294">
            <v>285</v>
          </cell>
          <cell r="X294">
            <v>6140</v>
          </cell>
          <cell r="Y294">
            <v>70708954.032000005</v>
          </cell>
        </row>
        <row r="295">
          <cell r="A295">
            <v>286</v>
          </cell>
          <cell r="B295">
            <v>58</v>
          </cell>
          <cell r="C295" t="str">
            <v xml:space="preserve">CHESHIRE                     </v>
          </cell>
          <cell r="D295">
            <v>58</v>
          </cell>
          <cell r="E295" t="str">
            <v>CHESHIRE</v>
          </cell>
          <cell r="F295">
            <v>488021.36</v>
          </cell>
          <cell r="G295">
            <v>0.10557553393744008</v>
          </cell>
          <cell r="H295">
            <v>556623.44000000006</v>
          </cell>
          <cell r="I295">
            <v>0.12130811699931907</v>
          </cell>
          <cell r="J295"/>
          <cell r="K295">
            <v>238032</v>
          </cell>
          <cell r="L295">
            <v>0</v>
          </cell>
          <cell r="M295">
            <v>0</v>
          </cell>
          <cell r="N295">
            <v>556623.44000000006</v>
          </cell>
          <cell r="O295">
            <v>238032</v>
          </cell>
          <cell r="P295">
            <v>199213</v>
          </cell>
          <cell r="Q295">
            <v>38819</v>
          </cell>
          <cell r="R295">
            <v>19.486178110866259</v>
          </cell>
          <cell r="S295">
            <v>36</v>
          </cell>
          <cell r="T295">
            <v>0</v>
          </cell>
          <cell r="U295">
            <v>58</v>
          </cell>
          <cell r="V295">
            <v>58</v>
          </cell>
          <cell r="W295">
            <v>286</v>
          </cell>
          <cell r="X295">
            <v>40</v>
          </cell>
          <cell r="Y295">
            <v>556623.44000000006</v>
          </cell>
        </row>
        <row r="296">
          <cell r="A296">
            <v>287</v>
          </cell>
          <cell r="B296">
            <v>58</v>
          </cell>
          <cell r="C296" t="str">
            <v xml:space="preserve">CHESHIRE                     </v>
          </cell>
          <cell r="D296">
            <v>603</v>
          </cell>
          <cell r="E296" t="str">
            <v>ADAMS CHESHIRE</v>
          </cell>
          <cell r="F296">
            <v>4134464</v>
          </cell>
          <cell r="G296">
            <v>0.89442446606255988</v>
          </cell>
          <cell r="H296">
            <v>4031886</v>
          </cell>
          <cell r="I296">
            <v>0.87869188300068091</v>
          </cell>
          <cell r="J296"/>
          <cell r="K296">
            <v>1724181</v>
          </cell>
          <cell r="L296">
            <v>0</v>
          </cell>
          <cell r="M296">
            <v>0</v>
          </cell>
          <cell r="N296">
            <v>4031886</v>
          </cell>
          <cell r="O296">
            <v>1724181</v>
          </cell>
          <cell r="P296">
            <v>1687712</v>
          </cell>
          <cell r="Q296">
            <v>36469</v>
          </cell>
          <cell r="R296">
            <v>2.1608544585806109</v>
          </cell>
          <cell r="S296">
            <v>431</v>
          </cell>
          <cell r="T296">
            <v>0</v>
          </cell>
          <cell r="U296">
            <v>58</v>
          </cell>
          <cell r="V296">
            <v>603</v>
          </cell>
          <cell r="W296">
            <v>287</v>
          </cell>
          <cell r="X296">
            <v>405</v>
          </cell>
          <cell r="Y296">
            <v>4031886</v>
          </cell>
        </row>
        <row r="297">
          <cell r="A297">
            <v>288</v>
          </cell>
          <cell r="B297">
            <v>58</v>
          </cell>
          <cell r="D297">
            <v>998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/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58</v>
          </cell>
          <cell r="V297">
            <v>998</v>
          </cell>
          <cell r="W297">
            <v>288</v>
          </cell>
          <cell r="X297">
            <v>0</v>
          </cell>
          <cell r="Y297">
            <v>0</v>
          </cell>
        </row>
        <row r="298">
          <cell r="A298">
            <v>289</v>
          </cell>
          <cell r="B298">
            <v>58</v>
          </cell>
          <cell r="D298">
            <v>998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/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58</v>
          </cell>
          <cell r="V298">
            <v>998</v>
          </cell>
          <cell r="W298">
            <v>289</v>
          </cell>
          <cell r="X298">
            <v>0</v>
          </cell>
          <cell r="Y298">
            <v>0</v>
          </cell>
        </row>
        <row r="299">
          <cell r="A299">
            <v>290</v>
          </cell>
          <cell r="B299">
            <v>58</v>
          </cell>
          <cell r="C299" t="str">
            <v xml:space="preserve">CHESHIRE                     </v>
          </cell>
          <cell r="D299">
            <v>999</v>
          </cell>
          <cell r="E299" t="str">
            <v>TOTAL</v>
          </cell>
          <cell r="F299">
            <v>4622485.3600000003</v>
          </cell>
          <cell r="G299">
            <v>1</v>
          </cell>
          <cell r="H299">
            <v>4588509.4400000004</v>
          </cell>
          <cell r="I299">
            <v>1</v>
          </cell>
          <cell r="J299">
            <v>1962213</v>
          </cell>
          <cell r="K299">
            <v>1962213</v>
          </cell>
          <cell r="L299">
            <v>0</v>
          </cell>
          <cell r="M299">
            <v>0</v>
          </cell>
          <cell r="N299">
            <v>4588509.4400000004</v>
          </cell>
          <cell r="O299">
            <v>1962213</v>
          </cell>
          <cell r="P299">
            <v>1886925</v>
          </cell>
          <cell r="Q299">
            <v>75288</v>
          </cell>
          <cell r="R299">
            <v>3.9899837036448189</v>
          </cell>
          <cell r="S299">
            <v>467</v>
          </cell>
          <cell r="T299">
            <v>0</v>
          </cell>
          <cell r="U299">
            <v>58</v>
          </cell>
          <cell r="V299">
            <v>999</v>
          </cell>
          <cell r="W299">
            <v>290</v>
          </cell>
          <cell r="X299">
            <v>445</v>
          </cell>
          <cell r="Y299">
            <v>4588509.4400000004</v>
          </cell>
        </row>
        <row r="300">
          <cell r="A300">
            <v>291</v>
          </cell>
          <cell r="B300">
            <v>59</v>
          </cell>
          <cell r="C300" t="str">
            <v xml:space="preserve">CHESTER                      </v>
          </cell>
          <cell r="D300">
            <v>59</v>
          </cell>
          <cell r="E300" t="str">
            <v>CHESTER</v>
          </cell>
          <cell r="F300">
            <v>170510.26</v>
          </cell>
          <cell r="G300">
            <v>8.9039753131694779E-2</v>
          </cell>
          <cell r="H300">
            <v>214825.67</v>
          </cell>
          <cell r="I300">
            <v>0.10563288549243582</v>
          </cell>
          <cell r="J300"/>
          <cell r="K300">
            <v>97804</v>
          </cell>
          <cell r="L300">
            <v>0</v>
          </cell>
          <cell r="M300">
            <v>0</v>
          </cell>
          <cell r="N300">
            <v>214825.67</v>
          </cell>
          <cell r="O300">
            <v>97804</v>
          </cell>
          <cell r="P300">
            <v>80804</v>
          </cell>
          <cell r="Q300">
            <v>17000</v>
          </cell>
          <cell r="R300">
            <v>21.038562447403592</v>
          </cell>
          <cell r="S300">
            <v>12</v>
          </cell>
          <cell r="T300">
            <v>0</v>
          </cell>
          <cell r="U300">
            <v>59</v>
          </cell>
          <cell r="V300">
            <v>59</v>
          </cell>
          <cell r="W300">
            <v>291</v>
          </cell>
          <cell r="X300">
            <v>15</v>
          </cell>
          <cell r="Y300">
            <v>214825.67</v>
          </cell>
        </row>
        <row r="301">
          <cell r="A301">
            <v>292</v>
          </cell>
          <cell r="B301">
            <v>59</v>
          </cell>
          <cell r="C301" t="str">
            <v xml:space="preserve">CHESTER                      </v>
          </cell>
          <cell r="D301">
            <v>672</v>
          </cell>
          <cell r="E301" t="str">
            <v>GATEWAY</v>
          </cell>
          <cell r="F301">
            <v>1744480</v>
          </cell>
          <cell r="G301">
            <v>0.91096024686830523</v>
          </cell>
          <cell r="H301">
            <v>1818875</v>
          </cell>
          <cell r="I301">
            <v>0.89436711450756423</v>
          </cell>
          <cell r="J301"/>
          <cell r="K301">
            <v>828080</v>
          </cell>
          <cell r="L301">
            <v>0</v>
          </cell>
          <cell r="M301">
            <v>0</v>
          </cell>
          <cell r="N301">
            <v>1818875</v>
          </cell>
          <cell r="O301">
            <v>828080</v>
          </cell>
          <cell r="P301">
            <v>826700</v>
          </cell>
          <cell r="Q301">
            <v>1380</v>
          </cell>
          <cell r="R301">
            <v>0.16692875287286804</v>
          </cell>
          <cell r="S301">
            <v>189</v>
          </cell>
          <cell r="T301">
            <v>0</v>
          </cell>
          <cell r="U301">
            <v>59</v>
          </cell>
          <cell r="V301">
            <v>672</v>
          </cell>
          <cell r="W301">
            <v>292</v>
          </cell>
          <cell r="X301">
            <v>189</v>
          </cell>
          <cell r="Y301">
            <v>1818875</v>
          </cell>
        </row>
        <row r="302">
          <cell r="A302">
            <v>293</v>
          </cell>
          <cell r="B302">
            <v>59</v>
          </cell>
          <cell r="D302">
            <v>998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/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59</v>
          </cell>
          <cell r="V302">
            <v>998</v>
          </cell>
          <cell r="W302">
            <v>293</v>
          </cell>
          <cell r="X302">
            <v>0</v>
          </cell>
          <cell r="Y302">
            <v>0</v>
          </cell>
        </row>
        <row r="303">
          <cell r="A303">
            <v>294</v>
          </cell>
          <cell r="B303">
            <v>59</v>
          </cell>
          <cell r="D303">
            <v>998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/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59</v>
          </cell>
          <cell r="V303">
            <v>998</v>
          </cell>
          <cell r="W303">
            <v>294</v>
          </cell>
          <cell r="X303">
            <v>0</v>
          </cell>
          <cell r="Y303">
            <v>0</v>
          </cell>
        </row>
        <row r="304">
          <cell r="A304">
            <v>295</v>
          </cell>
          <cell r="B304">
            <v>59</v>
          </cell>
          <cell r="C304" t="str">
            <v xml:space="preserve">CHESTER                      </v>
          </cell>
          <cell r="D304">
            <v>999</v>
          </cell>
          <cell r="E304" t="str">
            <v>TOTAL</v>
          </cell>
          <cell r="F304">
            <v>1914990.26</v>
          </cell>
          <cell r="G304">
            <v>1</v>
          </cell>
          <cell r="H304">
            <v>2033700.67</v>
          </cell>
          <cell r="I304">
            <v>1</v>
          </cell>
          <cell r="J304">
            <v>925884</v>
          </cell>
          <cell r="K304">
            <v>925884</v>
          </cell>
          <cell r="L304">
            <v>0</v>
          </cell>
          <cell r="M304">
            <v>0</v>
          </cell>
          <cell r="N304">
            <v>2033700.67</v>
          </cell>
          <cell r="O304">
            <v>925884</v>
          </cell>
          <cell r="P304">
            <v>907504</v>
          </cell>
          <cell r="Q304">
            <v>18380</v>
          </cell>
          <cell r="R304">
            <v>2.0253354255187856</v>
          </cell>
          <cell r="S304">
            <v>201</v>
          </cell>
          <cell r="T304">
            <v>0</v>
          </cell>
          <cell r="U304">
            <v>59</v>
          </cell>
          <cell r="V304">
            <v>999</v>
          </cell>
          <cell r="W304">
            <v>295</v>
          </cell>
          <cell r="X304">
            <v>204</v>
          </cell>
          <cell r="Y304">
            <v>2033700.67</v>
          </cell>
        </row>
        <row r="305">
          <cell r="A305">
            <v>296</v>
          </cell>
          <cell r="B305">
            <v>60</v>
          </cell>
          <cell r="C305" t="str">
            <v xml:space="preserve">CHESTERFIELD                 </v>
          </cell>
          <cell r="D305">
            <v>60</v>
          </cell>
          <cell r="E305" t="str">
            <v>CHESTERFIELD</v>
          </cell>
          <cell r="F305">
            <v>170510.26</v>
          </cell>
          <cell r="G305">
            <v>0.10820433582508165</v>
          </cell>
          <cell r="H305">
            <v>303706.14</v>
          </cell>
          <cell r="I305">
            <v>0.18830902497120641</v>
          </cell>
          <cell r="J305"/>
          <cell r="K305">
            <v>170592</v>
          </cell>
          <cell r="L305">
            <v>0</v>
          </cell>
          <cell r="M305">
            <v>0</v>
          </cell>
          <cell r="N305">
            <v>303706.14</v>
          </cell>
          <cell r="O305">
            <v>170592</v>
          </cell>
          <cell r="P305">
            <v>94294</v>
          </cell>
          <cell r="Q305">
            <v>76298</v>
          </cell>
          <cell r="R305">
            <v>80.915010499077354</v>
          </cell>
          <cell r="S305">
            <v>12</v>
          </cell>
          <cell r="T305">
            <v>0</v>
          </cell>
          <cell r="U305">
            <v>60</v>
          </cell>
          <cell r="V305">
            <v>60</v>
          </cell>
          <cell r="W305">
            <v>296</v>
          </cell>
          <cell r="X305">
            <v>22</v>
          </cell>
          <cell r="Y305">
            <v>303706.14</v>
          </cell>
        </row>
        <row r="306">
          <cell r="A306">
            <v>297</v>
          </cell>
          <cell r="B306">
            <v>60</v>
          </cell>
          <cell r="C306" t="str">
            <v xml:space="preserve">CHESTERFIELD                 </v>
          </cell>
          <cell r="D306">
            <v>632</v>
          </cell>
          <cell r="E306" t="str">
            <v>CHESTERFIELD GOSHEN</v>
          </cell>
          <cell r="F306">
            <v>752196</v>
          </cell>
          <cell r="G306">
            <v>0.47733707397011249</v>
          </cell>
          <cell r="H306">
            <v>710960</v>
          </cell>
          <cell r="I306">
            <v>0.44082146114506904</v>
          </cell>
          <cell r="J306"/>
          <cell r="K306">
            <v>399348</v>
          </cell>
          <cell r="L306">
            <v>0</v>
          </cell>
          <cell r="M306">
            <v>0</v>
          </cell>
          <cell r="N306">
            <v>710960</v>
          </cell>
          <cell r="O306">
            <v>399348</v>
          </cell>
          <cell r="P306">
            <v>415974</v>
          </cell>
          <cell r="Q306">
            <v>-16626</v>
          </cell>
          <cell r="R306">
            <v>-3.9968844206609067</v>
          </cell>
          <cell r="S306">
            <v>87</v>
          </cell>
          <cell r="T306">
            <v>0</v>
          </cell>
          <cell r="U306">
            <v>60</v>
          </cell>
          <cell r="V306">
            <v>632</v>
          </cell>
          <cell r="W306">
            <v>297</v>
          </cell>
          <cell r="X306">
            <v>80</v>
          </cell>
          <cell r="Y306">
            <v>710960</v>
          </cell>
        </row>
        <row r="307">
          <cell r="A307">
            <v>298</v>
          </cell>
          <cell r="B307">
            <v>60</v>
          </cell>
          <cell r="C307" t="str">
            <v xml:space="preserve">CHESTERFIELD                 </v>
          </cell>
          <cell r="D307">
            <v>683</v>
          </cell>
          <cell r="E307" t="str">
            <v>HAMPSHIRE</v>
          </cell>
          <cell r="F307">
            <v>653111</v>
          </cell>
          <cell r="G307">
            <v>0.41445859020480585</v>
          </cell>
          <cell r="H307">
            <v>598141</v>
          </cell>
          <cell r="I307">
            <v>0.37086951388372447</v>
          </cell>
          <cell r="J307"/>
          <cell r="K307">
            <v>335977</v>
          </cell>
          <cell r="L307">
            <v>0</v>
          </cell>
          <cell r="M307">
            <v>0</v>
          </cell>
          <cell r="N307">
            <v>598141</v>
          </cell>
          <cell r="O307">
            <v>335977</v>
          </cell>
          <cell r="P307">
            <v>361179</v>
          </cell>
          <cell r="Q307">
            <v>-25202</v>
          </cell>
          <cell r="R307">
            <v>-6.977703576343032</v>
          </cell>
          <cell r="S307">
            <v>73</v>
          </cell>
          <cell r="T307">
            <v>0</v>
          </cell>
          <cell r="U307">
            <v>60</v>
          </cell>
          <cell r="V307">
            <v>683</v>
          </cell>
          <cell r="W307">
            <v>298</v>
          </cell>
          <cell r="X307">
            <v>65</v>
          </cell>
          <cell r="Y307">
            <v>598141</v>
          </cell>
        </row>
        <row r="308">
          <cell r="A308">
            <v>299</v>
          </cell>
          <cell r="B308">
            <v>60</v>
          </cell>
          <cell r="D308">
            <v>998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/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60</v>
          </cell>
          <cell r="V308">
            <v>998</v>
          </cell>
          <cell r="W308">
            <v>299</v>
          </cell>
          <cell r="X308">
            <v>0</v>
          </cell>
          <cell r="Y308">
            <v>0</v>
          </cell>
        </row>
        <row r="309">
          <cell r="A309">
            <v>300</v>
          </cell>
          <cell r="B309">
            <v>60</v>
          </cell>
          <cell r="C309" t="str">
            <v xml:space="preserve">CHESTERFIELD                 </v>
          </cell>
          <cell r="D309">
            <v>999</v>
          </cell>
          <cell r="E309" t="str">
            <v>TOTAL</v>
          </cell>
          <cell r="F309">
            <v>1575817.26</v>
          </cell>
          <cell r="G309">
            <v>1</v>
          </cell>
          <cell r="H309">
            <v>1612807.1400000001</v>
          </cell>
          <cell r="I309">
            <v>0.99999999999999989</v>
          </cell>
          <cell r="J309">
            <v>905917</v>
          </cell>
          <cell r="K309">
            <v>905917</v>
          </cell>
          <cell r="L309">
            <v>0</v>
          </cell>
          <cell r="M309">
            <v>0</v>
          </cell>
          <cell r="N309">
            <v>1612807.1400000001</v>
          </cell>
          <cell r="O309">
            <v>905917</v>
          </cell>
          <cell r="P309">
            <v>871447</v>
          </cell>
          <cell r="Q309">
            <v>34470</v>
          </cell>
          <cell r="R309">
            <v>3.9554901216023466</v>
          </cell>
          <cell r="S309">
            <v>172</v>
          </cell>
          <cell r="T309">
            <v>0</v>
          </cell>
          <cell r="U309">
            <v>60</v>
          </cell>
          <cell r="V309">
            <v>999</v>
          </cell>
          <cell r="W309">
            <v>300</v>
          </cell>
          <cell r="X309">
            <v>167</v>
          </cell>
          <cell r="Y309">
            <v>1612807.1400000001</v>
          </cell>
        </row>
        <row r="310">
          <cell r="A310">
            <v>301</v>
          </cell>
          <cell r="B310">
            <v>61</v>
          </cell>
          <cell r="C310" t="str">
            <v xml:space="preserve">CHICOPEE                     </v>
          </cell>
          <cell r="D310">
            <v>61</v>
          </cell>
          <cell r="E310" t="str">
            <v>CHICOPEE</v>
          </cell>
          <cell r="F310">
            <v>80257160.099999994</v>
          </cell>
          <cell r="G310">
            <v>1</v>
          </cell>
          <cell r="H310">
            <v>83403437.559999987</v>
          </cell>
          <cell r="I310">
            <v>1</v>
          </cell>
          <cell r="J310"/>
          <cell r="K310">
            <v>27382282</v>
          </cell>
          <cell r="L310">
            <v>0</v>
          </cell>
          <cell r="M310">
            <v>0</v>
          </cell>
          <cell r="N310">
            <v>83403437.559999987</v>
          </cell>
          <cell r="O310">
            <v>27382282</v>
          </cell>
          <cell r="P310">
            <v>26628690</v>
          </cell>
          <cell r="Q310">
            <v>753592</v>
          </cell>
          <cell r="R310">
            <v>2.83000027414041</v>
          </cell>
          <cell r="S310">
            <v>7727</v>
          </cell>
          <cell r="T310">
            <v>0</v>
          </cell>
          <cell r="U310">
            <v>61</v>
          </cell>
          <cell r="V310">
            <v>61</v>
          </cell>
          <cell r="W310">
            <v>301</v>
          </cell>
          <cell r="X310">
            <v>7750</v>
          </cell>
          <cell r="Y310">
            <v>83403437.559999987</v>
          </cell>
        </row>
        <row r="311">
          <cell r="A311">
            <v>302</v>
          </cell>
          <cell r="B311">
            <v>61</v>
          </cell>
          <cell r="D311">
            <v>998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/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61</v>
          </cell>
          <cell r="V311">
            <v>998</v>
          </cell>
          <cell r="W311">
            <v>302</v>
          </cell>
          <cell r="X311">
            <v>0</v>
          </cell>
          <cell r="Y311">
            <v>0</v>
          </cell>
        </row>
        <row r="312">
          <cell r="A312">
            <v>303</v>
          </cell>
          <cell r="B312">
            <v>61</v>
          </cell>
          <cell r="D312">
            <v>998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/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61</v>
          </cell>
          <cell r="V312">
            <v>998</v>
          </cell>
          <cell r="W312">
            <v>303</v>
          </cell>
          <cell r="X312">
            <v>0</v>
          </cell>
          <cell r="Y312">
            <v>0</v>
          </cell>
        </row>
        <row r="313">
          <cell r="A313">
            <v>304</v>
          </cell>
          <cell r="B313">
            <v>61</v>
          </cell>
          <cell r="D313">
            <v>998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/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61</v>
          </cell>
          <cell r="V313">
            <v>998</v>
          </cell>
          <cell r="W313">
            <v>304</v>
          </cell>
          <cell r="X313">
            <v>0</v>
          </cell>
          <cell r="Y313">
            <v>0</v>
          </cell>
        </row>
        <row r="314">
          <cell r="A314">
            <v>305</v>
          </cell>
          <cell r="B314">
            <v>61</v>
          </cell>
          <cell r="C314" t="str">
            <v xml:space="preserve">CHICOPEE                     </v>
          </cell>
          <cell r="D314">
            <v>999</v>
          </cell>
          <cell r="E314" t="str">
            <v>TOTAL</v>
          </cell>
          <cell r="F314">
            <v>80257160.099999994</v>
          </cell>
          <cell r="G314">
            <v>1</v>
          </cell>
          <cell r="H314">
            <v>83403437.559999987</v>
          </cell>
          <cell r="I314">
            <v>1</v>
          </cell>
          <cell r="J314">
            <v>27382282</v>
          </cell>
          <cell r="K314">
            <v>27382282</v>
          </cell>
          <cell r="L314">
            <v>0</v>
          </cell>
          <cell r="M314">
            <v>0</v>
          </cell>
          <cell r="N314">
            <v>83403437.559999987</v>
          </cell>
          <cell r="O314">
            <v>27382282</v>
          </cell>
          <cell r="P314">
            <v>26628690</v>
          </cell>
          <cell r="Q314">
            <v>753592</v>
          </cell>
          <cell r="R314">
            <v>2.83000027414041</v>
          </cell>
          <cell r="S314">
            <v>7727</v>
          </cell>
          <cell r="T314">
            <v>0</v>
          </cell>
          <cell r="U314">
            <v>61</v>
          </cell>
          <cell r="V314">
            <v>999</v>
          </cell>
          <cell r="W314">
            <v>305</v>
          </cell>
          <cell r="X314">
            <v>7750</v>
          </cell>
          <cell r="Y314">
            <v>83403437.559999987</v>
          </cell>
        </row>
        <row r="315">
          <cell r="A315">
            <v>306</v>
          </cell>
          <cell r="B315">
            <v>62</v>
          </cell>
          <cell r="C315" t="str">
            <v xml:space="preserve">CHILMARK                     </v>
          </cell>
          <cell r="D315">
            <v>62</v>
          </cell>
          <cell r="E315" t="str">
            <v>CHILMARK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/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62</v>
          </cell>
          <cell r="V315">
            <v>62</v>
          </cell>
          <cell r="W315">
            <v>306</v>
          </cell>
          <cell r="X315">
            <v>0</v>
          </cell>
          <cell r="Y315">
            <v>0</v>
          </cell>
        </row>
        <row r="316">
          <cell r="A316">
            <v>307</v>
          </cell>
          <cell r="B316">
            <v>62</v>
          </cell>
          <cell r="C316" t="str">
            <v xml:space="preserve">CHILMARK                     </v>
          </cell>
          <cell r="D316">
            <v>700</v>
          </cell>
          <cell r="E316" t="str">
            <v>MARTHAS VINEYARD</v>
          </cell>
          <cell r="F316">
            <v>288102</v>
          </cell>
          <cell r="G316">
            <v>0.31327829706536064</v>
          </cell>
          <cell r="H316">
            <v>426058</v>
          </cell>
          <cell r="I316">
            <v>0.41683796113759747</v>
          </cell>
          <cell r="J316"/>
          <cell r="K316">
            <v>372628</v>
          </cell>
          <cell r="L316">
            <v>0</v>
          </cell>
          <cell r="M316">
            <v>0</v>
          </cell>
          <cell r="N316">
            <v>426058</v>
          </cell>
          <cell r="O316">
            <v>372628</v>
          </cell>
          <cell r="P316">
            <v>273263</v>
          </cell>
          <cell r="Q316">
            <v>99365</v>
          </cell>
          <cell r="R316">
            <v>36.362405448231193</v>
          </cell>
          <cell r="S316">
            <v>28</v>
          </cell>
          <cell r="T316">
            <v>0</v>
          </cell>
          <cell r="U316">
            <v>62</v>
          </cell>
          <cell r="V316">
            <v>700</v>
          </cell>
          <cell r="W316">
            <v>307</v>
          </cell>
          <cell r="X316">
            <v>39</v>
          </cell>
          <cell r="Y316">
            <v>426058</v>
          </cell>
        </row>
        <row r="317">
          <cell r="A317">
            <v>308</v>
          </cell>
          <cell r="B317">
            <v>62</v>
          </cell>
          <cell r="C317" t="str">
            <v xml:space="preserve">CHILMARK                     </v>
          </cell>
          <cell r="D317">
            <v>774</v>
          </cell>
          <cell r="E317" t="str">
            <v>UPISLAND</v>
          </cell>
          <cell r="F317">
            <v>631534</v>
          </cell>
          <cell r="G317">
            <v>0.68672170293463941</v>
          </cell>
          <cell r="H317">
            <v>596061</v>
          </cell>
          <cell r="I317">
            <v>0.58316203886240248</v>
          </cell>
          <cell r="J317"/>
          <cell r="K317">
            <v>521312</v>
          </cell>
          <cell r="L317">
            <v>0</v>
          </cell>
          <cell r="M317">
            <v>0</v>
          </cell>
          <cell r="N317">
            <v>596061</v>
          </cell>
          <cell r="O317">
            <v>521312</v>
          </cell>
          <cell r="P317">
            <v>599006</v>
          </cell>
          <cell r="Q317">
            <v>-77694</v>
          </cell>
          <cell r="R317">
            <v>-12.970487774746831</v>
          </cell>
          <cell r="S317">
            <v>78</v>
          </cell>
          <cell r="T317">
            <v>0</v>
          </cell>
          <cell r="U317">
            <v>62</v>
          </cell>
          <cell r="V317">
            <v>774</v>
          </cell>
          <cell r="W317">
            <v>308</v>
          </cell>
          <cell r="X317">
            <v>71</v>
          </cell>
          <cell r="Y317">
            <v>596061</v>
          </cell>
        </row>
        <row r="318">
          <cell r="A318">
            <v>309</v>
          </cell>
          <cell r="B318">
            <v>62</v>
          </cell>
          <cell r="D318">
            <v>998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/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62</v>
          </cell>
          <cell r="V318">
            <v>998</v>
          </cell>
          <cell r="W318">
            <v>309</v>
          </cell>
          <cell r="X318">
            <v>0</v>
          </cell>
          <cell r="Y318">
            <v>0</v>
          </cell>
        </row>
        <row r="319">
          <cell r="A319">
            <v>310</v>
          </cell>
          <cell r="B319">
            <v>62</v>
          </cell>
          <cell r="C319" t="str">
            <v xml:space="preserve">CHILMARK                     </v>
          </cell>
          <cell r="D319">
            <v>999</v>
          </cell>
          <cell r="E319" t="str">
            <v>TOTAL</v>
          </cell>
          <cell r="F319">
            <v>919636</v>
          </cell>
          <cell r="G319">
            <v>1</v>
          </cell>
          <cell r="H319">
            <v>1022119</v>
          </cell>
          <cell r="I319">
            <v>1</v>
          </cell>
          <cell r="J319">
            <v>893940</v>
          </cell>
          <cell r="K319">
            <v>893940</v>
          </cell>
          <cell r="L319">
            <v>0</v>
          </cell>
          <cell r="M319">
            <v>0</v>
          </cell>
          <cell r="N319">
            <v>1022119</v>
          </cell>
          <cell r="O319">
            <v>893940</v>
          </cell>
          <cell r="P319">
            <v>872269</v>
          </cell>
          <cell r="Q319">
            <v>21671</v>
          </cell>
          <cell r="R319">
            <v>2.4844400064658951</v>
          </cell>
          <cell r="S319">
            <v>106</v>
          </cell>
          <cell r="T319">
            <v>0</v>
          </cell>
          <cell r="U319">
            <v>62</v>
          </cell>
          <cell r="V319">
            <v>999</v>
          </cell>
          <cell r="W319">
            <v>310</v>
          </cell>
          <cell r="X319">
            <v>110</v>
          </cell>
          <cell r="Y319">
            <v>1022119</v>
          </cell>
        </row>
        <row r="320">
          <cell r="A320">
            <v>311</v>
          </cell>
          <cell r="B320">
            <v>63</v>
          </cell>
          <cell r="C320" t="str">
            <v xml:space="preserve">CLARKSBURG                   </v>
          </cell>
          <cell r="D320">
            <v>63</v>
          </cell>
          <cell r="E320" t="str">
            <v>CLARKSBURG</v>
          </cell>
          <cell r="F320">
            <v>2136484.0499999998</v>
          </cell>
          <cell r="G320">
            <v>0.7781573834966502</v>
          </cell>
          <cell r="H320">
            <v>2103294.87</v>
          </cell>
          <cell r="I320">
            <v>0.76795830963131495</v>
          </cell>
          <cell r="J320"/>
          <cell r="K320">
            <v>569562</v>
          </cell>
          <cell r="L320">
            <v>0</v>
          </cell>
          <cell r="M320">
            <v>0</v>
          </cell>
          <cell r="N320">
            <v>2103294.87</v>
          </cell>
          <cell r="O320">
            <v>569562</v>
          </cell>
          <cell r="P320">
            <v>549697</v>
          </cell>
          <cell r="Q320">
            <v>19865</v>
          </cell>
          <cell r="R320">
            <v>3.613809062083293</v>
          </cell>
          <cell r="S320">
            <v>242</v>
          </cell>
          <cell r="T320">
            <v>0</v>
          </cell>
          <cell r="U320">
            <v>63</v>
          </cell>
          <cell r="V320">
            <v>63</v>
          </cell>
          <cell r="W320">
            <v>311</v>
          </cell>
          <cell r="X320">
            <v>226</v>
          </cell>
          <cell r="Y320">
            <v>2103294.87</v>
          </cell>
        </row>
        <row r="321">
          <cell r="A321">
            <v>312</v>
          </cell>
          <cell r="B321">
            <v>63</v>
          </cell>
          <cell r="C321" t="str">
            <v xml:space="preserve">CLARKSBURG                   </v>
          </cell>
          <cell r="D321">
            <v>851</v>
          </cell>
          <cell r="E321" t="str">
            <v>NORTHERN BERKSHIRE</v>
          </cell>
          <cell r="F321">
            <v>609084</v>
          </cell>
          <cell r="G321">
            <v>0.22184261650334985</v>
          </cell>
          <cell r="H321">
            <v>635519</v>
          </cell>
          <cell r="I321">
            <v>0.23204169036868502</v>
          </cell>
          <cell r="J321"/>
          <cell r="K321">
            <v>172096</v>
          </cell>
          <cell r="L321">
            <v>0</v>
          </cell>
          <cell r="M321">
            <v>0</v>
          </cell>
          <cell r="N321">
            <v>635519</v>
          </cell>
          <cell r="O321">
            <v>172096</v>
          </cell>
          <cell r="P321">
            <v>156711</v>
          </cell>
          <cell r="Q321">
            <v>15385</v>
          </cell>
          <cell r="R321">
            <v>9.8174346408356783</v>
          </cell>
          <cell r="S321">
            <v>42</v>
          </cell>
          <cell r="T321">
            <v>0</v>
          </cell>
          <cell r="U321">
            <v>63</v>
          </cell>
          <cell r="V321">
            <v>851</v>
          </cell>
          <cell r="W321">
            <v>312</v>
          </cell>
          <cell r="X321">
            <v>42</v>
          </cell>
          <cell r="Y321">
            <v>635519</v>
          </cell>
        </row>
        <row r="322">
          <cell r="A322">
            <v>313</v>
          </cell>
          <cell r="B322">
            <v>63</v>
          </cell>
          <cell r="D322">
            <v>998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/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63</v>
          </cell>
          <cell r="V322">
            <v>998</v>
          </cell>
          <cell r="W322">
            <v>313</v>
          </cell>
          <cell r="X322">
            <v>0</v>
          </cell>
          <cell r="Y322">
            <v>0</v>
          </cell>
        </row>
        <row r="323">
          <cell r="A323">
            <v>314</v>
          </cell>
          <cell r="B323">
            <v>63</v>
          </cell>
          <cell r="D323">
            <v>998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/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63</v>
          </cell>
          <cell r="V323">
            <v>998</v>
          </cell>
          <cell r="W323">
            <v>314</v>
          </cell>
          <cell r="X323">
            <v>0</v>
          </cell>
          <cell r="Y323">
            <v>0</v>
          </cell>
        </row>
        <row r="324">
          <cell r="A324">
            <v>315</v>
          </cell>
          <cell r="B324">
            <v>63</v>
          </cell>
          <cell r="C324" t="str">
            <v xml:space="preserve">CLARKSBURG                   </v>
          </cell>
          <cell r="D324">
            <v>999</v>
          </cell>
          <cell r="E324" t="str">
            <v>TOTAL</v>
          </cell>
          <cell r="F324">
            <v>2745568.05</v>
          </cell>
          <cell r="G324">
            <v>1</v>
          </cell>
          <cell r="H324">
            <v>2738813.87</v>
          </cell>
          <cell r="I324">
            <v>1</v>
          </cell>
          <cell r="J324">
            <v>741658</v>
          </cell>
          <cell r="K324">
            <v>741658</v>
          </cell>
          <cell r="L324">
            <v>0</v>
          </cell>
          <cell r="M324">
            <v>0</v>
          </cell>
          <cell r="N324">
            <v>2738813.87</v>
          </cell>
          <cell r="O324">
            <v>741658</v>
          </cell>
          <cell r="P324">
            <v>706408</v>
          </cell>
          <cell r="Q324">
            <v>35250</v>
          </cell>
          <cell r="R324">
            <v>4.9900340879491738</v>
          </cell>
          <cell r="S324">
            <v>284</v>
          </cell>
          <cell r="T324">
            <v>0</v>
          </cell>
          <cell r="U324">
            <v>63</v>
          </cell>
          <cell r="V324">
            <v>999</v>
          </cell>
          <cell r="W324">
            <v>315</v>
          </cell>
          <cell r="X324">
            <v>268</v>
          </cell>
          <cell r="Y324">
            <v>2738813.87</v>
          </cell>
        </row>
        <row r="325">
          <cell r="A325">
            <v>316</v>
          </cell>
          <cell r="B325">
            <v>64</v>
          </cell>
          <cell r="C325" t="str">
            <v xml:space="preserve">CLINTON                      </v>
          </cell>
          <cell r="D325">
            <v>64</v>
          </cell>
          <cell r="E325" t="str">
            <v>CLINTON</v>
          </cell>
          <cell r="F325">
            <v>19545739.000000004</v>
          </cell>
          <cell r="G325">
            <v>1</v>
          </cell>
          <cell r="H325">
            <v>20163527.150000002</v>
          </cell>
          <cell r="I325">
            <v>1</v>
          </cell>
          <cell r="J325"/>
          <cell r="K325">
            <v>9343931</v>
          </cell>
          <cell r="L325">
            <v>0</v>
          </cell>
          <cell r="M325">
            <v>0</v>
          </cell>
          <cell r="N325">
            <v>20163527.150000002</v>
          </cell>
          <cell r="O325">
            <v>9343931</v>
          </cell>
          <cell r="P325">
            <v>9048453</v>
          </cell>
          <cell r="Q325">
            <v>295478</v>
          </cell>
          <cell r="R325">
            <v>3.2655084797368126</v>
          </cell>
          <cell r="S325">
            <v>1982</v>
          </cell>
          <cell r="T325">
            <v>0</v>
          </cell>
          <cell r="U325">
            <v>64</v>
          </cell>
          <cell r="V325">
            <v>64</v>
          </cell>
          <cell r="W325">
            <v>316</v>
          </cell>
          <cell r="X325">
            <v>1976</v>
          </cell>
          <cell r="Y325">
            <v>20163527.150000002</v>
          </cell>
        </row>
        <row r="326">
          <cell r="A326">
            <v>317</v>
          </cell>
          <cell r="B326">
            <v>64</v>
          </cell>
          <cell r="D326">
            <v>998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/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64</v>
          </cell>
          <cell r="V326">
            <v>998</v>
          </cell>
          <cell r="W326">
            <v>317</v>
          </cell>
          <cell r="X326">
            <v>0</v>
          </cell>
          <cell r="Y326">
            <v>0</v>
          </cell>
        </row>
        <row r="327">
          <cell r="A327">
            <v>318</v>
          </cell>
          <cell r="B327">
            <v>64</v>
          </cell>
          <cell r="D327">
            <v>998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/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64</v>
          </cell>
          <cell r="V327">
            <v>998</v>
          </cell>
          <cell r="W327">
            <v>318</v>
          </cell>
          <cell r="X327">
            <v>0</v>
          </cell>
          <cell r="Y327">
            <v>0</v>
          </cell>
        </row>
        <row r="328">
          <cell r="A328">
            <v>319</v>
          </cell>
          <cell r="B328">
            <v>64</v>
          </cell>
          <cell r="D328">
            <v>998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/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64</v>
          </cell>
          <cell r="V328">
            <v>998</v>
          </cell>
          <cell r="W328">
            <v>319</v>
          </cell>
          <cell r="X328">
            <v>0</v>
          </cell>
          <cell r="Y328">
            <v>0</v>
          </cell>
        </row>
        <row r="329">
          <cell r="A329">
            <v>320</v>
          </cell>
          <cell r="B329">
            <v>64</v>
          </cell>
          <cell r="C329" t="str">
            <v xml:space="preserve">CLINTON                      </v>
          </cell>
          <cell r="D329">
            <v>999</v>
          </cell>
          <cell r="E329" t="str">
            <v>TOTAL</v>
          </cell>
          <cell r="F329">
            <v>19545739.000000004</v>
          </cell>
          <cell r="G329">
            <v>1</v>
          </cell>
          <cell r="H329">
            <v>20163527.150000002</v>
          </cell>
          <cell r="I329">
            <v>1</v>
          </cell>
          <cell r="J329">
            <v>9343931</v>
          </cell>
          <cell r="K329">
            <v>9343931</v>
          </cell>
          <cell r="L329">
            <v>0</v>
          </cell>
          <cell r="M329">
            <v>0</v>
          </cell>
          <cell r="N329">
            <v>20163527.150000002</v>
          </cell>
          <cell r="O329">
            <v>9343931</v>
          </cell>
          <cell r="P329">
            <v>9048453</v>
          </cell>
          <cell r="Q329">
            <v>295478</v>
          </cell>
          <cell r="R329">
            <v>3.2655084797368126</v>
          </cell>
          <cell r="S329">
            <v>1982</v>
          </cell>
          <cell r="T329">
            <v>0</v>
          </cell>
          <cell r="U329">
            <v>64</v>
          </cell>
          <cell r="V329">
            <v>999</v>
          </cell>
          <cell r="W329">
            <v>320</v>
          </cell>
          <cell r="X329">
            <v>1976</v>
          </cell>
          <cell r="Y329">
            <v>20163527.150000002</v>
          </cell>
        </row>
        <row r="330">
          <cell r="A330">
            <v>321</v>
          </cell>
          <cell r="B330">
            <v>65</v>
          </cell>
          <cell r="C330" t="str">
            <v xml:space="preserve">COHASSET                     </v>
          </cell>
          <cell r="D330">
            <v>65</v>
          </cell>
          <cell r="E330" t="str">
            <v>COHASSET</v>
          </cell>
          <cell r="F330">
            <v>12238484.622929998</v>
          </cell>
          <cell r="G330">
            <v>0.99534650424179127</v>
          </cell>
          <cell r="H330">
            <v>12695055.016299998</v>
          </cell>
          <cell r="I330">
            <v>0.98841223067353989</v>
          </cell>
          <cell r="J330"/>
          <cell r="K330">
            <v>10974758</v>
          </cell>
          <cell r="L330">
            <v>0</v>
          </cell>
          <cell r="M330">
            <v>0</v>
          </cell>
          <cell r="N330">
            <v>12695055.016299998</v>
          </cell>
          <cell r="O330">
            <v>10974758</v>
          </cell>
          <cell r="P330">
            <v>10714412</v>
          </cell>
          <cell r="Q330">
            <v>260346</v>
          </cell>
          <cell r="R330">
            <v>2.4298673599633838</v>
          </cell>
          <cell r="S330">
            <v>1466</v>
          </cell>
          <cell r="T330">
            <v>0</v>
          </cell>
          <cell r="U330">
            <v>65</v>
          </cell>
          <cell r="V330">
            <v>65</v>
          </cell>
          <cell r="W330">
            <v>321</v>
          </cell>
          <cell r="X330">
            <v>1466</v>
          </cell>
          <cell r="Y330">
            <v>12695055.016299998</v>
          </cell>
        </row>
        <row r="331">
          <cell r="A331">
            <v>322</v>
          </cell>
          <cell r="B331">
            <v>65</v>
          </cell>
          <cell r="C331" t="str">
            <v xml:space="preserve">COHASSET                     </v>
          </cell>
          <cell r="D331">
            <v>873</v>
          </cell>
          <cell r="E331" t="str">
            <v>SOUTH SHORE</v>
          </cell>
          <cell r="F331">
            <v>42952</v>
          </cell>
          <cell r="G331">
            <v>3.4932529939281157E-3</v>
          </cell>
          <cell r="H331">
            <v>133928</v>
          </cell>
          <cell r="I331">
            <v>1.0427372946370039E-2</v>
          </cell>
          <cell r="J331"/>
          <cell r="K331">
            <v>115780</v>
          </cell>
          <cell r="L331">
            <v>0</v>
          </cell>
          <cell r="M331">
            <v>0</v>
          </cell>
          <cell r="N331">
            <v>133928</v>
          </cell>
          <cell r="O331">
            <v>115780</v>
          </cell>
          <cell r="P331">
            <v>37603</v>
          </cell>
          <cell r="Q331">
            <v>78177</v>
          </cell>
          <cell r="R331">
            <v>207.90096534850943</v>
          </cell>
          <cell r="S331">
            <v>3</v>
          </cell>
          <cell r="T331">
            <v>0</v>
          </cell>
          <cell r="U331">
            <v>65</v>
          </cell>
          <cell r="V331">
            <v>873</v>
          </cell>
          <cell r="W331">
            <v>322</v>
          </cell>
          <cell r="X331">
            <v>9</v>
          </cell>
          <cell r="Y331">
            <v>133928</v>
          </cell>
        </row>
        <row r="332">
          <cell r="A332">
            <v>323</v>
          </cell>
          <cell r="B332">
            <v>65</v>
          </cell>
          <cell r="C332" t="str">
            <v xml:space="preserve">COHASSET                     </v>
          </cell>
          <cell r="D332">
            <v>915</v>
          </cell>
          <cell r="E332" t="str">
            <v>NORFOLK COUNTY</v>
          </cell>
          <cell r="F332">
            <v>14266</v>
          </cell>
          <cell r="G332">
            <v>1.1602427642805574E-3</v>
          </cell>
          <cell r="H332">
            <v>14904</v>
          </cell>
          <cell r="I332">
            <v>1.1603963800900414E-3</v>
          </cell>
          <cell r="J332"/>
          <cell r="K332">
            <v>12884</v>
          </cell>
          <cell r="L332">
            <v>0</v>
          </cell>
          <cell r="M332">
            <v>0</v>
          </cell>
          <cell r="N332">
            <v>14904</v>
          </cell>
          <cell r="O332">
            <v>12884</v>
          </cell>
          <cell r="P332">
            <v>12489</v>
          </cell>
          <cell r="Q332">
            <v>395</v>
          </cell>
          <cell r="R332">
            <v>3.1627832492593484</v>
          </cell>
          <cell r="S332">
            <v>1</v>
          </cell>
          <cell r="T332">
            <v>0</v>
          </cell>
          <cell r="U332">
            <v>65</v>
          </cell>
          <cell r="V332">
            <v>915</v>
          </cell>
          <cell r="W332">
            <v>323</v>
          </cell>
          <cell r="X332">
            <v>1</v>
          </cell>
          <cell r="Y332">
            <v>14904</v>
          </cell>
        </row>
        <row r="333">
          <cell r="A333">
            <v>324</v>
          </cell>
          <cell r="B333">
            <v>65</v>
          </cell>
          <cell r="D333">
            <v>998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/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65</v>
          </cell>
          <cell r="V333">
            <v>998</v>
          </cell>
          <cell r="W333">
            <v>324</v>
          </cell>
          <cell r="X333">
            <v>0</v>
          </cell>
          <cell r="Y333">
            <v>0</v>
          </cell>
        </row>
        <row r="334">
          <cell r="A334">
            <v>325</v>
          </cell>
          <cell r="B334">
            <v>65</v>
          </cell>
          <cell r="C334" t="str">
            <v xml:space="preserve">COHASSET                     </v>
          </cell>
          <cell r="D334">
            <v>999</v>
          </cell>
          <cell r="E334" t="str">
            <v>TOTAL</v>
          </cell>
          <cell r="F334">
            <v>12295702.622929998</v>
          </cell>
          <cell r="G334">
            <v>1</v>
          </cell>
          <cell r="H334">
            <v>12843887.016299998</v>
          </cell>
          <cell r="I334">
            <v>1</v>
          </cell>
          <cell r="J334">
            <v>11103422</v>
          </cell>
          <cell r="K334">
            <v>11103422</v>
          </cell>
          <cell r="L334">
            <v>0</v>
          </cell>
          <cell r="M334">
            <v>0</v>
          </cell>
          <cell r="N334">
            <v>12843887.016299998</v>
          </cell>
          <cell r="O334">
            <v>11103422</v>
          </cell>
          <cell r="P334">
            <v>10764504</v>
          </cell>
          <cell r="Q334">
            <v>338918</v>
          </cell>
          <cell r="R334">
            <v>3.1484776260940586</v>
          </cell>
          <cell r="S334">
            <v>1470</v>
          </cell>
          <cell r="T334">
            <v>0</v>
          </cell>
          <cell r="U334">
            <v>65</v>
          </cell>
          <cell r="V334">
            <v>999</v>
          </cell>
          <cell r="W334">
            <v>325</v>
          </cell>
          <cell r="X334">
            <v>1476</v>
          </cell>
          <cell r="Y334">
            <v>12843887.016299998</v>
          </cell>
        </row>
        <row r="335">
          <cell r="A335">
            <v>326</v>
          </cell>
          <cell r="B335">
            <v>66</v>
          </cell>
          <cell r="C335" t="str">
            <v xml:space="preserve">COLRAIN                      </v>
          </cell>
          <cell r="D335">
            <v>66</v>
          </cell>
          <cell r="E335" t="str">
            <v>COLRAIN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/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66</v>
          </cell>
          <cell r="V335">
            <v>66</v>
          </cell>
          <cell r="W335">
            <v>326</v>
          </cell>
          <cell r="X335">
            <v>0</v>
          </cell>
          <cell r="Y335">
            <v>0</v>
          </cell>
        </row>
        <row r="336">
          <cell r="A336">
            <v>327</v>
          </cell>
          <cell r="B336">
            <v>66</v>
          </cell>
          <cell r="C336" t="str">
            <v xml:space="preserve">COLRAIN                      </v>
          </cell>
          <cell r="D336">
            <v>717</v>
          </cell>
          <cell r="E336" t="str">
            <v>MOHAWK TRAIL</v>
          </cell>
          <cell r="F336">
            <v>1803834</v>
          </cell>
          <cell r="G336">
            <v>0.86673909377067648</v>
          </cell>
          <cell r="H336">
            <v>1725555</v>
          </cell>
          <cell r="I336">
            <v>0.85630426788690894</v>
          </cell>
          <cell r="J336"/>
          <cell r="K336">
            <v>1034635</v>
          </cell>
          <cell r="L336">
            <v>0</v>
          </cell>
          <cell r="M336">
            <v>0</v>
          </cell>
          <cell r="N336">
            <v>1725555</v>
          </cell>
          <cell r="O336">
            <v>1034635</v>
          </cell>
          <cell r="P336">
            <v>1012136</v>
          </cell>
          <cell r="Q336">
            <v>22499</v>
          </cell>
          <cell r="R336">
            <v>2.2229226111905911</v>
          </cell>
          <cell r="S336">
            <v>193</v>
          </cell>
          <cell r="T336">
            <v>0</v>
          </cell>
          <cell r="U336">
            <v>66</v>
          </cell>
          <cell r="V336">
            <v>717</v>
          </cell>
          <cell r="W336">
            <v>327</v>
          </cell>
          <cell r="X336">
            <v>178</v>
          </cell>
          <cell r="Y336">
            <v>1725555</v>
          </cell>
        </row>
        <row r="337">
          <cell r="A337">
            <v>328</v>
          </cell>
          <cell r="B337">
            <v>66</v>
          </cell>
          <cell r="C337" t="str">
            <v xml:space="preserve">COLRAIN                      </v>
          </cell>
          <cell r="D337">
            <v>818</v>
          </cell>
          <cell r="E337" t="str">
            <v>FRANKLIN COUNTY</v>
          </cell>
          <cell r="F337">
            <v>277339</v>
          </cell>
          <cell r="G337">
            <v>0.13326090622932357</v>
          </cell>
          <cell r="H337">
            <v>289564</v>
          </cell>
          <cell r="I337">
            <v>0.14369573211309108</v>
          </cell>
          <cell r="J337"/>
          <cell r="K337">
            <v>173621</v>
          </cell>
          <cell r="L337">
            <v>0</v>
          </cell>
          <cell r="M337">
            <v>0</v>
          </cell>
          <cell r="N337">
            <v>289564</v>
          </cell>
          <cell r="O337">
            <v>173621</v>
          </cell>
          <cell r="P337">
            <v>155616</v>
          </cell>
          <cell r="Q337">
            <v>18005</v>
          </cell>
          <cell r="R337">
            <v>11.570147028583179</v>
          </cell>
          <cell r="S337">
            <v>19</v>
          </cell>
          <cell r="T337">
            <v>0</v>
          </cell>
          <cell r="U337">
            <v>66</v>
          </cell>
          <cell r="V337">
            <v>818</v>
          </cell>
          <cell r="W337">
            <v>328</v>
          </cell>
          <cell r="X337">
            <v>19</v>
          </cell>
          <cell r="Y337">
            <v>289564</v>
          </cell>
        </row>
        <row r="338">
          <cell r="A338">
            <v>329</v>
          </cell>
          <cell r="B338">
            <v>66</v>
          </cell>
          <cell r="D338">
            <v>998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/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66</v>
          </cell>
          <cell r="V338">
            <v>998</v>
          </cell>
          <cell r="W338">
            <v>329</v>
          </cell>
          <cell r="X338">
            <v>0</v>
          </cell>
          <cell r="Y338">
            <v>0</v>
          </cell>
        </row>
        <row r="339">
          <cell r="A339">
            <v>330</v>
          </cell>
          <cell r="B339">
            <v>66</v>
          </cell>
          <cell r="C339" t="str">
            <v xml:space="preserve">COLRAIN                      </v>
          </cell>
          <cell r="D339">
            <v>999</v>
          </cell>
          <cell r="E339" t="str">
            <v>TOTAL</v>
          </cell>
          <cell r="F339">
            <v>2081173</v>
          </cell>
          <cell r="G339">
            <v>1</v>
          </cell>
          <cell r="H339">
            <v>2015119</v>
          </cell>
          <cell r="I339">
            <v>1</v>
          </cell>
          <cell r="J339">
            <v>1208256</v>
          </cell>
          <cell r="K339">
            <v>1208256</v>
          </cell>
          <cell r="L339">
            <v>0</v>
          </cell>
          <cell r="M339">
            <v>0</v>
          </cell>
          <cell r="N339">
            <v>2015119</v>
          </cell>
          <cell r="O339">
            <v>1208256</v>
          </cell>
          <cell r="P339">
            <v>1167752</v>
          </cell>
          <cell r="Q339">
            <v>40504</v>
          </cell>
          <cell r="R339">
            <v>3.4685446909960334</v>
          </cell>
          <cell r="S339">
            <v>212</v>
          </cell>
          <cell r="T339">
            <v>0</v>
          </cell>
          <cell r="U339">
            <v>66</v>
          </cell>
          <cell r="V339">
            <v>999</v>
          </cell>
          <cell r="W339">
            <v>330</v>
          </cell>
          <cell r="X339">
            <v>197</v>
          </cell>
          <cell r="Y339">
            <v>2015119</v>
          </cell>
        </row>
        <row r="340">
          <cell r="A340">
            <v>331</v>
          </cell>
          <cell r="B340">
            <v>67</v>
          </cell>
          <cell r="C340" t="str">
            <v xml:space="preserve">CONCORD                      </v>
          </cell>
          <cell r="D340">
            <v>67</v>
          </cell>
          <cell r="E340" t="str">
            <v>CONCORD</v>
          </cell>
          <cell r="F340">
            <v>15431249.350580001</v>
          </cell>
          <cell r="G340">
            <v>0.63653336135932947</v>
          </cell>
          <cell r="H340">
            <v>16485820.2147</v>
          </cell>
          <cell r="I340">
            <v>0.63918852636187973</v>
          </cell>
          <cell r="J340"/>
          <cell r="K340">
            <v>15013137</v>
          </cell>
          <cell r="L340">
            <v>0</v>
          </cell>
          <cell r="M340">
            <v>0</v>
          </cell>
          <cell r="N340">
            <v>16485820.2147</v>
          </cell>
          <cell r="O340">
            <v>15013137</v>
          </cell>
          <cell r="P340">
            <v>14620020</v>
          </cell>
          <cell r="Q340">
            <v>393117</v>
          </cell>
          <cell r="R340">
            <v>2.6888950904307927</v>
          </cell>
          <cell r="S340">
            <v>1850</v>
          </cell>
          <cell r="T340">
            <v>0</v>
          </cell>
          <cell r="U340">
            <v>67</v>
          </cell>
          <cell r="V340">
            <v>67</v>
          </cell>
          <cell r="W340">
            <v>331</v>
          </cell>
          <cell r="X340">
            <v>1905</v>
          </cell>
          <cell r="Y340">
            <v>16485820.2147</v>
          </cell>
        </row>
        <row r="341">
          <cell r="A341">
            <v>332</v>
          </cell>
          <cell r="B341">
            <v>67</v>
          </cell>
          <cell r="C341" t="str">
            <v xml:space="preserve">CONCORD                      </v>
          </cell>
          <cell r="D341">
            <v>640</v>
          </cell>
          <cell r="E341" t="str">
            <v>CONCORD CARLISLE</v>
          </cell>
          <cell r="F341">
            <v>8478081</v>
          </cell>
          <cell r="G341">
            <v>0.34971772370484239</v>
          </cell>
          <cell r="H341">
            <v>9019301</v>
          </cell>
          <cell r="I341">
            <v>0.34969650523446139</v>
          </cell>
          <cell r="J341"/>
          <cell r="K341">
            <v>8213604</v>
          </cell>
          <cell r="L341">
            <v>0</v>
          </cell>
          <cell r="M341">
            <v>0</v>
          </cell>
          <cell r="N341">
            <v>9019301</v>
          </cell>
          <cell r="O341">
            <v>8213604</v>
          </cell>
          <cell r="P341">
            <v>8032384</v>
          </cell>
          <cell r="Q341">
            <v>181220</v>
          </cell>
          <cell r="R341">
            <v>2.2561172374229121</v>
          </cell>
          <cell r="S341">
            <v>878</v>
          </cell>
          <cell r="T341">
            <v>0</v>
          </cell>
          <cell r="U341">
            <v>67</v>
          </cell>
          <cell r="V341">
            <v>640</v>
          </cell>
          <cell r="W341">
            <v>332</v>
          </cell>
          <cell r="X341">
            <v>897</v>
          </cell>
          <cell r="Y341">
            <v>9019301</v>
          </cell>
        </row>
        <row r="342">
          <cell r="A342">
            <v>333</v>
          </cell>
          <cell r="B342">
            <v>67</v>
          </cell>
          <cell r="C342" t="str">
            <v xml:space="preserve">CONCORD                      </v>
          </cell>
          <cell r="D342">
            <v>830</v>
          </cell>
          <cell r="E342" t="str">
            <v>MINUTEMAN</v>
          </cell>
          <cell r="F342">
            <v>333310</v>
          </cell>
          <cell r="G342">
            <v>1.3748914935828169E-2</v>
          </cell>
          <cell r="H342">
            <v>286675</v>
          </cell>
          <cell r="I342">
            <v>1.1114968403658911E-2</v>
          </cell>
          <cell r="J342"/>
          <cell r="K342">
            <v>261066</v>
          </cell>
          <cell r="L342">
            <v>0</v>
          </cell>
          <cell r="M342">
            <v>0</v>
          </cell>
          <cell r="N342">
            <v>286675</v>
          </cell>
          <cell r="O342">
            <v>261066</v>
          </cell>
          <cell r="P342">
            <v>315788</v>
          </cell>
          <cell r="Q342">
            <v>-54722</v>
          </cell>
          <cell r="R342">
            <v>-17.328714200666269</v>
          </cell>
          <cell r="S342">
            <v>22</v>
          </cell>
          <cell r="T342">
            <v>0</v>
          </cell>
          <cell r="U342">
            <v>67</v>
          </cell>
          <cell r="V342">
            <v>830</v>
          </cell>
          <cell r="W342">
            <v>333</v>
          </cell>
          <cell r="X342">
            <v>18</v>
          </cell>
          <cell r="Y342">
            <v>286675</v>
          </cell>
        </row>
        <row r="343">
          <cell r="A343">
            <v>334</v>
          </cell>
          <cell r="B343">
            <v>67</v>
          </cell>
          <cell r="D343">
            <v>998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/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67</v>
          </cell>
          <cell r="V343">
            <v>998</v>
          </cell>
          <cell r="W343">
            <v>334</v>
          </cell>
          <cell r="X343">
            <v>0</v>
          </cell>
          <cell r="Y343">
            <v>0</v>
          </cell>
        </row>
        <row r="344">
          <cell r="A344">
            <v>335</v>
          </cell>
          <cell r="B344">
            <v>67</v>
          </cell>
          <cell r="C344" t="str">
            <v xml:space="preserve">CONCORD                      </v>
          </cell>
          <cell r="D344">
            <v>999</v>
          </cell>
          <cell r="E344" t="str">
            <v>TOTAL</v>
          </cell>
          <cell r="F344">
            <v>24242640.350579999</v>
          </cell>
          <cell r="G344">
            <v>1</v>
          </cell>
          <cell r="H344">
            <v>25791796.214699998</v>
          </cell>
          <cell r="I344">
            <v>1</v>
          </cell>
          <cell r="J344">
            <v>23487807</v>
          </cell>
          <cell r="K344">
            <v>23487807</v>
          </cell>
          <cell r="L344">
            <v>0</v>
          </cell>
          <cell r="M344">
            <v>0</v>
          </cell>
          <cell r="N344">
            <v>25791796.214699998</v>
          </cell>
          <cell r="O344">
            <v>23487807</v>
          </cell>
          <cell r="P344">
            <v>22968192</v>
          </cell>
          <cell r="Q344">
            <v>519615</v>
          </cell>
          <cell r="R344">
            <v>2.2623243483858024</v>
          </cell>
          <cell r="S344">
            <v>2750</v>
          </cell>
          <cell r="T344">
            <v>0</v>
          </cell>
          <cell r="U344">
            <v>67</v>
          </cell>
          <cell r="V344">
            <v>999</v>
          </cell>
          <cell r="W344">
            <v>335</v>
          </cell>
          <cell r="X344">
            <v>2820</v>
          </cell>
          <cell r="Y344">
            <v>25791796.214699998</v>
          </cell>
        </row>
        <row r="345">
          <cell r="A345">
            <v>336</v>
          </cell>
          <cell r="B345">
            <v>68</v>
          </cell>
          <cell r="C345" t="str">
            <v xml:space="preserve">CONWAY                       </v>
          </cell>
          <cell r="D345">
            <v>68</v>
          </cell>
          <cell r="E345" t="str">
            <v>CONWAY</v>
          </cell>
          <cell r="F345">
            <v>1252208.6499999999</v>
          </cell>
          <cell r="G345">
            <v>0.53585836764641159</v>
          </cell>
          <cell r="H345">
            <v>1423805.89</v>
          </cell>
          <cell r="I345">
            <v>0.59141318626382389</v>
          </cell>
          <cell r="J345"/>
          <cell r="K345">
            <v>1108375</v>
          </cell>
          <cell r="L345">
            <v>0</v>
          </cell>
          <cell r="M345">
            <v>0</v>
          </cell>
          <cell r="N345">
            <v>1423805.89</v>
          </cell>
          <cell r="O345">
            <v>1108375</v>
          </cell>
          <cell r="P345">
            <v>987728</v>
          </cell>
          <cell r="Q345">
            <v>120647</v>
          </cell>
          <cell r="R345">
            <v>12.214597541023439</v>
          </cell>
          <cell r="S345">
            <v>146</v>
          </cell>
          <cell r="T345">
            <v>0</v>
          </cell>
          <cell r="U345">
            <v>68</v>
          </cell>
          <cell r="V345">
            <v>68</v>
          </cell>
          <cell r="W345">
            <v>336</v>
          </cell>
          <cell r="X345">
            <v>160</v>
          </cell>
          <cell r="Y345">
            <v>1423805.89</v>
          </cell>
        </row>
        <row r="346">
          <cell r="A346">
            <v>337</v>
          </cell>
          <cell r="B346">
            <v>68</v>
          </cell>
          <cell r="C346" t="str">
            <v xml:space="preserve">CONWAY                       </v>
          </cell>
          <cell r="D346">
            <v>670</v>
          </cell>
          <cell r="E346" t="str">
            <v>FRONTIER</v>
          </cell>
          <cell r="F346">
            <v>894861</v>
          </cell>
          <cell r="G346">
            <v>0.38293838229789862</v>
          </cell>
          <cell r="H346">
            <v>861736</v>
          </cell>
          <cell r="I346">
            <v>0.35794347885317612</v>
          </cell>
          <cell r="J346"/>
          <cell r="K346">
            <v>670827</v>
          </cell>
          <cell r="L346">
            <v>0</v>
          </cell>
          <cell r="M346">
            <v>0</v>
          </cell>
          <cell r="N346">
            <v>861736</v>
          </cell>
          <cell r="O346">
            <v>670827</v>
          </cell>
          <cell r="P346">
            <v>705857</v>
          </cell>
          <cell r="Q346">
            <v>-35030</v>
          </cell>
          <cell r="R346">
            <v>-4.9627615791867195</v>
          </cell>
          <cell r="S346">
            <v>97</v>
          </cell>
          <cell r="T346">
            <v>0</v>
          </cell>
          <cell r="U346">
            <v>68</v>
          </cell>
          <cell r="V346">
            <v>670</v>
          </cell>
          <cell r="W346">
            <v>337</v>
          </cell>
          <cell r="X346">
            <v>91</v>
          </cell>
          <cell r="Y346">
            <v>861736</v>
          </cell>
        </row>
        <row r="347">
          <cell r="A347">
            <v>338</v>
          </cell>
          <cell r="B347">
            <v>68</v>
          </cell>
          <cell r="C347" t="str">
            <v xml:space="preserve">CONWAY                       </v>
          </cell>
          <cell r="D347">
            <v>818</v>
          </cell>
          <cell r="E347" t="str">
            <v>FRANKLIN COUNTY</v>
          </cell>
          <cell r="F347">
            <v>189758</v>
          </cell>
          <cell r="G347">
            <v>8.1203250055689818E-2</v>
          </cell>
          <cell r="H347">
            <v>121922</v>
          </cell>
          <cell r="I347">
            <v>5.064333488300006E-2</v>
          </cell>
          <cell r="J347"/>
          <cell r="K347">
            <v>94911</v>
          </cell>
          <cell r="L347">
            <v>0</v>
          </cell>
          <cell r="M347">
            <v>0</v>
          </cell>
          <cell r="N347">
            <v>121922</v>
          </cell>
          <cell r="O347">
            <v>94911</v>
          </cell>
          <cell r="P347">
            <v>149679</v>
          </cell>
          <cell r="Q347">
            <v>-54768</v>
          </cell>
          <cell r="R347">
            <v>-36.590303248952758</v>
          </cell>
          <cell r="S347">
            <v>13</v>
          </cell>
          <cell r="T347">
            <v>0</v>
          </cell>
          <cell r="U347">
            <v>68</v>
          </cell>
          <cell r="V347">
            <v>818</v>
          </cell>
          <cell r="W347">
            <v>338</v>
          </cell>
          <cell r="X347">
            <v>8</v>
          </cell>
          <cell r="Y347">
            <v>121922</v>
          </cell>
        </row>
        <row r="348">
          <cell r="A348">
            <v>339</v>
          </cell>
          <cell r="B348">
            <v>68</v>
          </cell>
          <cell r="D348">
            <v>998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/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68</v>
          </cell>
          <cell r="V348">
            <v>998</v>
          </cell>
          <cell r="W348">
            <v>339</v>
          </cell>
          <cell r="X348">
            <v>0</v>
          </cell>
          <cell r="Y348">
            <v>0</v>
          </cell>
        </row>
        <row r="349">
          <cell r="A349">
            <v>340</v>
          </cell>
          <cell r="B349">
            <v>68</v>
          </cell>
          <cell r="C349" t="str">
            <v xml:space="preserve">CONWAY                       </v>
          </cell>
          <cell r="D349">
            <v>999</v>
          </cell>
          <cell r="E349" t="str">
            <v>TOTAL</v>
          </cell>
          <cell r="F349">
            <v>2336827.65</v>
          </cell>
          <cell r="G349">
            <v>1</v>
          </cell>
          <cell r="H349">
            <v>2407463.8899999997</v>
          </cell>
          <cell r="I349">
            <v>1</v>
          </cell>
          <cell r="J349">
            <v>1874113</v>
          </cell>
          <cell r="K349">
            <v>1874113</v>
          </cell>
          <cell r="L349">
            <v>0</v>
          </cell>
          <cell r="M349">
            <v>0</v>
          </cell>
          <cell r="N349">
            <v>2407463.8899999997</v>
          </cell>
          <cell r="O349">
            <v>1874113</v>
          </cell>
          <cell r="P349">
            <v>1843264</v>
          </cell>
          <cell r="Q349">
            <v>30849</v>
          </cell>
          <cell r="R349">
            <v>1.6736072532203743</v>
          </cell>
          <cell r="S349">
            <v>256</v>
          </cell>
          <cell r="T349">
            <v>0</v>
          </cell>
          <cell r="U349">
            <v>68</v>
          </cell>
          <cell r="V349">
            <v>999</v>
          </cell>
          <cell r="W349">
            <v>340</v>
          </cell>
          <cell r="X349">
            <v>259</v>
          </cell>
          <cell r="Y349">
            <v>2407463.8899999997</v>
          </cell>
        </row>
        <row r="350">
          <cell r="A350">
            <v>341</v>
          </cell>
          <cell r="B350">
            <v>69</v>
          </cell>
          <cell r="C350" t="str">
            <v xml:space="preserve">CUMMINGTON                   </v>
          </cell>
          <cell r="D350">
            <v>69</v>
          </cell>
          <cell r="E350" t="str">
            <v>CUMMINGTON</v>
          </cell>
          <cell r="F350">
            <v>268510.82</v>
          </cell>
          <cell r="G350">
            <v>0.24580240871527306</v>
          </cell>
          <cell r="H350">
            <v>164036.83000000002</v>
          </cell>
          <cell r="I350">
            <v>0.16783084255811193</v>
          </cell>
          <cell r="J350"/>
          <cell r="K350">
            <v>133703</v>
          </cell>
          <cell r="L350">
            <v>0</v>
          </cell>
          <cell r="M350">
            <v>0</v>
          </cell>
          <cell r="N350">
            <v>164036.83000000002</v>
          </cell>
          <cell r="O350">
            <v>133703</v>
          </cell>
          <cell r="P350">
            <v>194827</v>
          </cell>
          <cell r="Q350">
            <v>-61124</v>
          </cell>
          <cell r="R350">
            <v>-31.37347492903961</v>
          </cell>
          <cell r="S350">
            <v>20</v>
          </cell>
          <cell r="T350">
            <v>0</v>
          </cell>
          <cell r="U350">
            <v>69</v>
          </cell>
          <cell r="V350">
            <v>69</v>
          </cell>
          <cell r="W350">
            <v>341</v>
          </cell>
          <cell r="X350">
            <v>11</v>
          </cell>
          <cell r="Y350">
            <v>164036.83000000002</v>
          </cell>
        </row>
        <row r="351">
          <cell r="A351">
            <v>342</v>
          </cell>
          <cell r="B351">
            <v>69</v>
          </cell>
          <cell r="C351" t="str">
            <v xml:space="preserve">CUMMINGTON                   </v>
          </cell>
          <cell r="D351">
            <v>635</v>
          </cell>
          <cell r="E351" t="str">
            <v>CENTRAL BERKSHIRE</v>
          </cell>
          <cell r="F351">
            <v>823874</v>
          </cell>
          <cell r="G351">
            <v>0.75419759128472685</v>
          </cell>
          <cell r="H351">
            <v>813357</v>
          </cell>
          <cell r="I351">
            <v>0.83216915744188802</v>
          </cell>
          <cell r="J351"/>
          <cell r="K351">
            <v>662953</v>
          </cell>
          <cell r="L351">
            <v>0</v>
          </cell>
          <cell r="M351">
            <v>0</v>
          </cell>
          <cell r="N351">
            <v>813357</v>
          </cell>
          <cell r="O351">
            <v>662953</v>
          </cell>
          <cell r="P351">
            <v>597789</v>
          </cell>
          <cell r="Q351">
            <v>65164</v>
          </cell>
          <cell r="R351">
            <v>10.900836248241436</v>
          </cell>
          <cell r="S351">
            <v>90</v>
          </cell>
          <cell r="T351">
            <v>0</v>
          </cell>
          <cell r="U351">
            <v>69</v>
          </cell>
          <cell r="V351">
            <v>635</v>
          </cell>
          <cell r="W351">
            <v>342</v>
          </cell>
          <cell r="X351">
            <v>86</v>
          </cell>
          <cell r="Y351">
            <v>813357</v>
          </cell>
        </row>
        <row r="352">
          <cell r="A352">
            <v>343</v>
          </cell>
          <cell r="B352">
            <v>69</v>
          </cell>
          <cell r="D352">
            <v>998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/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69</v>
          </cell>
          <cell r="V352">
            <v>998</v>
          </cell>
          <cell r="W352">
            <v>343</v>
          </cell>
          <cell r="X352">
            <v>0</v>
          </cell>
          <cell r="Y352">
            <v>0</v>
          </cell>
        </row>
        <row r="353">
          <cell r="A353">
            <v>344</v>
          </cell>
          <cell r="B353">
            <v>69</v>
          </cell>
          <cell r="D353">
            <v>998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/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69</v>
          </cell>
          <cell r="V353">
            <v>998</v>
          </cell>
          <cell r="W353">
            <v>344</v>
          </cell>
          <cell r="X353">
            <v>0</v>
          </cell>
          <cell r="Y353">
            <v>0</v>
          </cell>
        </row>
        <row r="354">
          <cell r="A354">
            <v>345</v>
          </cell>
          <cell r="B354">
            <v>69</v>
          </cell>
          <cell r="C354" t="str">
            <v xml:space="preserve">CUMMINGTON                   </v>
          </cell>
          <cell r="D354">
            <v>999</v>
          </cell>
          <cell r="E354" t="str">
            <v>TOTAL</v>
          </cell>
          <cell r="F354">
            <v>1092384.82</v>
          </cell>
          <cell r="G354">
            <v>1</v>
          </cell>
          <cell r="H354">
            <v>977393.83000000007</v>
          </cell>
          <cell r="I354">
            <v>1</v>
          </cell>
          <cell r="J354">
            <v>796656</v>
          </cell>
          <cell r="K354">
            <v>796656</v>
          </cell>
          <cell r="L354">
            <v>0</v>
          </cell>
          <cell r="M354">
            <v>0</v>
          </cell>
          <cell r="N354">
            <v>977393.83000000007</v>
          </cell>
          <cell r="O354">
            <v>796656</v>
          </cell>
          <cell r="P354">
            <v>792616</v>
          </cell>
          <cell r="Q354">
            <v>4040</v>
          </cell>
          <cell r="R354">
            <v>0.50970457321073503</v>
          </cell>
          <cell r="S354">
            <v>110</v>
          </cell>
          <cell r="T354">
            <v>0</v>
          </cell>
          <cell r="U354">
            <v>69</v>
          </cell>
          <cell r="V354">
            <v>999</v>
          </cell>
          <cell r="W354">
            <v>345</v>
          </cell>
          <cell r="X354">
            <v>97</v>
          </cell>
          <cell r="Y354">
            <v>977393.83000000007</v>
          </cell>
        </row>
        <row r="355">
          <cell r="A355">
            <v>346</v>
          </cell>
          <cell r="B355">
            <v>70</v>
          </cell>
          <cell r="C355" t="str">
            <v xml:space="preserve">DALTON                       </v>
          </cell>
          <cell r="D355">
            <v>70</v>
          </cell>
          <cell r="E355" t="str">
            <v>DALTON</v>
          </cell>
          <cell r="F355">
            <v>403261.59</v>
          </cell>
          <cell r="G355">
            <v>3.8814958408226609E-2</v>
          </cell>
          <cell r="H355">
            <v>531229.02000000014</v>
          </cell>
          <cell r="I355">
            <v>5.1384751031876071E-2</v>
          </cell>
          <cell r="J355"/>
          <cell r="K355">
            <v>258303</v>
          </cell>
          <cell r="L355">
            <v>0</v>
          </cell>
          <cell r="M355">
            <v>0</v>
          </cell>
          <cell r="N355">
            <v>531229.02000000014</v>
          </cell>
          <cell r="O355">
            <v>258303</v>
          </cell>
          <cell r="P355">
            <v>190360</v>
          </cell>
          <cell r="Q355">
            <v>67943</v>
          </cell>
          <cell r="R355">
            <v>35.691847026686276</v>
          </cell>
          <cell r="S355">
            <v>31</v>
          </cell>
          <cell r="T355">
            <v>0</v>
          </cell>
          <cell r="U355">
            <v>70</v>
          </cell>
          <cell r="V355">
            <v>70</v>
          </cell>
          <cell r="W355">
            <v>346</v>
          </cell>
          <cell r="X355">
            <v>38</v>
          </cell>
          <cell r="Y355">
            <v>531229.02000000014</v>
          </cell>
        </row>
        <row r="356">
          <cell r="A356">
            <v>347</v>
          </cell>
          <cell r="B356">
            <v>70</v>
          </cell>
          <cell r="C356" t="str">
            <v xml:space="preserve">DALTON                       </v>
          </cell>
          <cell r="D356">
            <v>635</v>
          </cell>
          <cell r="E356" t="str">
            <v>CENTRAL BERKSHIRE</v>
          </cell>
          <cell r="F356">
            <v>9986073</v>
          </cell>
          <cell r="G356">
            <v>0.96118504159177343</v>
          </cell>
          <cell r="H356">
            <v>9807033</v>
          </cell>
          <cell r="I356">
            <v>0.94861524896812399</v>
          </cell>
          <cell r="J356"/>
          <cell r="K356">
            <v>4768538</v>
          </cell>
          <cell r="L356">
            <v>0</v>
          </cell>
          <cell r="M356">
            <v>0</v>
          </cell>
          <cell r="N356">
            <v>9807033</v>
          </cell>
          <cell r="O356">
            <v>4768538</v>
          </cell>
          <cell r="P356">
            <v>4713937</v>
          </cell>
          <cell r="Q356">
            <v>54601</v>
          </cell>
          <cell r="R356">
            <v>1.1582887085678064</v>
          </cell>
          <cell r="S356">
            <v>1088</v>
          </cell>
          <cell r="T356">
            <v>0</v>
          </cell>
          <cell r="U356">
            <v>70</v>
          </cell>
          <cell r="V356">
            <v>635</v>
          </cell>
          <cell r="W356">
            <v>347</v>
          </cell>
          <cell r="X356">
            <v>1036</v>
          </cell>
          <cell r="Y356">
            <v>9807033</v>
          </cell>
        </row>
        <row r="357">
          <cell r="A357">
            <v>348</v>
          </cell>
          <cell r="B357">
            <v>70</v>
          </cell>
          <cell r="D357">
            <v>998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/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70</v>
          </cell>
          <cell r="V357">
            <v>998</v>
          </cell>
          <cell r="W357">
            <v>348</v>
          </cell>
          <cell r="X357">
            <v>0</v>
          </cell>
          <cell r="Y357">
            <v>0</v>
          </cell>
        </row>
        <row r="358">
          <cell r="A358">
            <v>349</v>
          </cell>
          <cell r="B358">
            <v>70</v>
          </cell>
          <cell r="D358">
            <v>998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/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70</v>
          </cell>
          <cell r="V358">
            <v>998</v>
          </cell>
          <cell r="W358">
            <v>349</v>
          </cell>
          <cell r="X358">
            <v>0</v>
          </cell>
          <cell r="Y358">
            <v>0</v>
          </cell>
        </row>
        <row r="359">
          <cell r="A359">
            <v>350</v>
          </cell>
          <cell r="B359">
            <v>70</v>
          </cell>
          <cell r="C359" t="str">
            <v xml:space="preserve">DALTON                       </v>
          </cell>
          <cell r="D359">
            <v>999</v>
          </cell>
          <cell r="E359" t="str">
            <v>TOTAL</v>
          </cell>
          <cell r="F359">
            <v>10389334.59</v>
          </cell>
          <cell r="G359">
            <v>1</v>
          </cell>
          <cell r="H359">
            <v>10338262.02</v>
          </cell>
          <cell r="I359">
            <v>1</v>
          </cell>
          <cell r="J359">
            <v>5026841</v>
          </cell>
          <cell r="K359">
            <v>5026841</v>
          </cell>
          <cell r="L359">
            <v>0</v>
          </cell>
          <cell r="M359">
            <v>0</v>
          </cell>
          <cell r="N359">
            <v>10338262.02</v>
          </cell>
          <cell r="O359">
            <v>5026841</v>
          </cell>
          <cell r="P359">
            <v>4904297</v>
          </cell>
          <cell r="Q359">
            <v>122544</v>
          </cell>
          <cell r="R359">
            <v>2.4987067463491708</v>
          </cell>
          <cell r="S359">
            <v>1119</v>
          </cell>
          <cell r="T359">
            <v>0</v>
          </cell>
          <cell r="U359">
            <v>70</v>
          </cell>
          <cell r="V359">
            <v>999</v>
          </cell>
          <cell r="W359">
            <v>350</v>
          </cell>
          <cell r="X359">
            <v>1074</v>
          </cell>
          <cell r="Y359">
            <v>10338262.02</v>
          </cell>
        </row>
        <row r="360">
          <cell r="A360">
            <v>351</v>
          </cell>
          <cell r="B360">
            <v>71</v>
          </cell>
          <cell r="C360" t="str">
            <v xml:space="preserve">DANVERS                      </v>
          </cell>
          <cell r="D360">
            <v>71</v>
          </cell>
          <cell r="E360" t="str">
            <v>DANVERS</v>
          </cell>
          <cell r="F360">
            <v>31951682.219999999</v>
          </cell>
          <cell r="G360">
            <v>0.96231745191422302</v>
          </cell>
          <cell r="H360">
            <v>33482299.539999999</v>
          </cell>
          <cell r="I360">
            <v>0.95550996811346045</v>
          </cell>
          <cell r="J360"/>
          <cell r="K360">
            <v>28156739</v>
          </cell>
          <cell r="L360">
            <v>0</v>
          </cell>
          <cell r="M360">
            <v>0</v>
          </cell>
          <cell r="N360">
            <v>33482299.539999999</v>
          </cell>
          <cell r="O360">
            <v>28151599</v>
          </cell>
          <cell r="P360">
            <v>27692459</v>
          </cell>
          <cell r="Q360">
            <v>459140</v>
          </cell>
          <cell r="R360">
            <v>1.6579964964469207</v>
          </cell>
          <cell r="S360">
            <v>3698</v>
          </cell>
          <cell r="T360">
            <v>0</v>
          </cell>
          <cell r="U360">
            <v>71</v>
          </cell>
          <cell r="V360">
            <v>71</v>
          </cell>
          <cell r="W360">
            <v>351</v>
          </cell>
          <cell r="X360">
            <v>3680</v>
          </cell>
          <cell r="Y360">
            <v>33482299.539999999</v>
          </cell>
        </row>
        <row r="361">
          <cell r="A361">
            <v>352</v>
          </cell>
          <cell r="B361">
            <v>71</v>
          </cell>
          <cell r="C361" t="str">
            <v xml:space="preserve">DANVERS                      </v>
          </cell>
          <cell r="D361">
            <v>854</v>
          </cell>
          <cell r="E361" t="str">
            <v>NORTH SHORE</v>
          </cell>
          <cell r="F361">
            <v>1083047</v>
          </cell>
          <cell r="G361">
            <v>3.2619097240863322E-2</v>
          </cell>
          <cell r="H361">
            <v>1327990</v>
          </cell>
          <cell r="I361">
            <v>3.7897865438993511E-2</v>
          </cell>
          <cell r="J361"/>
          <cell r="K361">
            <v>1116765</v>
          </cell>
          <cell r="L361">
            <v>0</v>
          </cell>
          <cell r="M361">
            <v>0</v>
          </cell>
          <cell r="N361">
            <v>1327990</v>
          </cell>
          <cell r="O361">
            <v>1116561</v>
          </cell>
          <cell r="P361">
            <v>938674</v>
          </cell>
          <cell r="Q361">
            <v>177887</v>
          </cell>
          <cell r="R361">
            <v>18.950881775781582</v>
          </cell>
          <cell r="S361">
            <v>75</v>
          </cell>
          <cell r="T361">
            <v>0</v>
          </cell>
          <cell r="U361">
            <v>71</v>
          </cell>
          <cell r="V361">
            <v>854</v>
          </cell>
          <cell r="W361">
            <v>352</v>
          </cell>
          <cell r="X361">
            <v>88</v>
          </cell>
          <cell r="Y361">
            <v>1327990</v>
          </cell>
        </row>
        <row r="362">
          <cell r="A362">
            <v>353</v>
          </cell>
          <cell r="B362">
            <v>71</v>
          </cell>
          <cell r="C362" t="str">
            <v xml:space="preserve">DANVERS                      </v>
          </cell>
          <cell r="D362">
            <v>913</v>
          </cell>
          <cell r="E362" t="str">
            <v>ESSEX AGRICULTURAL</v>
          </cell>
          <cell r="F362">
            <v>168121</v>
          </cell>
          <cell r="G362">
            <v>5.0634508449136388E-3</v>
          </cell>
          <cell r="H362">
            <v>230998</v>
          </cell>
          <cell r="I362">
            <v>6.5921664475460081E-3</v>
          </cell>
          <cell r="J362"/>
          <cell r="K362">
            <v>194256</v>
          </cell>
          <cell r="L362">
            <v>199600</v>
          </cell>
          <cell r="M362">
            <v>5344</v>
          </cell>
          <cell r="N362">
            <v>0</v>
          </cell>
          <cell r="O362">
            <v>199600</v>
          </cell>
          <cell r="P362">
            <v>147262</v>
          </cell>
          <cell r="Q362">
            <v>52338</v>
          </cell>
          <cell r="R362">
            <v>35.540736917874263</v>
          </cell>
          <cell r="S362">
            <v>12</v>
          </cell>
          <cell r="T362">
            <v>0</v>
          </cell>
          <cell r="U362">
            <v>71</v>
          </cell>
          <cell r="V362">
            <v>913</v>
          </cell>
          <cell r="W362">
            <v>353</v>
          </cell>
          <cell r="X362">
            <v>16</v>
          </cell>
          <cell r="Y362">
            <v>230998</v>
          </cell>
        </row>
        <row r="363">
          <cell r="A363">
            <v>354</v>
          </cell>
          <cell r="B363">
            <v>71</v>
          </cell>
          <cell r="D363">
            <v>998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/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71</v>
          </cell>
          <cell r="V363">
            <v>998</v>
          </cell>
          <cell r="W363">
            <v>354</v>
          </cell>
          <cell r="X363">
            <v>0</v>
          </cell>
          <cell r="Y363">
            <v>0</v>
          </cell>
        </row>
        <row r="364">
          <cell r="A364">
            <v>355</v>
          </cell>
          <cell r="B364">
            <v>71</v>
          </cell>
          <cell r="C364" t="str">
            <v xml:space="preserve">DANVERS                      </v>
          </cell>
          <cell r="D364">
            <v>999</v>
          </cell>
          <cell r="E364" t="str">
            <v>TOTAL</v>
          </cell>
          <cell r="F364">
            <v>33202850.219999999</v>
          </cell>
          <cell r="G364">
            <v>1</v>
          </cell>
          <cell r="H364">
            <v>35041287.539999999</v>
          </cell>
          <cell r="I364">
            <v>1</v>
          </cell>
          <cell r="J364">
            <v>29467761</v>
          </cell>
          <cell r="K364">
            <v>29467760</v>
          </cell>
          <cell r="L364">
            <v>199600</v>
          </cell>
          <cell r="M364">
            <v>5344</v>
          </cell>
          <cell r="N364">
            <v>34810289.539999999</v>
          </cell>
          <cell r="O364">
            <v>29467760</v>
          </cell>
          <cell r="P364">
            <v>28778395</v>
          </cell>
          <cell r="Q364">
            <v>689365</v>
          </cell>
          <cell r="R364">
            <v>2.3954254571875881</v>
          </cell>
          <cell r="S364">
            <v>3785</v>
          </cell>
          <cell r="T364">
            <v>0</v>
          </cell>
          <cell r="U364">
            <v>71</v>
          </cell>
          <cell r="V364">
            <v>999</v>
          </cell>
          <cell r="W364">
            <v>355</v>
          </cell>
          <cell r="X364">
            <v>3784</v>
          </cell>
          <cell r="Y364">
            <v>35041287.539999999</v>
          </cell>
        </row>
        <row r="365">
          <cell r="A365">
            <v>356</v>
          </cell>
          <cell r="B365">
            <v>72</v>
          </cell>
          <cell r="C365" t="str">
            <v xml:space="preserve">DARTMOUTH                    </v>
          </cell>
          <cell r="D365">
            <v>72</v>
          </cell>
          <cell r="E365" t="str">
            <v>DARTMOUTH</v>
          </cell>
          <cell r="F365">
            <v>34643308.829999998</v>
          </cell>
          <cell r="G365">
            <v>0.90088375128024278</v>
          </cell>
          <cell r="H365">
            <v>35441243.159999996</v>
          </cell>
          <cell r="I365">
            <v>0.89767999945824983</v>
          </cell>
          <cell r="J365"/>
          <cell r="K365">
            <v>28041617</v>
          </cell>
          <cell r="L365">
            <v>0</v>
          </cell>
          <cell r="M365">
            <v>0</v>
          </cell>
          <cell r="N365">
            <v>35441243.159999996</v>
          </cell>
          <cell r="O365">
            <v>28041617</v>
          </cell>
          <cell r="P365">
            <v>27284947</v>
          </cell>
          <cell r="Q365">
            <v>756670</v>
          </cell>
          <cell r="R365">
            <v>2.773214109596768</v>
          </cell>
          <cell r="S365">
            <v>3964</v>
          </cell>
          <cell r="T365">
            <v>0</v>
          </cell>
          <cell r="U365">
            <v>72</v>
          </cell>
          <cell r="V365">
            <v>72</v>
          </cell>
          <cell r="W365">
            <v>356</v>
          </cell>
          <cell r="X365">
            <v>3861</v>
          </cell>
          <cell r="Y365">
            <v>35441243.159999996</v>
          </cell>
        </row>
        <row r="366">
          <cell r="A366">
            <v>357</v>
          </cell>
          <cell r="B366">
            <v>72</v>
          </cell>
          <cell r="C366" t="str">
            <v xml:space="preserve">DARTMOUTH                    </v>
          </cell>
          <cell r="D366">
            <v>825</v>
          </cell>
          <cell r="E366" t="str">
            <v>GREATER NEW BEDFORD</v>
          </cell>
          <cell r="F366">
            <v>3626121</v>
          </cell>
          <cell r="G366">
            <v>9.4295654757065112E-2</v>
          </cell>
          <cell r="H366">
            <v>3891525</v>
          </cell>
          <cell r="I366">
            <v>9.8567201610875038E-2</v>
          </cell>
          <cell r="J366"/>
          <cell r="K366">
            <v>3079030</v>
          </cell>
          <cell r="L366">
            <v>0</v>
          </cell>
          <cell r="M366">
            <v>0</v>
          </cell>
          <cell r="N366">
            <v>3891525</v>
          </cell>
          <cell r="O366">
            <v>3079030</v>
          </cell>
          <cell r="P366">
            <v>2855920</v>
          </cell>
          <cell r="Q366">
            <v>223110</v>
          </cell>
          <cell r="R366">
            <v>7.8121936188688759</v>
          </cell>
          <cell r="S366">
            <v>247</v>
          </cell>
          <cell r="T366">
            <v>0</v>
          </cell>
          <cell r="U366">
            <v>72</v>
          </cell>
          <cell r="V366">
            <v>825</v>
          </cell>
          <cell r="W366">
            <v>357</v>
          </cell>
          <cell r="X366">
            <v>256</v>
          </cell>
          <cell r="Y366">
            <v>3891525</v>
          </cell>
        </row>
        <row r="367">
          <cell r="A367">
            <v>358</v>
          </cell>
          <cell r="B367">
            <v>72</v>
          </cell>
          <cell r="C367" t="str">
            <v xml:space="preserve">DARTMOUTH                    </v>
          </cell>
          <cell r="D367">
            <v>910</v>
          </cell>
          <cell r="E367" t="str">
            <v>BRISTOL COUNTY</v>
          </cell>
          <cell r="F367">
            <v>185375</v>
          </cell>
          <cell r="G367">
            <v>4.8205939626920742E-3</v>
          </cell>
          <cell r="H367">
            <v>148164</v>
          </cell>
          <cell r="I367">
            <v>3.7527989308750913E-3</v>
          </cell>
          <cell r="J367"/>
          <cell r="K367">
            <v>117229</v>
          </cell>
          <cell r="L367">
            <v>0</v>
          </cell>
          <cell r="M367">
            <v>0</v>
          </cell>
          <cell r="N367">
            <v>148164</v>
          </cell>
          <cell r="O367">
            <v>117229</v>
          </cell>
          <cell r="P367">
            <v>146001</v>
          </cell>
          <cell r="Q367">
            <v>-28772</v>
          </cell>
          <cell r="R367">
            <v>-19.706714337573029</v>
          </cell>
          <cell r="S367">
            <v>13</v>
          </cell>
          <cell r="T367">
            <v>0</v>
          </cell>
          <cell r="U367">
            <v>72</v>
          </cell>
          <cell r="V367">
            <v>910</v>
          </cell>
          <cell r="W367">
            <v>358</v>
          </cell>
          <cell r="X367">
            <v>10</v>
          </cell>
          <cell r="Y367">
            <v>148164</v>
          </cell>
        </row>
        <row r="368">
          <cell r="A368">
            <v>359</v>
          </cell>
          <cell r="B368">
            <v>72</v>
          </cell>
          <cell r="D368">
            <v>998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/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72</v>
          </cell>
          <cell r="V368">
            <v>998</v>
          </cell>
          <cell r="W368">
            <v>359</v>
          </cell>
          <cell r="X368">
            <v>0</v>
          </cell>
          <cell r="Y368">
            <v>0</v>
          </cell>
        </row>
        <row r="369">
          <cell r="A369">
            <v>360</v>
          </cell>
          <cell r="B369">
            <v>72</v>
          </cell>
          <cell r="C369" t="str">
            <v xml:space="preserve">DARTMOUTH                    </v>
          </cell>
          <cell r="D369">
            <v>999</v>
          </cell>
          <cell r="E369" t="str">
            <v>TOTAL</v>
          </cell>
          <cell r="F369">
            <v>38454804.829999998</v>
          </cell>
          <cell r="G369">
            <v>1</v>
          </cell>
          <cell r="H369">
            <v>39480932.159999996</v>
          </cell>
          <cell r="I369">
            <v>1</v>
          </cell>
          <cell r="J369">
            <v>31237876</v>
          </cell>
          <cell r="K369">
            <v>31237876</v>
          </cell>
          <cell r="L369">
            <v>0</v>
          </cell>
          <cell r="M369">
            <v>0</v>
          </cell>
          <cell r="N369">
            <v>39480932.159999996</v>
          </cell>
          <cell r="O369">
            <v>31237876</v>
          </cell>
          <cell r="P369">
            <v>30286868</v>
          </cell>
          <cell r="Q369">
            <v>951008</v>
          </cell>
          <cell r="R369">
            <v>3.1400011384471975</v>
          </cell>
          <cell r="S369">
            <v>4224</v>
          </cell>
          <cell r="T369">
            <v>0</v>
          </cell>
          <cell r="U369">
            <v>72</v>
          </cell>
          <cell r="V369">
            <v>999</v>
          </cell>
          <cell r="W369">
            <v>360</v>
          </cell>
          <cell r="X369">
            <v>4127</v>
          </cell>
          <cell r="Y369">
            <v>39480932.159999996</v>
          </cell>
        </row>
        <row r="370">
          <cell r="A370">
            <v>361</v>
          </cell>
          <cell r="B370">
            <v>73</v>
          </cell>
          <cell r="C370" t="str">
            <v xml:space="preserve">DEDHAM                       </v>
          </cell>
          <cell r="D370">
            <v>73</v>
          </cell>
          <cell r="E370" t="str">
            <v>DEDHAM</v>
          </cell>
          <cell r="F370">
            <v>25446765.917099997</v>
          </cell>
          <cell r="G370">
            <v>0.9625638757200683</v>
          </cell>
          <cell r="H370">
            <v>26335982.540799998</v>
          </cell>
          <cell r="I370">
            <v>0.95914636869448577</v>
          </cell>
          <cell r="J370"/>
          <cell r="K370">
            <v>24613424</v>
          </cell>
          <cell r="L370">
            <v>0</v>
          </cell>
          <cell r="M370">
            <v>0</v>
          </cell>
          <cell r="N370">
            <v>26335982.540799998</v>
          </cell>
          <cell r="O370">
            <v>24613424</v>
          </cell>
          <cell r="P370">
            <v>23938734</v>
          </cell>
          <cell r="Q370">
            <v>674690</v>
          </cell>
          <cell r="R370">
            <v>2.8184030116212493</v>
          </cell>
          <cell r="S370">
            <v>2749</v>
          </cell>
          <cell r="T370">
            <v>0</v>
          </cell>
          <cell r="U370">
            <v>73</v>
          </cell>
          <cell r="V370">
            <v>73</v>
          </cell>
          <cell r="W370">
            <v>361</v>
          </cell>
          <cell r="X370">
            <v>2757</v>
          </cell>
          <cell r="Y370">
            <v>26335982.540799998</v>
          </cell>
        </row>
        <row r="371">
          <cell r="A371">
            <v>362</v>
          </cell>
          <cell r="B371">
            <v>73</v>
          </cell>
          <cell r="C371" t="str">
            <v xml:space="preserve">DEDHAM                       </v>
          </cell>
          <cell r="D371">
            <v>806</v>
          </cell>
          <cell r="E371" t="str">
            <v>BLUE HILLS</v>
          </cell>
          <cell r="F371">
            <v>675817</v>
          </cell>
          <cell r="G371">
            <v>2.5563839150198959E-2</v>
          </cell>
          <cell r="H371">
            <v>764042</v>
          </cell>
          <cell r="I371">
            <v>2.7826116177544043E-2</v>
          </cell>
          <cell r="J371"/>
          <cell r="K371">
            <v>714068</v>
          </cell>
          <cell r="L371">
            <v>0</v>
          </cell>
          <cell r="M371">
            <v>0</v>
          </cell>
          <cell r="N371">
            <v>764042</v>
          </cell>
          <cell r="O371">
            <v>714068</v>
          </cell>
          <cell r="P371">
            <v>635767</v>
          </cell>
          <cell r="Q371">
            <v>78301</v>
          </cell>
          <cell r="R371">
            <v>12.315989977460296</v>
          </cell>
          <cell r="S371">
            <v>46</v>
          </cell>
          <cell r="T371">
            <v>0</v>
          </cell>
          <cell r="U371">
            <v>73</v>
          </cell>
          <cell r="V371">
            <v>806</v>
          </cell>
          <cell r="W371">
            <v>362</v>
          </cell>
          <cell r="X371">
            <v>50</v>
          </cell>
          <cell r="Y371">
            <v>764042</v>
          </cell>
        </row>
        <row r="372">
          <cell r="A372">
            <v>363</v>
          </cell>
          <cell r="B372">
            <v>73</v>
          </cell>
          <cell r="C372" t="str">
            <v xml:space="preserve">DEDHAM                       </v>
          </cell>
          <cell r="D372">
            <v>915</v>
          </cell>
          <cell r="E372" t="str">
            <v>NORFOLK COUNTY</v>
          </cell>
          <cell r="F372">
            <v>313861</v>
          </cell>
          <cell r="G372">
            <v>1.1872285129732745E-2</v>
          </cell>
          <cell r="H372">
            <v>357706</v>
          </cell>
          <cell r="I372">
            <v>1.302751512797015E-2</v>
          </cell>
          <cell r="J372"/>
          <cell r="K372">
            <v>334310</v>
          </cell>
          <cell r="L372">
            <v>0</v>
          </cell>
          <cell r="M372">
            <v>0</v>
          </cell>
          <cell r="N372">
            <v>357706</v>
          </cell>
          <cell r="O372">
            <v>334310</v>
          </cell>
          <cell r="P372">
            <v>295261</v>
          </cell>
          <cell r="Q372">
            <v>39049</v>
          </cell>
          <cell r="R372">
            <v>13.225248170262921</v>
          </cell>
          <cell r="S372">
            <v>22</v>
          </cell>
          <cell r="T372">
            <v>0</v>
          </cell>
          <cell r="U372">
            <v>73</v>
          </cell>
          <cell r="V372">
            <v>915</v>
          </cell>
          <cell r="W372">
            <v>363</v>
          </cell>
          <cell r="X372">
            <v>24</v>
          </cell>
          <cell r="Y372">
            <v>357706</v>
          </cell>
        </row>
        <row r="373">
          <cell r="A373">
            <v>364</v>
          </cell>
          <cell r="B373">
            <v>73</v>
          </cell>
          <cell r="D373">
            <v>998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/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73</v>
          </cell>
          <cell r="V373">
            <v>998</v>
          </cell>
          <cell r="W373">
            <v>364</v>
          </cell>
          <cell r="X373">
            <v>0</v>
          </cell>
          <cell r="Y373">
            <v>0</v>
          </cell>
        </row>
        <row r="374">
          <cell r="A374">
            <v>365</v>
          </cell>
          <cell r="B374">
            <v>73</v>
          </cell>
          <cell r="C374" t="str">
            <v xml:space="preserve">DEDHAM                       </v>
          </cell>
          <cell r="D374">
            <v>999</v>
          </cell>
          <cell r="E374" t="str">
            <v>TOTAL</v>
          </cell>
          <cell r="F374">
            <v>26436443.917099997</v>
          </cell>
          <cell r="G374">
            <v>1</v>
          </cell>
          <cell r="H374">
            <v>27457730.540799998</v>
          </cell>
          <cell r="I374">
            <v>1</v>
          </cell>
          <cell r="J374">
            <v>25661802</v>
          </cell>
          <cell r="K374">
            <v>25661802</v>
          </cell>
          <cell r="L374">
            <v>0</v>
          </cell>
          <cell r="M374">
            <v>0</v>
          </cell>
          <cell r="N374">
            <v>27457730.540799998</v>
          </cell>
          <cell r="O374">
            <v>25661802</v>
          </cell>
          <cell r="P374">
            <v>24869762</v>
          </cell>
          <cell r="Q374">
            <v>792040</v>
          </cell>
          <cell r="R374">
            <v>3.1847510241553576</v>
          </cell>
          <cell r="S374">
            <v>2817</v>
          </cell>
          <cell r="T374">
            <v>0</v>
          </cell>
          <cell r="U374">
            <v>73</v>
          </cell>
          <cell r="V374">
            <v>999</v>
          </cell>
          <cell r="W374">
            <v>365</v>
          </cell>
          <cell r="X374">
            <v>2831</v>
          </cell>
          <cell r="Y374">
            <v>27457730.540799998</v>
          </cell>
        </row>
        <row r="375">
          <cell r="A375">
            <v>366</v>
          </cell>
          <cell r="B375">
            <v>74</v>
          </cell>
          <cell r="C375" t="str">
            <v xml:space="preserve">DEERFIELD                    </v>
          </cell>
          <cell r="D375">
            <v>74</v>
          </cell>
          <cell r="E375" t="str">
            <v>DEERFIELD</v>
          </cell>
          <cell r="F375">
            <v>3402540.04</v>
          </cell>
          <cell r="G375">
            <v>0.53858827084196848</v>
          </cell>
          <cell r="H375">
            <v>3431229.1799999997</v>
          </cell>
          <cell r="I375">
            <v>0.53353058351450733</v>
          </cell>
          <cell r="J375"/>
          <cell r="K375">
            <v>2733958</v>
          </cell>
          <cell r="L375">
            <v>0</v>
          </cell>
          <cell r="M375">
            <v>0</v>
          </cell>
          <cell r="N375">
            <v>3431229.1799999997</v>
          </cell>
          <cell r="O375">
            <v>2733958</v>
          </cell>
          <cell r="P375">
            <v>2702788</v>
          </cell>
          <cell r="Q375">
            <v>31170</v>
          </cell>
          <cell r="R375">
            <v>1.1532536033162792</v>
          </cell>
          <cell r="S375">
            <v>403</v>
          </cell>
          <cell r="T375">
            <v>0</v>
          </cell>
          <cell r="U375">
            <v>74</v>
          </cell>
          <cell r="V375">
            <v>74</v>
          </cell>
          <cell r="W375">
            <v>366</v>
          </cell>
          <cell r="X375">
            <v>385</v>
          </cell>
          <cell r="Y375">
            <v>3431229.1799999997</v>
          </cell>
        </row>
        <row r="376">
          <cell r="A376">
            <v>367</v>
          </cell>
          <cell r="B376">
            <v>74</v>
          </cell>
          <cell r="C376" t="str">
            <v xml:space="preserve">DEERFIELD                    </v>
          </cell>
          <cell r="D376">
            <v>670</v>
          </cell>
          <cell r="E376" t="str">
            <v>FRONTIER</v>
          </cell>
          <cell r="F376">
            <v>2564653</v>
          </cell>
          <cell r="G376">
            <v>0.40595908008173415</v>
          </cell>
          <cell r="H376">
            <v>2679903</v>
          </cell>
          <cell r="I376">
            <v>0.41670495800349855</v>
          </cell>
          <cell r="J376"/>
          <cell r="K376">
            <v>2135312</v>
          </cell>
          <cell r="L376">
            <v>0</v>
          </cell>
          <cell r="M376">
            <v>0</v>
          </cell>
          <cell r="N376">
            <v>2679903</v>
          </cell>
          <cell r="O376">
            <v>2135312</v>
          </cell>
          <cell r="P376">
            <v>2037218</v>
          </cell>
          <cell r="Q376">
            <v>98094</v>
          </cell>
          <cell r="R376">
            <v>4.8150958807550293</v>
          </cell>
          <cell r="S376">
            <v>279</v>
          </cell>
          <cell r="T376">
            <v>0</v>
          </cell>
          <cell r="U376">
            <v>74</v>
          </cell>
          <cell r="V376">
            <v>670</v>
          </cell>
          <cell r="W376">
            <v>367</v>
          </cell>
          <cell r="X376">
            <v>283</v>
          </cell>
          <cell r="Y376">
            <v>2679903</v>
          </cell>
        </row>
        <row r="377">
          <cell r="A377">
            <v>368</v>
          </cell>
          <cell r="B377">
            <v>74</v>
          </cell>
          <cell r="C377" t="str">
            <v xml:space="preserve">DEERFIELD                    </v>
          </cell>
          <cell r="D377">
            <v>818</v>
          </cell>
          <cell r="E377" t="str">
            <v>FRANKLIN COUNTY</v>
          </cell>
          <cell r="F377">
            <v>350323</v>
          </cell>
          <cell r="G377">
            <v>5.5452649076297399E-2</v>
          </cell>
          <cell r="H377">
            <v>320044</v>
          </cell>
          <cell r="I377">
            <v>4.9764458481994192E-2</v>
          </cell>
          <cell r="J377"/>
          <cell r="K377">
            <v>255007</v>
          </cell>
          <cell r="L377">
            <v>0</v>
          </cell>
          <cell r="M377">
            <v>0</v>
          </cell>
          <cell r="N377">
            <v>320044</v>
          </cell>
          <cell r="O377">
            <v>255007</v>
          </cell>
          <cell r="P377">
            <v>278277</v>
          </cell>
          <cell r="Q377">
            <v>-23270</v>
          </cell>
          <cell r="R377">
            <v>-8.3621715053705472</v>
          </cell>
          <cell r="S377">
            <v>24</v>
          </cell>
          <cell r="T377">
            <v>0</v>
          </cell>
          <cell r="U377">
            <v>74</v>
          </cell>
          <cell r="V377">
            <v>818</v>
          </cell>
          <cell r="W377">
            <v>368</v>
          </cell>
          <cell r="X377">
            <v>21</v>
          </cell>
          <cell r="Y377">
            <v>320044</v>
          </cell>
        </row>
        <row r="378">
          <cell r="A378">
            <v>369</v>
          </cell>
          <cell r="B378">
            <v>74</v>
          </cell>
          <cell r="D378">
            <v>998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/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74</v>
          </cell>
          <cell r="V378">
            <v>998</v>
          </cell>
          <cell r="W378">
            <v>369</v>
          </cell>
          <cell r="X378">
            <v>0</v>
          </cell>
          <cell r="Y378">
            <v>0</v>
          </cell>
        </row>
        <row r="379">
          <cell r="A379">
            <v>370</v>
          </cell>
          <cell r="B379">
            <v>74</v>
          </cell>
          <cell r="C379" t="str">
            <v xml:space="preserve">DEERFIELD                    </v>
          </cell>
          <cell r="D379">
            <v>999</v>
          </cell>
          <cell r="E379" t="str">
            <v>TOTAL</v>
          </cell>
          <cell r="F379">
            <v>6317516.04</v>
          </cell>
          <cell r="G379">
            <v>1</v>
          </cell>
          <cell r="H379">
            <v>6431176.1799999997</v>
          </cell>
          <cell r="I379">
            <v>1.0000000000000002</v>
          </cell>
          <cell r="J379">
            <v>5124277</v>
          </cell>
          <cell r="K379">
            <v>5124277</v>
          </cell>
          <cell r="L379">
            <v>0</v>
          </cell>
          <cell r="M379">
            <v>0</v>
          </cell>
          <cell r="N379">
            <v>6431176.1799999997</v>
          </cell>
          <cell r="O379">
            <v>5124277</v>
          </cell>
          <cell r="P379">
            <v>5018283</v>
          </cell>
          <cell r="Q379">
            <v>105994</v>
          </cell>
          <cell r="R379">
            <v>2.1121566878551885</v>
          </cell>
          <cell r="S379">
            <v>706</v>
          </cell>
          <cell r="T379">
            <v>0</v>
          </cell>
          <cell r="U379">
            <v>74</v>
          </cell>
          <cell r="V379">
            <v>999</v>
          </cell>
          <cell r="W379">
            <v>370</v>
          </cell>
          <cell r="X379">
            <v>689</v>
          </cell>
          <cell r="Y379">
            <v>6431176.1799999997</v>
          </cell>
        </row>
        <row r="380">
          <cell r="A380">
            <v>371</v>
          </cell>
          <cell r="B380">
            <v>75</v>
          </cell>
          <cell r="C380" t="str">
            <v xml:space="preserve">DENNIS                       </v>
          </cell>
          <cell r="D380">
            <v>75</v>
          </cell>
          <cell r="E380" t="str">
            <v>DENNIS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/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75</v>
          </cell>
          <cell r="V380">
            <v>75</v>
          </cell>
          <cell r="W380">
            <v>371</v>
          </cell>
          <cell r="X380">
            <v>0</v>
          </cell>
          <cell r="Y380">
            <v>0</v>
          </cell>
        </row>
        <row r="381">
          <cell r="A381">
            <v>372</v>
          </cell>
          <cell r="B381">
            <v>75</v>
          </cell>
          <cell r="C381" t="str">
            <v xml:space="preserve">DENNIS                       </v>
          </cell>
          <cell r="D381">
            <v>645</v>
          </cell>
          <cell r="E381" t="str">
            <v>DENNIS YARMOUTH</v>
          </cell>
          <cell r="F381">
            <v>11758218</v>
          </cell>
          <cell r="G381">
            <v>0.89335073098713202</v>
          </cell>
          <cell r="H381">
            <v>11949380</v>
          </cell>
          <cell r="I381">
            <v>0.89656246119540106</v>
          </cell>
          <cell r="J381"/>
          <cell r="K381">
            <v>11443587</v>
          </cell>
          <cell r="L381">
            <v>0</v>
          </cell>
          <cell r="M381">
            <v>0</v>
          </cell>
          <cell r="N381">
            <v>11949380</v>
          </cell>
          <cell r="O381">
            <v>11443587</v>
          </cell>
          <cell r="P381">
            <v>11272179</v>
          </cell>
          <cell r="Q381">
            <v>171408</v>
          </cell>
          <cell r="R381">
            <v>1.5206287976796677</v>
          </cell>
          <cell r="S381">
            <v>1261</v>
          </cell>
          <cell r="T381">
            <v>0</v>
          </cell>
          <cell r="U381">
            <v>75</v>
          </cell>
          <cell r="V381">
            <v>645</v>
          </cell>
          <cell r="W381">
            <v>372</v>
          </cell>
          <cell r="X381">
            <v>1224</v>
          </cell>
          <cell r="Y381">
            <v>11949380</v>
          </cell>
        </row>
        <row r="382">
          <cell r="A382">
            <v>373</v>
          </cell>
          <cell r="B382">
            <v>75</v>
          </cell>
          <cell r="C382" t="str">
            <v xml:space="preserve">DENNIS                       </v>
          </cell>
          <cell r="D382">
            <v>815</v>
          </cell>
          <cell r="E382" t="str">
            <v>CAPE COD</v>
          </cell>
          <cell r="F382">
            <v>1403710</v>
          </cell>
          <cell r="G382">
            <v>0.10664926901286802</v>
          </cell>
          <cell r="H382">
            <v>1378615</v>
          </cell>
          <cell r="I382">
            <v>0.1034375388045989</v>
          </cell>
          <cell r="J382"/>
          <cell r="K382">
            <v>1320261</v>
          </cell>
          <cell r="L382">
            <v>0</v>
          </cell>
          <cell r="M382">
            <v>0</v>
          </cell>
          <cell r="N382">
            <v>1378615</v>
          </cell>
          <cell r="O382">
            <v>1320261</v>
          </cell>
          <cell r="P382">
            <v>1345686</v>
          </cell>
          <cell r="Q382">
            <v>-25425</v>
          </cell>
          <cell r="R382">
            <v>-1.8893709230830966</v>
          </cell>
          <cell r="S382">
            <v>98</v>
          </cell>
          <cell r="T382">
            <v>0</v>
          </cell>
          <cell r="U382">
            <v>75</v>
          </cell>
          <cell r="V382">
            <v>815</v>
          </cell>
          <cell r="W382">
            <v>373</v>
          </cell>
          <cell r="X382">
            <v>92</v>
          </cell>
          <cell r="Y382">
            <v>1378615</v>
          </cell>
        </row>
        <row r="383">
          <cell r="A383">
            <v>374</v>
          </cell>
          <cell r="B383">
            <v>75</v>
          </cell>
          <cell r="D383">
            <v>998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/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75</v>
          </cell>
          <cell r="V383">
            <v>998</v>
          </cell>
          <cell r="W383">
            <v>374</v>
          </cell>
          <cell r="X383">
            <v>0</v>
          </cell>
          <cell r="Y383">
            <v>0</v>
          </cell>
        </row>
        <row r="384">
          <cell r="A384">
            <v>375</v>
          </cell>
          <cell r="B384">
            <v>75</v>
          </cell>
          <cell r="C384" t="str">
            <v xml:space="preserve">DENNIS                       </v>
          </cell>
          <cell r="D384">
            <v>999</v>
          </cell>
          <cell r="E384" t="str">
            <v>TOTAL</v>
          </cell>
          <cell r="F384">
            <v>13161928</v>
          </cell>
          <cell r="G384">
            <v>1</v>
          </cell>
          <cell r="H384">
            <v>13327995</v>
          </cell>
          <cell r="I384">
            <v>1</v>
          </cell>
          <cell r="J384">
            <v>12763848</v>
          </cell>
          <cell r="K384">
            <v>12763848</v>
          </cell>
          <cell r="L384">
            <v>0</v>
          </cell>
          <cell r="M384">
            <v>0</v>
          </cell>
          <cell r="N384">
            <v>13327995</v>
          </cell>
          <cell r="O384">
            <v>12763848</v>
          </cell>
          <cell r="P384">
            <v>12617865</v>
          </cell>
          <cell r="Q384">
            <v>145983</v>
          </cell>
          <cell r="R384">
            <v>1.1569548414093827</v>
          </cell>
          <cell r="S384">
            <v>1359</v>
          </cell>
          <cell r="T384">
            <v>0</v>
          </cell>
          <cell r="U384">
            <v>75</v>
          </cell>
          <cell r="V384">
            <v>999</v>
          </cell>
          <cell r="W384">
            <v>375</v>
          </cell>
          <cell r="X384">
            <v>1316</v>
          </cell>
          <cell r="Y384">
            <v>13327995</v>
          </cell>
        </row>
        <row r="385">
          <cell r="A385">
            <v>376</v>
          </cell>
          <cell r="B385">
            <v>76</v>
          </cell>
          <cell r="C385" t="str">
            <v xml:space="preserve">DIGHTON                      </v>
          </cell>
          <cell r="D385">
            <v>76</v>
          </cell>
          <cell r="E385" t="str">
            <v>DIGHTON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/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76</v>
          </cell>
          <cell r="V385">
            <v>76</v>
          </cell>
          <cell r="W385">
            <v>376</v>
          </cell>
          <cell r="X385">
            <v>0</v>
          </cell>
          <cell r="Y385">
            <v>0</v>
          </cell>
        </row>
        <row r="386">
          <cell r="A386">
            <v>377</v>
          </cell>
          <cell r="B386">
            <v>76</v>
          </cell>
          <cell r="C386" t="str">
            <v xml:space="preserve">DIGHTON                      </v>
          </cell>
          <cell r="D386">
            <v>650</v>
          </cell>
          <cell r="E386" t="str">
            <v>DIGHTON REHOBOTH</v>
          </cell>
          <cell r="F386">
            <v>11380729</v>
          </cell>
          <cell r="G386">
            <v>0.9708067757631178</v>
          </cell>
          <cell r="H386">
            <v>11805668</v>
          </cell>
          <cell r="I386">
            <v>0.97432129837452297</v>
          </cell>
          <cell r="J386"/>
          <cell r="K386">
            <v>6088223</v>
          </cell>
          <cell r="L386">
            <v>0</v>
          </cell>
          <cell r="M386">
            <v>0</v>
          </cell>
          <cell r="N386">
            <v>11805668</v>
          </cell>
          <cell r="O386">
            <v>6088223</v>
          </cell>
          <cell r="P386">
            <v>5846794</v>
          </cell>
          <cell r="Q386">
            <v>241429</v>
          </cell>
          <cell r="R386">
            <v>4.1292544255877663</v>
          </cell>
          <cell r="S386">
            <v>1287</v>
          </cell>
          <cell r="T386">
            <v>0</v>
          </cell>
          <cell r="U386">
            <v>76</v>
          </cell>
          <cell r="V386">
            <v>650</v>
          </cell>
          <cell r="W386">
            <v>377</v>
          </cell>
          <cell r="X386">
            <v>1272</v>
          </cell>
          <cell r="Y386">
            <v>11805668</v>
          </cell>
        </row>
        <row r="387">
          <cell r="A387">
            <v>378</v>
          </cell>
          <cell r="B387">
            <v>76</v>
          </cell>
          <cell r="C387" t="str">
            <v xml:space="preserve">DIGHTON                      </v>
          </cell>
          <cell r="D387">
            <v>910</v>
          </cell>
          <cell r="E387" t="str">
            <v>BRISTOL COUNTY</v>
          </cell>
          <cell r="F387">
            <v>342231</v>
          </cell>
          <cell r="G387">
            <v>2.9193224236882153E-2</v>
          </cell>
          <cell r="H387">
            <v>311144</v>
          </cell>
          <cell r="I387">
            <v>2.5678701625477064E-2</v>
          </cell>
          <cell r="J387"/>
          <cell r="K387">
            <v>160458</v>
          </cell>
          <cell r="L387">
            <v>0</v>
          </cell>
          <cell r="M387">
            <v>0</v>
          </cell>
          <cell r="N387">
            <v>311144</v>
          </cell>
          <cell r="O387">
            <v>160458</v>
          </cell>
          <cell r="P387">
            <v>175820</v>
          </cell>
          <cell r="Q387">
            <v>-15362</v>
          </cell>
          <cell r="R387">
            <v>-8.7373450119440328</v>
          </cell>
          <cell r="S387">
            <v>24</v>
          </cell>
          <cell r="T387">
            <v>0</v>
          </cell>
          <cell r="U387">
            <v>76</v>
          </cell>
          <cell r="V387">
            <v>910</v>
          </cell>
          <cell r="W387">
            <v>378</v>
          </cell>
          <cell r="X387">
            <v>21</v>
          </cell>
          <cell r="Y387">
            <v>311144</v>
          </cell>
        </row>
        <row r="388">
          <cell r="A388">
            <v>379</v>
          </cell>
          <cell r="B388">
            <v>76</v>
          </cell>
          <cell r="D388">
            <v>998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/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76</v>
          </cell>
          <cell r="V388">
            <v>998</v>
          </cell>
          <cell r="W388">
            <v>379</v>
          </cell>
          <cell r="X388">
            <v>0</v>
          </cell>
          <cell r="Y388">
            <v>0</v>
          </cell>
        </row>
        <row r="389">
          <cell r="A389">
            <v>380</v>
          </cell>
          <cell r="B389">
            <v>76</v>
          </cell>
          <cell r="C389" t="str">
            <v xml:space="preserve">DIGHTON                      </v>
          </cell>
          <cell r="D389">
            <v>999</v>
          </cell>
          <cell r="E389" t="str">
            <v>TOTAL</v>
          </cell>
          <cell r="F389">
            <v>11722960</v>
          </cell>
          <cell r="G389">
            <v>1</v>
          </cell>
          <cell r="H389">
            <v>12116812</v>
          </cell>
          <cell r="I389">
            <v>1</v>
          </cell>
          <cell r="J389">
            <v>6248681</v>
          </cell>
          <cell r="K389">
            <v>6248681</v>
          </cell>
          <cell r="L389">
            <v>0</v>
          </cell>
          <cell r="M389">
            <v>0</v>
          </cell>
          <cell r="N389">
            <v>12116812</v>
          </cell>
          <cell r="O389">
            <v>6248681</v>
          </cell>
          <cell r="P389">
            <v>6022614</v>
          </cell>
          <cell r="Q389">
            <v>226067</v>
          </cell>
          <cell r="R389">
            <v>3.7536358797027338</v>
          </cell>
          <cell r="S389">
            <v>1311</v>
          </cell>
          <cell r="T389">
            <v>0</v>
          </cell>
          <cell r="U389">
            <v>76</v>
          </cell>
          <cell r="V389">
            <v>999</v>
          </cell>
          <cell r="W389">
            <v>380</v>
          </cell>
          <cell r="X389">
            <v>1293</v>
          </cell>
          <cell r="Y389">
            <v>12116812</v>
          </cell>
        </row>
        <row r="390">
          <cell r="A390">
            <v>381</v>
          </cell>
          <cell r="B390">
            <v>77</v>
          </cell>
          <cell r="C390" t="str">
            <v xml:space="preserve">DOUGLAS                      </v>
          </cell>
          <cell r="D390">
            <v>77</v>
          </cell>
          <cell r="E390" t="str">
            <v>DOUGLAS</v>
          </cell>
          <cell r="F390">
            <v>13936065.529999997</v>
          </cell>
          <cell r="G390">
            <v>0.93700518735022342</v>
          </cell>
          <cell r="H390">
            <v>14220617.059999999</v>
          </cell>
          <cell r="I390">
            <v>0.9314118919708172</v>
          </cell>
          <cell r="J390"/>
          <cell r="K390">
            <v>5766202</v>
          </cell>
          <cell r="L390">
            <v>0</v>
          </cell>
          <cell r="M390">
            <v>0</v>
          </cell>
          <cell r="N390">
            <v>14220617.059999999</v>
          </cell>
          <cell r="O390">
            <v>5766202</v>
          </cell>
          <cell r="P390">
            <v>5567549</v>
          </cell>
          <cell r="Q390">
            <v>198653</v>
          </cell>
          <cell r="R390">
            <v>3.5680512196659606</v>
          </cell>
          <cell r="S390">
            <v>1610</v>
          </cell>
          <cell r="T390">
            <v>0</v>
          </cell>
          <cell r="U390">
            <v>77</v>
          </cell>
          <cell r="V390">
            <v>77</v>
          </cell>
          <cell r="W390">
            <v>381</v>
          </cell>
          <cell r="X390">
            <v>1583</v>
          </cell>
          <cell r="Y390">
            <v>14220617.059999999</v>
          </cell>
        </row>
        <row r="391">
          <cell r="A391">
            <v>382</v>
          </cell>
          <cell r="B391">
            <v>77</v>
          </cell>
          <cell r="C391" t="str">
            <v xml:space="preserve">DOUGLAS                      </v>
          </cell>
          <cell r="D391">
            <v>805</v>
          </cell>
          <cell r="E391" t="str">
            <v>BLACKSTONE VALLEY</v>
          </cell>
          <cell r="F391">
            <v>936921</v>
          </cell>
          <cell r="G391">
            <v>6.2994812649776549E-2</v>
          </cell>
          <cell r="H391">
            <v>1047190</v>
          </cell>
          <cell r="I391">
            <v>6.8588108029182818E-2</v>
          </cell>
          <cell r="J391"/>
          <cell r="K391">
            <v>424617</v>
          </cell>
          <cell r="L391">
            <v>0</v>
          </cell>
          <cell r="M391">
            <v>0</v>
          </cell>
          <cell r="N391">
            <v>1047190</v>
          </cell>
          <cell r="O391">
            <v>424617</v>
          </cell>
          <cell r="P391">
            <v>374306</v>
          </cell>
          <cell r="Q391">
            <v>50311</v>
          </cell>
          <cell r="R391">
            <v>13.441141739646172</v>
          </cell>
          <cell r="S391">
            <v>66</v>
          </cell>
          <cell r="T391">
            <v>0</v>
          </cell>
          <cell r="U391">
            <v>77</v>
          </cell>
          <cell r="V391">
            <v>805</v>
          </cell>
          <cell r="W391">
            <v>382</v>
          </cell>
          <cell r="X391">
            <v>71</v>
          </cell>
          <cell r="Y391">
            <v>1047190</v>
          </cell>
        </row>
        <row r="392">
          <cell r="A392">
            <v>383</v>
          </cell>
          <cell r="B392">
            <v>77</v>
          </cell>
          <cell r="D392">
            <v>998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/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77</v>
          </cell>
          <cell r="V392">
            <v>998</v>
          </cell>
          <cell r="W392">
            <v>383</v>
          </cell>
          <cell r="X392">
            <v>0</v>
          </cell>
          <cell r="Y392">
            <v>0</v>
          </cell>
        </row>
        <row r="393">
          <cell r="A393">
            <v>384</v>
          </cell>
          <cell r="B393">
            <v>77</v>
          </cell>
          <cell r="D393">
            <v>998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/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77</v>
          </cell>
          <cell r="V393">
            <v>998</v>
          </cell>
          <cell r="W393">
            <v>384</v>
          </cell>
          <cell r="X393">
            <v>0</v>
          </cell>
          <cell r="Y393">
            <v>0</v>
          </cell>
        </row>
        <row r="394">
          <cell r="A394">
            <v>385</v>
          </cell>
          <cell r="B394">
            <v>77</v>
          </cell>
          <cell r="C394" t="str">
            <v xml:space="preserve">DOUGLAS                      </v>
          </cell>
          <cell r="D394">
            <v>999</v>
          </cell>
          <cell r="E394" t="str">
            <v>TOTAL</v>
          </cell>
          <cell r="F394">
            <v>14872986.529999997</v>
          </cell>
          <cell r="G394">
            <v>1</v>
          </cell>
          <cell r="H394">
            <v>15267807.059999999</v>
          </cell>
          <cell r="I394">
            <v>1</v>
          </cell>
          <cell r="J394">
            <v>6190819</v>
          </cell>
          <cell r="K394">
            <v>6190819</v>
          </cell>
          <cell r="L394">
            <v>0</v>
          </cell>
          <cell r="M394">
            <v>0</v>
          </cell>
          <cell r="N394">
            <v>15267807.059999999</v>
          </cell>
          <cell r="O394">
            <v>6190819</v>
          </cell>
          <cell r="P394">
            <v>5941855</v>
          </cell>
          <cell r="Q394">
            <v>248964</v>
          </cell>
          <cell r="R394">
            <v>4.1900046365991761</v>
          </cell>
          <cell r="S394">
            <v>1676</v>
          </cell>
          <cell r="T394">
            <v>0</v>
          </cell>
          <cell r="U394">
            <v>77</v>
          </cell>
          <cell r="V394">
            <v>999</v>
          </cell>
          <cell r="W394">
            <v>385</v>
          </cell>
          <cell r="X394">
            <v>1654</v>
          </cell>
          <cell r="Y394">
            <v>15267807.059999999</v>
          </cell>
        </row>
        <row r="395">
          <cell r="A395">
            <v>386</v>
          </cell>
          <cell r="B395">
            <v>78</v>
          </cell>
          <cell r="C395" t="str">
            <v xml:space="preserve">DOVER                        </v>
          </cell>
          <cell r="D395">
            <v>78</v>
          </cell>
          <cell r="E395" t="str">
            <v>DOVER</v>
          </cell>
          <cell r="F395">
            <v>4590181.74</v>
          </cell>
          <cell r="G395">
            <v>0.45363606605246487</v>
          </cell>
          <cell r="H395">
            <v>4512264.4704399994</v>
          </cell>
          <cell r="I395">
            <v>0.42860251456856707</v>
          </cell>
          <cell r="J395"/>
          <cell r="K395">
            <v>4166423</v>
          </cell>
          <cell r="L395">
            <v>0</v>
          </cell>
          <cell r="M395">
            <v>0</v>
          </cell>
          <cell r="N395">
            <v>4512264.4704399994</v>
          </cell>
          <cell r="O395">
            <v>4166423</v>
          </cell>
          <cell r="P395">
            <v>4311579</v>
          </cell>
          <cell r="Q395">
            <v>-145156</v>
          </cell>
          <cell r="R395">
            <v>-3.3666552323406345</v>
          </cell>
          <cell r="S395">
            <v>555</v>
          </cell>
          <cell r="T395">
            <v>0</v>
          </cell>
          <cell r="U395">
            <v>78</v>
          </cell>
          <cell r="V395">
            <v>78</v>
          </cell>
          <cell r="W395">
            <v>386</v>
          </cell>
          <cell r="X395">
            <v>523</v>
          </cell>
          <cell r="Y395">
            <v>4512264.4704399994</v>
          </cell>
        </row>
        <row r="396">
          <cell r="A396">
            <v>387</v>
          </cell>
          <cell r="B396">
            <v>78</v>
          </cell>
          <cell r="C396" t="str">
            <v xml:space="preserve">DOVER                        </v>
          </cell>
          <cell r="D396">
            <v>655</v>
          </cell>
          <cell r="E396" t="str">
            <v>DOVER SHERBORN</v>
          </cell>
          <cell r="F396">
            <v>5513312</v>
          </cell>
          <cell r="G396">
            <v>0.54486669771812724</v>
          </cell>
          <cell r="H396">
            <v>5983736</v>
          </cell>
          <cell r="I396">
            <v>0.56837189240912911</v>
          </cell>
          <cell r="J396"/>
          <cell r="K396">
            <v>5525114</v>
          </cell>
          <cell r="L396">
            <v>0</v>
          </cell>
          <cell r="M396">
            <v>0</v>
          </cell>
          <cell r="N396">
            <v>5983736</v>
          </cell>
          <cell r="O396">
            <v>5525114</v>
          </cell>
          <cell r="P396">
            <v>5178680</v>
          </cell>
          <cell r="Q396">
            <v>346434</v>
          </cell>
          <cell r="R396">
            <v>6.689619748661821</v>
          </cell>
          <cell r="S396">
            <v>632</v>
          </cell>
          <cell r="T396">
            <v>0</v>
          </cell>
          <cell r="U396">
            <v>78</v>
          </cell>
          <cell r="V396">
            <v>655</v>
          </cell>
          <cell r="W396">
            <v>387</v>
          </cell>
          <cell r="X396">
            <v>659</v>
          </cell>
          <cell r="Y396">
            <v>5983736</v>
          </cell>
        </row>
        <row r="397">
          <cell r="A397">
            <v>388</v>
          </cell>
          <cell r="B397">
            <v>78</v>
          </cell>
          <cell r="C397" t="str">
            <v xml:space="preserve">DOVER                        </v>
          </cell>
          <cell r="D397">
            <v>830</v>
          </cell>
          <cell r="E397" t="str">
            <v>MINUTEMAN</v>
          </cell>
          <cell r="F397">
            <v>15150</v>
          </cell>
          <cell r="G397">
            <v>1.4972362294079541E-3</v>
          </cell>
          <cell r="H397">
            <v>31853</v>
          </cell>
          <cell r="I397">
            <v>3.0255930223037895E-3</v>
          </cell>
          <cell r="J397"/>
          <cell r="K397">
            <v>29412</v>
          </cell>
          <cell r="L397">
            <v>0</v>
          </cell>
          <cell r="M397">
            <v>0</v>
          </cell>
          <cell r="N397">
            <v>31853</v>
          </cell>
          <cell r="O397">
            <v>29412</v>
          </cell>
          <cell r="P397">
            <v>14230</v>
          </cell>
          <cell r="Q397">
            <v>15182</v>
          </cell>
          <cell r="R397">
            <v>106.69009135628953</v>
          </cell>
          <cell r="S397">
            <v>1</v>
          </cell>
          <cell r="T397">
            <v>0</v>
          </cell>
          <cell r="U397">
            <v>78</v>
          </cell>
          <cell r="V397">
            <v>830</v>
          </cell>
          <cell r="W397">
            <v>388</v>
          </cell>
          <cell r="X397">
            <v>2</v>
          </cell>
          <cell r="Y397">
            <v>31853</v>
          </cell>
        </row>
        <row r="398">
          <cell r="A398">
            <v>389</v>
          </cell>
          <cell r="B398">
            <v>78</v>
          </cell>
          <cell r="C398" t="str">
            <v xml:space="preserve">DOVER                        </v>
          </cell>
          <cell r="D398">
            <v>915</v>
          </cell>
          <cell r="E398" t="str">
            <v>NORFOLK COUNTY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/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78</v>
          </cell>
          <cell r="V398">
            <v>915</v>
          </cell>
          <cell r="W398">
            <v>389</v>
          </cell>
          <cell r="X398">
            <v>0</v>
          </cell>
          <cell r="Y398">
            <v>0</v>
          </cell>
        </row>
        <row r="399">
          <cell r="A399">
            <v>390</v>
          </cell>
          <cell r="B399">
            <v>78</v>
          </cell>
          <cell r="C399" t="str">
            <v xml:space="preserve">DOVER                        </v>
          </cell>
          <cell r="D399">
            <v>999</v>
          </cell>
          <cell r="E399" t="str">
            <v>TOTAL</v>
          </cell>
          <cell r="F399">
            <v>10118643.74</v>
          </cell>
          <cell r="G399">
            <v>1</v>
          </cell>
          <cell r="H399">
            <v>10527853.47044</v>
          </cell>
          <cell r="I399">
            <v>1</v>
          </cell>
          <cell r="J399">
            <v>9720948</v>
          </cell>
          <cell r="K399">
            <v>9720949</v>
          </cell>
          <cell r="L399">
            <v>0</v>
          </cell>
          <cell r="M399">
            <v>0</v>
          </cell>
          <cell r="N399">
            <v>10527853.47044</v>
          </cell>
          <cell r="O399">
            <v>9720949</v>
          </cell>
          <cell r="P399">
            <v>9504489</v>
          </cell>
          <cell r="Q399">
            <v>216460</v>
          </cell>
          <cell r="R399">
            <v>2.2774501606556647</v>
          </cell>
          <cell r="S399">
            <v>1188</v>
          </cell>
          <cell r="T399">
            <v>0</v>
          </cell>
          <cell r="U399">
            <v>78</v>
          </cell>
          <cell r="V399">
            <v>999</v>
          </cell>
          <cell r="W399">
            <v>390</v>
          </cell>
          <cell r="X399">
            <v>1184</v>
          </cell>
          <cell r="Y399">
            <v>10527853.47044</v>
          </cell>
        </row>
        <row r="400">
          <cell r="A400">
            <v>391</v>
          </cell>
          <cell r="B400">
            <v>79</v>
          </cell>
          <cell r="C400" t="str">
            <v xml:space="preserve">DRACUT                       </v>
          </cell>
          <cell r="D400">
            <v>79</v>
          </cell>
          <cell r="E400" t="str">
            <v>DRACUT</v>
          </cell>
          <cell r="F400">
            <v>35260306.700000003</v>
          </cell>
          <cell r="G400">
            <v>0.84546197329630868</v>
          </cell>
          <cell r="H400">
            <v>36135215.210000008</v>
          </cell>
          <cell r="I400">
            <v>0.84126240137802077</v>
          </cell>
          <cell r="J400"/>
          <cell r="K400">
            <v>18043868</v>
          </cell>
          <cell r="L400">
            <v>0</v>
          </cell>
          <cell r="M400">
            <v>0</v>
          </cell>
          <cell r="N400">
            <v>36135215.210000008</v>
          </cell>
          <cell r="O400">
            <v>18026125</v>
          </cell>
          <cell r="P400">
            <v>17528088</v>
          </cell>
          <cell r="Q400">
            <v>498037</v>
          </cell>
          <cell r="R400">
            <v>2.8413652418906157</v>
          </cell>
          <cell r="S400">
            <v>4040</v>
          </cell>
          <cell r="T400">
            <v>0</v>
          </cell>
          <cell r="U400">
            <v>79</v>
          </cell>
          <cell r="V400">
            <v>79</v>
          </cell>
          <cell r="W400">
            <v>391</v>
          </cell>
          <cell r="X400">
            <v>4022</v>
          </cell>
          <cell r="Y400">
            <v>36135215.210000008</v>
          </cell>
        </row>
        <row r="401">
          <cell r="A401">
            <v>392</v>
          </cell>
          <cell r="B401">
            <v>79</v>
          </cell>
          <cell r="C401" t="str">
            <v xml:space="preserve">DRACUT                       </v>
          </cell>
          <cell r="D401">
            <v>828</v>
          </cell>
          <cell r="E401" t="str">
            <v>GREATER LOWELL</v>
          </cell>
          <cell r="F401">
            <v>6431056</v>
          </cell>
          <cell r="G401">
            <v>0.15420209876220575</v>
          </cell>
          <cell r="H401">
            <v>6760596</v>
          </cell>
          <cell r="I401">
            <v>0.15739314662038345</v>
          </cell>
          <cell r="J401"/>
          <cell r="K401">
            <v>3375857</v>
          </cell>
          <cell r="L401">
            <v>0</v>
          </cell>
          <cell r="M401">
            <v>0</v>
          </cell>
          <cell r="N401">
            <v>6760596</v>
          </cell>
          <cell r="O401">
            <v>3372537</v>
          </cell>
          <cell r="P401">
            <v>3196913</v>
          </cell>
          <cell r="Q401">
            <v>175624</v>
          </cell>
          <cell r="R401">
            <v>5.4935495585898018</v>
          </cell>
          <cell r="S401">
            <v>438</v>
          </cell>
          <cell r="T401">
            <v>0</v>
          </cell>
          <cell r="U401">
            <v>79</v>
          </cell>
          <cell r="V401">
            <v>828</v>
          </cell>
          <cell r="W401">
            <v>392</v>
          </cell>
          <cell r="X401">
            <v>441</v>
          </cell>
          <cell r="Y401">
            <v>6760596</v>
          </cell>
        </row>
        <row r="402">
          <cell r="A402">
            <v>393</v>
          </cell>
          <cell r="B402">
            <v>79</v>
          </cell>
          <cell r="C402" t="str">
            <v xml:space="preserve">DRACUT                       </v>
          </cell>
          <cell r="D402">
            <v>913</v>
          </cell>
          <cell r="E402" t="str">
            <v>ESSEX AGRICULTURAL</v>
          </cell>
          <cell r="F402">
            <v>14010</v>
          </cell>
          <cell r="G402">
            <v>3.3592794148558223E-4</v>
          </cell>
          <cell r="H402">
            <v>57749</v>
          </cell>
          <cell r="I402">
            <v>1.3444520015957948E-3</v>
          </cell>
          <cell r="J402"/>
          <cell r="K402">
            <v>28837</v>
          </cell>
          <cell r="L402">
            <v>49900</v>
          </cell>
          <cell r="M402">
            <v>21063</v>
          </cell>
          <cell r="N402">
            <v>0</v>
          </cell>
          <cell r="O402">
            <v>49900</v>
          </cell>
          <cell r="P402">
            <v>12272</v>
          </cell>
          <cell r="Q402">
            <v>37628</v>
          </cell>
          <cell r="R402">
            <v>306.61668839634939</v>
          </cell>
          <cell r="S402">
            <v>1</v>
          </cell>
          <cell r="T402">
            <v>0</v>
          </cell>
          <cell r="U402">
            <v>79</v>
          </cell>
          <cell r="V402">
            <v>913</v>
          </cell>
          <cell r="W402">
            <v>393</v>
          </cell>
          <cell r="X402">
            <v>4</v>
          </cell>
          <cell r="Y402">
            <v>57749</v>
          </cell>
        </row>
        <row r="403">
          <cell r="A403">
            <v>394</v>
          </cell>
          <cell r="B403">
            <v>79</v>
          </cell>
          <cell r="D403">
            <v>998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/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79</v>
          </cell>
          <cell r="V403">
            <v>998</v>
          </cell>
          <cell r="W403">
            <v>394</v>
          </cell>
          <cell r="X403">
            <v>0</v>
          </cell>
          <cell r="Y403">
            <v>0</v>
          </cell>
        </row>
        <row r="404">
          <cell r="A404">
            <v>395</v>
          </cell>
          <cell r="B404">
            <v>79</v>
          </cell>
          <cell r="C404" t="str">
            <v xml:space="preserve">DRACUT                       </v>
          </cell>
          <cell r="D404">
            <v>999</v>
          </cell>
          <cell r="E404" t="str">
            <v>TOTAL</v>
          </cell>
          <cell r="F404">
            <v>41705372.700000003</v>
          </cell>
          <cell r="G404">
            <v>1</v>
          </cell>
          <cell r="H404">
            <v>42953560.210000008</v>
          </cell>
          <cell r="I404">
            <v>1</v>
          </cell>
          <cell r="J404">
            <v>21448561</v>
          </cell>
          <cell r="K404">
            <v>21448562</v>
          </cell>
          <cell r="L404">
            <v>49900</v>
          </cell>
          <cell r="M404">
            <v>21063</v>
          </cell>
          <cell r="N404">
            <v>42895811.210000008</v>
          </cell>
          <cell r="O404">
            <v>21448562</v>
          </cell>
          <cell r="P404">
            <v>20737273</v>
          </cell>
          <cell r="Q404">
            <v>711289</v>
          </cell>
          <cell r="R404">
            <v>3.4300025852000888</v>
          </cell>
          <cell r="S404">
            <v>4479</v>
          </cell>
          <cell r="T404">
            <v>0</v>
          </cell>
          <cell r="U404">
            <v>79</v>
          </cell>
          <cell r="V404">
            <v>999</v>
          </cell>
          <cell r="W404">
            <v>395</v>
          </cell>
          <cell r="X404">
            <v>4467</v>
          </cell>
          <cell r="Y404">
            <v>42953560.210000008</v>
          </cell>
        </row>
        <row r="405">
          <cell r="A405">
            <v>396</v>
          </cell>
          <cell r="B405">
            <v>80</v>
          </cell>
          <cell r="C405" t="str">
            <v xml:space="preserve">DUDLEY                       </v>
          </cell>
          <cell r="D405">
            <v>80</v>
          </cell>
          <cell r="E405" t="str">
            <v>DUDLEY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/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80</v>
          </cell>
          <cell r="V405">
            <v>80</v>
          </cell>
          <cell r="W405">
            <v>396</v>
          </cell>
          <cell r="X405">
            <v>0</v>
          </cell>
          <cell r="Y405">
            <v>0</v>
          </cell>
        </row>
        <row r="406">
          <cell r="A406">
            <v>397</v>
          </cell>
          <cell r="B406">
            <v>80</v>
          </cell>
          <cell r="C406" t="str">
            <v xml:space="preserve">DUDLEY                       </v>
          </cell>
          <cell r="D406">
            <v>658</v>
          </cell>
          <cell r="E406" t="str">
            <v>DUDLEY CHARLTON</v>
          </cell>
          <cell r="F406">
            <v>16033482</v>
          </cell>
          <cell r="G406">
            <v>0.9161309159890979</v>
          </cell>
          <cell r="H406">
            <v>16365904</v>
          </cell>
          <cell r="I406">
            <v>0.90844158446552448</v>
          </cell>
          <cell r="J406"/>
          <cell r="K406">
            <v>4506710</v>
          </cell>
          <cell r="L406">
            <v>0</v>
          </cell>
          <cell r="M406">
            <v>0</v>
          </cell>
          <cell r="N406">
            <v>16365904</v>
          </cell>
          <cell r="O406">
            <v>4506710</v>
          </cell>
          <cell r="P406">
            <v>4337109</v>
          </cell>
          <cell r="Q406">
            <v>169601</v>
          </cell>
          <cell r="R406">
            <v>3.9104620151349665</v>
          </cell>
          <cell r="S406">
            <v>1851</v>
          </cell>
          <cell r="T406">
            <v>0</v>
          </cell>
          <cell r="U406">
            <v>80</v>
          </cell>
          <cell r="V406">
            <v>658</v>
          </cell>
          <cell r="W406">
            <v>397</v>
          </cell>
          <cell r="X406">
            <v>1809</v>
          </cell>
          <cell r="Y406">
            <v>16365904</v>
          </cell>
        </row>
        <row r="407">
          <cell r="A407">
            <v>398</v>
          </cell>
          <cell r="B407">
            <v>80</v>
          </cell>
          <cell r="C407" t="str">
            <v xml:space="preserve">DUDLEY                       </v>
          </cell>
          <cell r="D407">
            <v>876</v>
          </cell>
          <cell r="E407" t="str">
            <v>SOUTHERN WORCESTER</v>
          </cell>
          <cell r="F407">
            <v>1467818</v>
          </cell>
          <cell r="G407">
            <v>8.3869084010902054E-2</v>
          </cell>
          <cell r="H407">
            <v>1649458</v>
          </cell>
          <cell r="I407">
            <v>9.1558415534475524E-2</v>
          </cell>
          <cell r="J407"/>
          <cell r="K407">
            <v>454214</v>
          </cell>
          <cell r="L407">
            <v>0</v>
          </cell>
          <cell r="M407">
            <v>0</v>
          </cell>
          <cell r="N407">
            <v>1649458</v>
          </cell>
          <cell r="O407">
            <v>454214</v>
          </cell>
          <cell r="P407">
            <v>397049</v>
          </cell>
          <cell r="Q407">
            <v>57165</v>
          </cell>
          <cell r="R407">
            <v>14.397467315117277</v>
          </cell>
          <cell r="S407">
            <v>103</v>
          </cell>
          <cell r="T407">
            <v>0</v>
          </cell>
          <cell r="U407">
            <v>80</v>
          </cell>
          <cell r="V407">
            <v>876</v>
          </cell>
          <cell r="W407">
            <v>398</v>
          </cell>
          <cell r="X407">
            <v>112</v>
          </cell>
          <cell r="Y407">
            <v>1649458</v>
          </cell>
        </row>
        <row r="408">
          <cell r="A408">
            <v>399</v>
          </cell>
          <cell r="B408">
            <v>80</v>
          </cell>
          <cell r="D408">
            <v>998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/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80</v>
          </cell>
          <cell r="V408">
            <v>998</v>
          </cell>
          <cell r="W408">
            <v>399</v>
          </cell>
          <cell r="X408">
            <v>0</v>
          </cell>
          <cell r="Y408">
            <v>0</v>
          </cell>
        </row>
        <row r="409">
          <cell r="A409">
            <v>400</v>
          </cell>
          <cell r="B409">
            <v>80</v>
          </cell>
          <cell r="C409" t="str">
            <v xml:space="preserve">DUDLEY                       </v>
          </cell>
          <cell r="D409">
            <v>999</v>
          </cell>
          <cell r="E409" t="str">
            <v>TOTAL</v>
          </cell>
          <cell r="F409">
            <v>17501300</v>
          </cell>
          <cell r="G409">
            <v>1</v>
          </cell>
          <cell r="H409">
            <v>18015362</v>
          </cell>
          <cell r="I409">
            <v>1</v>
          </cell>
          <cell r="J409">
            <v>4960924</v>
          </cell>
          <cell r="K409">
            <v>4960924</v>
          </cell>
          <cell r="L409">
            <v>0</v>
          </cell>
          <cell r="M409">
            <v>0</v>
          </cell>
          <cell r="N409">
            <v>18015362</v>
          </cell>
          <cell r="O409">
            <v>4960924</v>
          </cell>
          <cell r="P409">
            <v>4734158</v>
          </cell>
          <cell r="Q409">
            <v>226766</v>
          </cell>
          <cell r="R409">
            <v>4.7899964470978791</v>
          </cell>
          <cell r="S409">
            <v>1954</v>
          </cell>
          <cell r="T409">
            <v>0</v>
          </cell>
          <cell r="U409">
            <v>80</v>
          </cell>
          <cell r="V409">
            <v>999</v>
          </cell>
          <cell r="W409">
            <v>400</v>
          </cell>
          <cell r="X409">
            <v>1921</v>
          </cell>
          <cell r="Y409">
            <v>18015362</v>
          </cell>
        </row>
        <row r="410">
          <cell r="A410">
            <v>401</v>
          </cell>
          <cell r="B410">
            <v>81</v>
          </cell>
          <cell r="C410" t="str">
            <v xml:space="preserve">DUNSTABLE                    </v>
          </cell>
          <cell r="D410">
            <v>81</v>
          </cell>
          <cell r="E410" t="str">
            <v>DUNSTABLE</v>
          </cell>
          <cell r="F410">
            <v>12250.07</v>
          </cell>
          <cell r="G410">
            <v>2.0605990734183163E-3</v>
          </cell>
          <cell r="H410">
            <v>12697.210000000001</v>
          </cell>
          <cell r="I410">
            <v>2.1162301617057943E-3</v>
          </cell>
          <cell r="J410"/>
          <cell r="K410">
            <v>8271</v>
          </cell>
          <cell r="L410">
            <v>0</v>
          </cell>
          <cell r="M410">
            <v>0</v>
          </cell>
          <cell r="N410">
            <v>12697.210000000001</v>
          </cell>
          <cell r="O410">
            <v>8271</v>
          </cell>
          <cell r="P410">
            <v>7858</v>
          </cell>
          <cell r="Q410">
            <v>413</v>
          </cell>
          <cell r="R410">
            <v>5.2557902774242811</v>
          </cell>
          <cell r="S410">
            <v>1</v>
          </cell>
          <cell r="T410">
            <v>0</v>
          </cell>
          <cell r="U410">
            <v>81</v>
          </cell>
          <cell r="V410">
            <v>81</v>
          </cell>
          <cell r="W410">
            <v>401</v>
          </cell>
          <cell r="X410">
            <v>1</v>
          </cell>
          <cell r="Y410">
            <v>12697.210000000001</v>
          </cell>
        </row>
        <row r="411">
          <cell r="A411">
            <v>402</v>
          </cell>
          <cell r="B411">
            <v>81</v>
          </cell>
          <cell r="C411" t="str">
            <v xml:space="preserve">DUNSTABLE                    </v>
          </cell>
          <cell r="D411">
            <v>673</v>
          </cell>
          <cell r="E411" t="str">
            <v>GROTON DUNSTABLE</v>
          </cell>
          <cell r="F411">
            <v>5668367</v>
          </cell>
          <cell r="G411">
            <v>0.95348286075058863</v>
          </cell>
          <cell r="H411">
            <v>5757270</v>
          </cell>
          <cell r="I411">
            <v>0.95955792044739885</v>
          </cell>
          <cell r="J411"/>
          <cell r="K411">
            <v>3750310</v>
          </cell>
          <cell r="L411">
            <v>0</v>
          </cell>
          <cell r="M411">
            <v>0</v>
          </cell>
          <cell r="N411">
            <v>5757270</v>
          </cell>
          <cell r="O411">
            <v>3750310</v>
          </cell>
          <cell r="P411">
            <v>3636243</v>
          </cell>
          <cell r="Q411">
            <v>114067</v>
          </cell>
          <cell r="R411">
            <v>3.1369465682024003</v>
          </cell>
          <cell r="S411">
            <v>665</v>
          </cell>
          <cell r="T411">
            <v>0</v>
          </cell>
          <cell r="U411">
            <v>81</v>
          </cell>
          <cell r="V411">
            <v>673</v>
          </cell>
          <cell r="W411">
            <v>402</v>
          </cell>
          <cell r="X411">
            <v>648</v>
          </cell>
          <cell r="Y411">
            <v>5757270</v>
          </cell>
        </row>
        <row r="412">
          <cell r="A412">
            <v>403</v>
          </cell>
          <cell r="B412">
            <v>81</v>
          </cell>
          <cell r="C412" t="str">
            <v xml:space="preserve">DUNSTABLE                    </v>
          </cell>
          <cell r="D412">
            <v>828</v>
          </cell>
          <cell r="E412" t="str">
            <v>GREATER LOWELL</v>
          </cell>
          <cell r="F412">
            <v>264290</v>
          </cell>
          <cell r="G412">
            <v>4.4456540175993028E-2</v>
          </cell>
          <cell r="H412">
            <v>229952</v>
          </cell>
          <cell r="I412">
            <v>3.8325849390895381E-2</v>
          </cell>
          <cell r="J412"/>
          <cell r="K412">
            <v>149792</v>
          </cell>
          <cell r="L412">
            <v>0</v>
          </cell>
          <cell r="M412">
            <v>0</v>
          </cell>
          <cell r="N412">
            <v>229952</v>
          </cell>
          <cell r="O412">
            <v>149792</v>
          </cell>
          <cell r="P412">
            <v>169541</v>
          </cell>
          <cell r="Q412">
            <v>-19749</v>
          </cell>
          <cell r="R412">
            <v>-11.648509799989384</v>
          </cell>
          <cell r="S412">
            <v>18</v>
          </cell>
          <cell r="T412">
            <v>0</v>
          </cell>
          <cell r="U412">
            <v>81</v>
          </cell>
          <cell r="V412">
            <v>828</v>
          </cell>
          <cell r="W412">
            <v>403</v>
          </cell>
          <cell r="X412">
            <v>15</v>
          </cell>
          <cell r="Y412">
            <v>229952</v>
          </cell>
        </row>
        <row r="413">
          <cell r="A413">
            <v>404</v>
          </cell>
          <cell r="B413">
            <v>81</v>
          </cell>
          <cell r="D413">
            <v>998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/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81</v>
          </cell>
          <cell r="V413">
            <v>998</v>
          </cell>
          <cell r="W413">
            <v>404</v>
          </cell>
          <cell r="X413">
            <v>0</v>
          </cell>
          <cell r="Y413">
            <v>0</v>
          </cell>
        </row>
        <row r="414">
          <cell r="A414">
            <v>405</v>
          </cell>
          <cell r="B414">
            <v>81</v>
          </cell>
          <cell r="C414" t="str">
            <v xml:space="preserve">DUNSTABLE                    </v>
          </cell>
          <cell r="D414">
            <v>999</v>
          </cell>
          <cell r="E414" t="str">
            <v>TOTAL</v>
          </cell>
          <cell r="F414">
            <v>5944907.0700000003</v>
          </cell>
          <cell r="G414">
            <v>1</v>
          </cell>
          <cell r="H414">
            <v>5999919.21</v>
          </cell>
          <cell r="I414">
            <v>1</v>
          </cell>
          <cell r="J414">
            <v>3908373</v>
          </cell>
          <cell r="K414">
            <v>3908373</v>
          </cell>
          <cell r="L414">
            <v>0</v>
          </cell>
          <cell r="M414">
            <v>0</v>
          </cell>
          <cell r="N414">
            <v>5999919.21</v>
          </cell>
          <cell r="O414">
            <v>3908373</v>
          </cell>
          <cell r="P414">
            <v>3813642</v>
          </cell>
          <cell r="Q414">
            <v>94731</v>
          </cell>
          <cell r="R414">
            <v>2.4840034801378841</v>
          </cell>
          <cell r="S414">
            <v>684</v>
          </cell>
          <cell r="T414">
            <v>0</v>
          </cell>
          <cell r="U414">
            <v>81</v>
          </cell>
          <cell r="V414">
            <v>999</v>
          </cell>
          <cell r="W414">
            <v>405</v>
          </cell>
          <cell r="X414">
            <v>664</v>
          </cell>
          <cell r="Y414">
            <v>5999919.21</v>
          </cell>
        </row>
        <row r="415">
          <cell r="A415">
            <v>406</v>
          </cell>
          <cell r="B415">
            <v>82</v>
          </cell>
          <cell r="C415" t="str">
            <v xml:space="preserve">DUXBURY                      </v>
          </cell>
          <cell r="D415">
            <v>82</v>
          </cell>
          <cell r="E415" t="str">
            <v>DUXBURY</v>
          </cell>
          <cell r="F415">
            <v>26802911.094560001</v>
          </cell>
          <cell r="G415">
            <v>1</v>
          </cell>
          <cell r="H415">
            <v>27796890.404080003</v>
          </cell>
          <cell r="I415">
            <v>1</v>
          </cell>
          <cell r="J415"/>
          <cell r="K415">
            <v>24315649</v>
          </cell>
          <cell r="L415">
            <v>0</v>
          </cell>
          <cell r="M415">
            <v>0</v>
          </cell>
          <cell r="N415">
            <v>27796890.404080003</v>
          </cell>
          <cell r="O415">
            <v>24315649</v>
          </cell>
          <cell r="P415">
            <v>23914065</v>
          </cell>
          <cell r="Q415">
            <v>401584</v>
          </cell>
          <cell r="R415">
            <v>1.6792795369586895</v>
          </cell>
          <cell r="S415">
            <v>3155</v>
          </cell>
          <cell r="T415">
            <v>0</v>
          </cell>
          <cell r="U415">
            <v>82</v>
          </cell>
          <cell r="V415">
            <v>82</v>
          </cell>
          <cell r="W415">
            <v>406</v>
          </cell>
          <cell r="X415">
            <v>3143</v>
          </cell>
          <cell r="Y415">
            <v>27796890.404080003</v>
          </cell>
        </row>
        <row r="416">
          <cell r="A416">
            <v>407</v>
          </cell>
          <cell r="B416">
            <v>82</v>
          </cell>
          <cell r="D416">
            <v>998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/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82</v>
          </cell>
          <cell r="V416">
            <v>998</v>
          </cell>
          <cell r="W416">
            <v>407</v>
          </cell>
          <cell r="X416">
            <v>0</v>
          </cell>
          <cell r="Y416">
            <v>0</v>
          </cell>
        </row>
        <row r="417">
          <cell r="A417">
            <v>408</v>
          </cell>
          <cell r="B417">
            <v>82</v>
          </cell>
          <cell r="D417">
            <v>998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/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82</v>
          </cell>
          <cell r="V417">
            <v>998</v>
          </cell>
          <cell r="W417">
            <v>408</v>
          </cell>
          <cell r="X417">
            <v>0</v>
          </cell>
          <cell r="Y417">
            <v>0</v>
          </cell>
        </row>
        <row r="418">
          <cell r="A418">
            <v>409</v>
          </cell>
          <cell r="B418">
            <v>82</v>
          </cell>
          <cell r="D418">
            <v>998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/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82</v>
          </cell>
          <cell r="V418">
            <v>998</v>
          </cell>
          <cell r="W418">
            <v>409</v>
          </cell>
          <cell r="X418">
            <v>0</v>
          </cell>
          <cell r="Y418">
            <v>0</v>
          </cell>
        </row>
        <row r="419">
          <cell r="A419">
            <v>410</v>
          </cell>
          <cell r="B419">
            <v>82</v>
          </cell>
          <cell r="C419" t="str">
            <v xml:space="preserve">DUXBURY                      </v>
          </cell>
          <cell r="D419">
            <v>999</v>
          </cell>
          <cell r="E419" t="str">
            <v>TOTAL</v>
          </cell>
          <cell r="F419">
            <v>26802911.094560001</v>
          </cell>
          <cell r="G419">
            <v>1</v>
          </cell>
          <cell r="H419">
            <v>27796890.404080003</v>
          </cell>
          <cell r="I419">
            <v>1</v>
          </cell>
          <cell r="J419">
            <v>24315649</v>
          </cell>
          <cell r="K419">
            <v>24315649</v>
          </cell>
          <cell r="L419">
            <v>0</v>
          </cell>
          <cell r="M419">
            <v>0</v>
          </cell>
          <cell r="N419">
            <v>27796890.404080003</v>
          </cell>
          <cell r="O419">
            <v>24315649</v>
          </cell>
          <cell r="P419">
            <v>23914065</v>
          </cell>
          <cell r="Q419">
            <v>401584</v>
          </cell>
          <cell r="R419">
            <v>1.6792795369586895</v>
          </cell>
          <cell r="S419">
            <v>3155</v>
          </cell>
          <cell r="T419">
            <v>0</v>
          </cell>
          <cell r="U419">
            <v>82</v>
          </cell>
          <cell r="V419">
            <v>999</v>
          </cell>
          <cell r="W419">
            <v>410</v>
          </cell>
          <cell r="X419">
            <v>3143</v>
          </cell>
          <cell r="Y419">
            <v>27796890.404080003</v>
          </cell>
        </row>
        <row r="420">
          <cell r="A420">
            <v>411</v>
          </cell>
          <cell r="B420">
            <v>83</v>
          </cell>
          <cell r="C420" t="str">
            <v xml:space="preserve">EAST BRIDGEWATER             </v>
          </cell>
          <cell r="D420">
            <v>83</v>
          </cell>
          <cell r="E420" t="str">
            <v>EAST BRIDGEWATER</v>
          </cell>
          <cell r="F420">
            <v>19386079.859999999</v>
          </cell>
          <cell r="G420">
            <v>0.91512926221220459</v>
          </cell>
          <cell r="H420">
            <v>19766953.350000001</v>
          </cell>
          <cell r="I420">
            <v>0.90367373865915523</v>
          </cell>
          <cell r="J420"/>
          <cell r="K420">
            <v>9774113</v>
          </cell>
          <cell r="L420">
            <v>0</v>
          </cell>
          <cell r="M420">
            <v>0</v>
          </cell>
          <cell r="N420">
            <v>19766953.350000001</v>
          </cell>
          <cell r="O420">
            <v>9774113</v>
          </cell>
          <cell r="P420">
            <v>9557760</v>
          </cell>
          <cell r="Q420">
            <v>216353</v>
          </cell>
          <cell r="R420">
            <v>2.2636370865139948</v>
          </cell>
          <cell r="S420">
            <v>2231</v>
          </cell>
          <cell r="T420">
            <v>0</v>
          </cell>
          <cell r="U420">
            <v>83</v>
          </cell>
          <cell r="V420">
            <v>83</v>
          </cell>
          <cell r="W420">
            <v>411</v>
          </cell>
          <cell r="X420">
            <v>2197</v>
          </cell>
          <cell r="Y420">
            <v>19766953.350000001</v>
          </cell>
        </row>
        <row r="421">
          <cell r="A421">
            <v>412</v>
          </cell>
          <cell r="B421">
            <v>83</v>
          </cell>
          <cell r="C421" t="str">
            <v xml:space="preserve">EAST BRIDGEWATER             </v>
          </cell>
          <cell r="D421">
            <v>872</v>
          </cell>
          <cell r="E421" t="str">
            <v>SOUTHEASTERN</v>
          </cell>
          <cell r="F421">
            <v>1797900</v>
          </cell>
          <cell r="G421">
            <v>8.4870737787795469E-2</v>
          </cell>
          <cell r="H421">
            <v>2107040</v>
          </cell>
          <cell r="I421">
            <v>9.6326261340844738E-2</v>
          </cell>
          <cell r="J421"/>
          <cell r="K421">
            <v>1041863</v>
          </cell>
          <cell r="L421">
            <v>0</v>
          </cell>
          <cell r="M421">
            <v>0</v>
          </cell>
          <cell r="N421">
            <v>2107040</v>
          </cell>
          <cell r="O421">
            <v>1041863</v>
          </cell>
          <cell r="P421">
            <v>886404</v>
          </cell>
          <cell r="Q421">
            <v>155459</v>
          </cell>
          <cell r="R421">
            <v>17.538165441491689</v>
          </cell>
          <cell r="S421">
            <v>122</v>
          </cell>
          <cell r="T421">
            <v>0</v>
          </cell>
          <cell r="U421">
            <v>83</v>
          </cell>
          <cell r="V421">
            <v>872</v>
          </cell>
          <cell r="W421">
            <v>412</v>
          </cell>
          <cell r="X421">
            <v>138</v>
          </cell>
          <cell r="Y421">
            <v>2107040</v>
          </cell>
        </row>
        <row r="422">
          <cell r="A422">
            <v>413</v>
          </cell>
          <cell r="B422">
            <v>83</v>
          </cell>
          <cell r="D422">
            <v>998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/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83</v>
          </cell>
          <cell r="V422">
            <v>998</v>
          </cell>
          <cell r="W422">
            <v>413</v>
          </cell>
          <cell r="X422">
            <v>0</v>
          </cell>
          <cell r="Y422">
            <v>0</v>
          </cell>
        </row>
        <row r="423">
          <cell r="A423">
            <v>414</v>
          </cell>
          <cell r="B423">
            <v>83</v>
          </cell>
          <cell r="D423">
            <v>998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/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83</v>
          </cell>
          <cell r="V423">
            <v>998</v>
          </cell>
          <cell r="W423">
            <v>414</v>
          </cell>
          <cell r="X423">
            <v>0</v>
          </cell>
          <cell r="Y423">
            <v>0</v>
          </cell>
        </row>
        <row r="424">
          <cell r="A424">
            <v>415</v>
          </cell>
          <cell r="B424">
            <v>83</v>
          </cell>
          <cell r="C424" t="str">
            <v xml:space="preserve">EAST BRIDGEWATER             </v>
          </cell>
          <cell r="D424">
            <v>999</v>
          </cell>
          <cell r="E424" t="str">
            <v>TOTAL</v>
          </cell>
          <cell r="F424">
            <v>21183979.859999999</v>
          </cell>
          <cell r="G424">
            <v>1</v>
          </cell>
          <cell r="H424">
            <v>21873993.350000001</v>
          </cell>
          <cell r="I424">
            <v>1</v>
          </cell>
          <cell r="J424">
            <v>10815976</v>
          </cell>
          <cell r="K424">
            <v>10815976</v>
          </cell>
          <cell r="L424">
            <v>0</v>
          </cell>
          <cell r="M424">
            <v>0</v>
          </cell>
          <cell r="N424">
            <v>21873993.350000001</v>
          </cell>
          <cell r="O424">
            <v>10815976</v>
          </cell>
          <cell r="P424">
            <v>10444164</v>
          </cell>
          <cell r="Q424">
            <v>371812</v>
          </cell>
          <cell r="R424">
            <v>3.5599977173855177</v>
          </cell>
          <cell r="S424">
            <v>2353</v>
          </cell>
          <cell r="T424">
            <v>0</v>
          </cell>
          <cell r="U424">
            <v>83</v>
          </cell>
          <cell r="V424">
            <v>999</v>
          </cell>
          <cell r="W424">
            <v>415</v>
          </cell>
          <cell r="X424">
            <v>2335</v>
          </cell>
          <cell r="Y424">
            <v>21873993.350000001</v>
          </cell>
        </row>
        <row r="425">
          <cell r="A425">
            <v>416</v>
          </cell>
          <cell r="B425">
            <v>84</v>
          </cell>
          <cell r="C425" t="str">
            <v xml:space="preserve">EAST BROOKFIELD              </v>
          </cell>
          <cell r="D425">
            <v>84</v>
          </cell>
          <cell r="E425" t="str">
            <v>EAST BROOKFIELD</v>
          </cell>
          <cell r="F425">
            <v>110250.63</v>
          </cell>
          <cell r="G425">
            <v>2.9980660504195473E-2</v>
          </cell>
          <cell r="H425">
            <v>202128.46000000002</v>
          </cell>
          <cell r="I425">
            <v>5.0826112804514746E-2</v>
          </cell>
          <cell r="J425"/>
          <cell r="K425">
            <v>61700</v>
          </cell>
          <cell r="L425">
            <v>0</v>
          </cell>
          <cell r="M425">
            <v>0</v>
          </cell>
          <cell r="N425">
            <v>202128.46000000002</v>
          </cell>
          <cell r="O425">
            <v>61700</v>
          </cell>
          <cell r="P425">
            <v>34586</v>
          </cell>
          <cell r="Q425">
            <v>27114</v>
          </cell>
          <cell r="R425">
            <v>78.395882727115023</v>
          </cell>
          <cell r="S425">
            <v>9</v>
          </cell>
          <cell r="T425">
            <v>0</v>
          </cell>
          <cell r="U425">
            <v>84</v>
          </cell>
          <cell r="V425">
            <v>84</v>
          </cell>
          <cell r="W425">
            <v>416</v>
          </cell>
          <cell r="X425">
            <v>14</v>
          </cell>
          <cell r="Y425">
            <v>202128.46000000002</v>
          </cell>
        </row>
        <row r="426">
          <cell r="A426">
            <v>417</v>
          </cell>
          <cell r="B426">
            <v>84</v>
          </cell>
          <cell r="C426" t="str">
            <v xml:space="preserve">EAST BROOKFIELD              </v>
          </cell>
          <cell r="D426">
            <v>767</v>
          </cell>
          <cell r="E426" t="str">
            <v>SPENCER EAST BROOKFIELD</v>
          </cell>
          <cell r="F426">
            <v>3567141</v>
          </cell>
          <cell r="G426">
            <v>0.97001933949580454</v>
          </cell>
          <cell r="H426">
            <v>3774734</v>
          </cell>
          <cell r="I426">
            <v>0.94917388719548523</v>
          </cell>
          <cell r="J426"/>
          <cell r="K426">
            <v>1152245</v>
          </cell>
          <cell r="L426">
            <v>0</v>
          </cell>
          <cell r="M426">
            <v>0</v>
          </cell>
          <cell r="N426">
            <v>3774734</v>
          </cell>
          <cell r="O426">
            <v>1152245</v>
          </cell>
          <cell r="P426">
            <v>1119025</v>
          </cell>
          <cell r="Q426">
            <v>33220</v>
          </cell>
          <cell r="R426">
            <v>2.9686557494247223</v>
          </cell>
          <cell r="S426">
            <v>374</v>
          </cell>
          <cell r="T426">
            <v>0</v>
          </cell>
          <cell r="U426">
            <v>84</v>
          </cell>
          <cell r="V426">
            <v>767</v>
          </cell>
          <cell r="W426">
            <v>417</v>
          </cell>
          <cell r="X426">
            <v>377</v>
          </cell>
          <cell r="Y426">
            <v>3774734</v>
          </cell>
        </row>
        <row r="427">
          <cell r="A427">
            <v>418</v>
          </cell>
          <cell r="B427">
            <v>84</v>
          </cell>
          <cell r="D427">
            <v>998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/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84</v>
          </cell>
          <cell r="V427">
            <v>998</v>
          </cell>
          <cell r="W427">
            <v>418</v>
          </cell>
          <cell r="X427">
            <v>0</v>
          </cell>
          <cell r="Y427">
            <v>0</v>
          </cell>
        </row>
        <row r="428">
          <cell r="A428">
            <v>419</v>
          </cell>
          <cell r="B428">
            <v>84</v>
          </cell>
          <cell r="D428">
            <v>998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/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84</v>
          </cell>
          <cell r="V428">
            <v>998</v>
          </cell>
          <cell r="W428">
            <v>419</v>
          </cell>
          <cell r="X428">
            <v>0</v>
          </cell>
          <cell r="Y428">
            <v>0</v>
          </cell>
        </row>
        <row r="429">
          <cell r="A429">
            <v>420</v>
          </cell>
          <cell r="B429">
            <v>84</v>
          </cell>
          <cell r="C429" t="str">
            <v xml:space="preserve">EAST BROOKFIELD              </v>
          </cell>
          <cell r="D429">
            <v>999</v>
          </cell>
          <cell r="E429" t="str">
            <v>TOTAL</v>
          </cell>
          <cell r="F429">
            <v>3677391.63</v>
          </cell>
          <cell r="G429">
            <v>1</v>
          </cell>
          <cell r="H429">
            <v>3976862.46</v>
          </cell>
          <cell r="I429">
            <v>1</v>
          </cell>
          <cell r="J429">
            <v>1213945</v>
          </cell>
          <cell r="K429">
            <v>1213945</v>
          </cell>
          <cell r="L429">
            <v>0</v>
          </cell>
          <cell r="M429">
            <v>0</v>
          </cell>
          <cell r="N429">
            <v>3976862.46</v>
          </cell>
          <cell r="O429">
            <v>1213945</v>
          </cell>
          <cell r="P429">
            <v>1153611</v>
          </cell>
          <cell r="Q429">
            <v>60334</v>
          </cell>
          <cell r="R429">
            <v>5.2300125432229754</v>
          </cell>
          <cell r="S429">
            <v>383</v>
          </cell>
          <cell r="T429">
            <v>0</v>
          </cell>
          <cell r="U429">
            <v>84</v>
          </cell>
          <cell r="V429">
            <v>999</v>
          </cell>
          <cell r="W429">
            <v>420</v>
          </cell>
          <cell r="X429">
            <v>391</v>
          </cell>
          <cell r="Y429">
            <v>3976862.46</v>
          </cell>
        </row>
        <row r="430">
          <cell r="A430">
            <v>421</v>
          </cell>
          <cell r="B430">
            <v>85</v>
          </cell>
          <cell r="C430" t="str">
            <v xml:space="preserve">EASTHAM                      </v>
          </cell>
          <cell r="D430">
            <v>85</v>
          </cell>
          <cell r="E430" t="str">
            <v>EASTHAM</v>
          </cell>
          <cell r="F430">
            <v>1921167.55</v>
          </cell>
          <cell r="G430">
            <v>0.43108072981279549</v>
          </cell>
          <cell r="H430">
            <v>1990036.0999999999</v>
          </cell>
          <cell r="I430">
            <v>0.41501641026451686</v>
          </cell>
          <cell r="J430"/>
          <cell r="K430">
            <v>1895355</v>
          </cell>
          <cell r="L430">
            <v>0</v>
          </cell>
          <cell r="M430">
            <v>0</v>
          </cell>
          <cell r="N430">
            <v>1990036.0999999999</v>
          </cell>
          <cell r="O430">
            <v>1895355</v>
          </cell>
          <cell r="P430">
            <v>1979180</v>
          </cell>
          <cell r="Q430">
            <v>-83825</v>
          </cell>
          <cell r="R430">
            <v>-4.2353398882365427</v>
          </cell>
          <cell r="S430">
            <v>220</v>
          </cell>
          <cell r="T430">
            <v>0</v>
          </cell>
          <cell r="U430">
            <v>85</v>
          </cell>
          <cell r="V430">
            <v>85</v>
          </cell>
          <cell r="W430">
            <v>421</v>
          </cell>
          <cell r="X430">
            <v>216</v>
          </cell>
          <cell r="Y430">
            <v>1990036.0999999999</v>
          </cell>
        </row>
        <row r="431">
          <cell r="A431">
            <v>422</v>
          </cell>
          <cell r="B431">
            <v>85</v>
          </cell>
          <cell r="C431" t="str">
            <v xml:space="preserve">EASTHAM                      </v>
          </cell>
          <cell r="D431">
            <v>660</v>
          </cell>
          <cell r="E431" t="str">
            <v>NAUSET</v>
          </cell>
          <cell r="F431">
            <v>2363580</v>
          </cell>
          <cell r="G431">
            <v>0.53035134357278058</v>
          </cell>
          <cell r="H431">
            <v>2550298</v>
          </cell>
          <cell r="I431">
            <v>0.53185744774417754</v>
          </cell>
          <cell r="J431"/>
          <cell r="K431">
            <v>2428962</v>
          </cell>
          <cell r="L431">
            <v>0</v>
          </cell>
          <cell r="M431">
            <v>0</v>
          </cell>
          <cell r="N431">
            <v>2550298</v>
          </cell>
          <cell r="O431">
            <v>2428962</v>
          </cell>
          <cell r="P431">
            <v>2434952</v>
          </cell>
          <cell r="Q431">
            <v>-5990</v>
          </cell>
          <cell r="R431">
            <v>-0.24600074251977042</v>
          </cell>
          <cell r="S431">
            <v>265</v>
          </cell>
          <cell r="T431">
            <v>0</v>
          </cell>
          <cell r="U431">
            <v>85</v>
          </cell>
          <cell r="V431">
            <v>660</v>
          </cell>
          <cell r="W431">
            <v>422</v>
          </cell>
          <cell r="X431">
            <v>271</v>
          </cell>
          <cell r="Y431">
            <v>2550298</v>
          </cell>
        </row>
        <row r="432">
          <cell r="A432">
            <v>423</v>
          </cell>
          <cell r="B432">
            <v>85</v>
          </cell>
          <cell r="C432" t="str">
            <v xml:space="preserve">EASTHAM                      </v>
          </cell>
          <cell r="D432">
            <v>815</v>
          </cell>
          <cell r="E432" t="str">
            <v>CAPE COD</v>
          </cell>
          <cell r="F432">
            <v>171883</v>
          </cell>
          <cell r="G432">
            <v>3.8567926614423986E-2</v>
          </cell>
          <cell r="H432">
            <v>254744</v>
          </cell>
          <cell r="I432">
            <v>5.312614199130563E-2</v>
          </cell>
          <cell r="J432"/>
          <cell r="K432">
            <v>242624</v>
          </cell>
          <cell r="L432">
            <v>0</v>
          </cell>
          <cell r="M432">
            <v>0</v>
          </cell>
          <cell r="N432">
            <v>254744</v>
          </cell>
          <cell r="O432">
            <v>242624</v>
          </cell>
          <cell r="P432">
            <v>177073</v>
          </cell>
          <cell r="Q432">
            <v>65551</v>
          </cell>
          <cell r="R432">
            <v>37.019195473053486</v>
          </cell>
          <cell r="S432">
            <v>12</v>
          </cell>
          <cell r="T432">
            <v>0</v>
          </cell>
          <cell r="U432">
            <v>85</v>
          </cell>
          <cell r="V432">
            <v>815</v>
          </cell>
          <cell r="W432">
            <v>423</v>
          </cell>
          <cell r="X432">
            <v>17</v>
          </cell>
          <cell r="Y432">
            <v>254744</v>
          </cell>
        </row>
        <row r="433">
          <cell r="A433">
            <v>424</v>
          </cell>
          <cell r="B433">
            <v>85</v>
          </cell>
          <cell r="D433">
            <v>998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/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85</v>
          </cell>
          <cell r="V433">
            <v>998</v>
          </cell>
          <cell r="W433">
            <v>424</v>
          </cell>
          <cell r="X433">
            <v>0</v>
          </cell>
          <cell r="Y433">
            <v>0</v>
          </cell>
        </row>
        <row r="434">
          <cell r="A434">
            <v>425</v>
          </cell>
          <cell r="B434">
            <v>85</v>
          </cell>
          <cell r="C434" t="str">
            <v xml:space="preserve">EASTHAM                      </v>
          </cell>
          <cell r="D434">
            <v>999</v>
          </cell>
          <cell r="E434" t="str">
            <v>TOTAL</v>
          </cell>
          <cell r="F434">
            <v>4456630.55</v>
          </cell>
          <cell r="G434">
            <v>1</v>
          </cell>
          <cell r="H434">
            <v>4795078.0999999996</v>
          </cell>
          <cell r="I434">
            <v>1</v>
          </cell>
          <cell r="J434">
            <v>4566941</v>
          </cell>
          <cell r="K434">
            <v>4566941</v>
          </cell>
          <cell r="L434">
            <v>0</v>
          </cell>
          <cell r="M434">
            <v>0</v>
          </cell>
          <cell r="N434">
            <v>4795078.0999999996</v>
          </cell>
          <cell r="O434">
            <v>4566941</v>
          </cell>
          <cell r="P434">
            <v>4591205</v>
          </cell>
          <cell r="Q434">
            <v>-24264</v>
          </cell>
          <cell r="R434">
            <v>-0.52848870830206884</v>
          </cell>
          <cell r="S434">
            <v>497</v>
          </cell>
          <cell r="T434">
            <v>0</v>
          </cell>
          <cell r="U434">
            <v>85</v>
          </cell>
          <cell r="V434">
            <v>999</v>
          </cell>
          <cell r="W434">
            <v>425</v>
          </cell>
          <cell r="X434">
            <v>504</v>
          </cell>
          <cell r="Y434">
            <v>4795078.0999999996</v>
          </cell>
        </row>
        <row r="435">
          <cell r="A435">
            <v>426</v>
          </cell>
          <cell r="B435">
            <v>86</v>
          </cell>
          <cell r="C435" t="str">
            <v xml:space="preserve">EASTHAMPTON                  </v>
          </cell>
          <cell r="D435">
            <v>86</v>
          </cell>
          <cell r="E435" t="str">
            <v>EASTHAMPTON</v>
          </cell>
          <cell r="F435">
            <v>16577826.099999998</v>
          </cell>
          <cell r="G435">
            <v>1</v>
          </cell>
          <cell r="H435">
            <v>17510302.93</v>
          </cell>
          <cell r="I435">
            <v>1</v>
          </cell>
          <cell r="J435"/>
          <cell r="K435">
            <v>10521254</v>
          </cell>
          <cell r="L435">
            <v>0</v>
          </cell>
          <cell r="M435">
            <v>0</v>
          </cell>
          <cell r="N435">
            <v>17510302.93</v>
          </cell>
          <cell r="O435">
            <v>10521254</v>
          </cell>
          <cell r="P435">
            <v>10194026</v>
          </cell>
          <cell r="Q435">
            <v>327228</v>
          </cell>
          <cell r="R435">
            <v>3.2099976986521321</v>
          </cell>
          <cell r="S435">
            <v>1790</v>
          </cell>
          <cell r="T435">
            <v>0</v>
          </cell>
          <cell r="U435">
            <v>86</v>
          </cell>
          <cell r="V435">
            <v>86</v>
          </cell>
          <cell r="W435">
            <v>426</v>
          </cell>
          <cell r="X435">
            <v>1813</v>
          </cell>
          <cell r="Y435">
            <v>17510302.93</v>
          </cell>
        </row>
        <row r="436">
          <cell r="A436">
            <v>427</v>
          </cell>
          <cell r="B436">
            <v>86</v>
          </cell>
          <cell r="D436">
            <v>998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/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86</v>
          </cell>
          <cell r="V436">
            <v>998</v>
          </cell>
          <cell r="W436">
            <v>427</v>
          </cell>
          <cell r="X436">
            <v>0</v>
          </cell>
          <cell r="Y436">
            <v>0</v>
          </cell>
        </row>
        <row r="437">
          <cell r="A437">
            <v>428</v>
          </cell>
          <cell r="B437">
            <v>86</v>
          </cell>
          <cell r="D437">
            <v>998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/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86</v>
          </cell>
          <cell r="V437">
            <v>998</v>
          </cell>
          <cell r="W437">
            <v>428</v>
          </cell>
          <cell r="X437">
            <v>0</v>
          </cell>
          <cell r="Y437">
            <v>0</v>
          </cell>
        </row>
        <row r="438">
          <cell r="A438">
            <v>429</v>
          </cell>
          <cell r="B438">
            <v>86</v>
          </cell>
          <cell r="D438">
            <v>998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/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86</v>
          </cell>
          <cell r="V438">
            <v>998</v>
          </cell>
          <cell r="W438">
            <v>429</v>
          </cell>
          <cell r="X438">
            <v>0</v>
          </cell>
          <cell r="Y438">
            <v>0</v>
          </cell>
        </row>
        <row r="439">
          <cell r="A439">
            <v>430</v>
          </cell>
          <cell r="B439">
            <v>86</v>
          </cell>
          <cell r="C439" t="str">
            <v xml:space="preserve">EASTHAMPTON                  </v>
          </cell>
          <cell r="D439">
            <v>999</v>
          </cell>
          <cell r="E439" t="str">
            <v>TOTAL</v>
          </cell>
          <cell r="F439">
            <v>16577826.099999998</v>
          </cell>
          <cell r="G439">
            <v>1</v>
          </cell>
          <cell r="H439">
            <v>17510302.93</v>
          </cell>
          <cell r="I439">
            <v>1</v>
          </cell>
          <cell r="J439">
            <v>10521254</v>
          </cell>
          <cell r="K439">
            <v>10521254</v>
          </cell>
          <cell r="L439">
            <v>0</v>
          </cell>
          <cell r="M439">
            <v>0</v>
          </cell>
          <cell r="N439">
            <v>17510302.93</v>
          </cell>
          <cell r="O439">
            <v>10521254</v>
          </cell>
          <cell r="P439">
            <v>10194026</v>
          </cell>
          <cell r="Q439">
            <v>327228</v>
          </cell>
          <cell r="R439">
            <v>3.2099976986521321</v>
          </cell>
          <cell r="S439">
            <v>1790</v>
          </cell>
          <cell r="T439">
            <v>0</v>
          </cell>
          <cell r="U439">
            <v>86</v>
          </cell>
          <cell r="V439">
            <v>999</v>
          </cell>
          <cell r="W439">
            <v>430</v>
          </cell>
          <cell r="X439">
            <v>1813</v>
          </cell>
          <cell r="Y439">
            <v>17510302.93</v>
          </cell>
        </row>
        <row r="440">
          <cell r="A440">
            <v>431</v>
          </cell>
          <cell r="B440">
            <v>87</v>
          </cell>
          <cell r="C440" t="str">
            <v xml:space="preserve">EAST LONGMEADOW              </v>
          </cell>
          <cell r="D440">
            <v>87</v>
          </cell>
          <cell r="E440" t="str">
            <v>EAST LONGMEADOW</v>
          </cell>
          <cell r="F440">
            <v>24105912.68</v>
          </cell>
          <cell r="G440">
            <v>1</v>
          </cell>
          <cell r="H440">
            <v>24771812.159999996</v>
          </cell>
          <cell r="I440">
            <v>1</v>
          </cell>
          <cell r="J440"/>
          <cell r="K440">
            <v>15279722</v>
          </cell>
          <cell r="L440">
            <v>0</v>
          </cell>
          <cell r="M440">
            <v>0</v>
          </cell>
          <cell r="N440">
            <v>24771812.159999996</v>
          </cell>
          <cell r="O440">
            <v>15279722</v>
          </cell>
          <cell r="P440">
            <v>14975127</v>
          </cell>
          <cell r="Q440">
            <v>304595</v>
          </cell>
          <cell r="R440">
            <v>2.034006122285307</v>
          </cell>
          <cell r="S440">
            <v>2798</v>
          </cell>
          <cell r="T440">
            <v>0</v>
          </cell>
          <cell r="U440">
            <v>87</v>
          </cell>
          <cell r="V440">
            <v>87</v>
          </cell>
          <cell r="W440">
            <v>431</v>
          </cell>
          <cell r="X440">
            <v>2763</v>
          </cell>
          <cell r="Y440">
            <v>24771812.159999996</v>
          </cell>
        </row>
        <row r="441">
          <cell r="A441">
            <v>432</v>
          </cell>
          <cell r="B441">
            <v>87</v>
          </cell>
          <cell r="D441">
            <v>998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/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87</v>
          </cell>
          <cell r="V441">
            <v>998</v>
          </cell>
          <cell r="W441">
            <v>432</v>
          </cell>
          <cell r="X441">
            <v>0</v>
          </cell>
          <cell r="Y441">
            <v>0</v>
          </cell>
        </row>
        <row r="442">
          <cell r="A442">
            <v>433</v>
          </cell>
          <cell r="B442">
            <v>87</v>
          </cell>
          <cell r="D442">
            <v>998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/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87</v>
          </cell>
          <cell r="V442">
            <v>998</v>
          </cell>
          <cell r="W442">
            <v>433</v>
          </cell>
          <cell r="X442">
            <v>0</v>
          </cell>
          <cell r="Y442">
            <v>0</v>
          </cell>
        </row>
        <row r="443">
          <cell r="A443">
            <v>434</v>
          </cell>
          <cell r="B443">
            <v>87</v>
          </cell>
          <cell r="D443">
            <v>998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/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87</v>
          </cell>
          <cell r="V443">
            <v>998</v>
          </cell>
          <cell r="W443">
            <v>434</v>
          </cell>
          <cell r="X443">
            <v>0</v>
          </cell>
          <cell r="Y443">
            <v>0</v>
          </cell>
        </row>
        <row r="444">
          <cell r="A444">
            <v>435</v>
          </cell>
          <cell r="B444">
            <v>87</v>
          </cell>
          <cell r="C444" t="str">
            <v xml:space="preserve">EAST LONGMEADOW              </v>
          </cell>
          <cell r="D444">
            <v>999</v>
          </cell>
          <cell r="E444" t="str">
            <v>TOTAL</v>
          </cell>
          <cell r="F444">
            <v>24105912.68</v>
          </cell>
          <cell r="G444">
            <v>1</v>
          </cell>
          <cell r="H444">
            <v>24771812.159999996</v>
          </cell>
          <cell r="I444">
            <v>1</v>
          </cell>
          <cell r="J444">
            <v>15279722</v>
          </cell>
          <cell r="K444">
            <v>15279722</v>
          </cell>
          <cell r="L444">
            <v>0</v>
          </cell>
          <cell r="M444">
            <v>0</v>
          </cell>
          <cell r="N444">
            <v>24771812.159999996</v>
          </cell>
          <cell r="O444">
            <v>15279722</v>
          </cell>
          <cell r="P444">
            <v>14975127</v>
          </cell>
          <cell r="Q444">
            <v>304595</v>
          </cell>
          <cell r="R444">
            <v>2.034006122285307</v>
          </cell>
          <cell r="S444">
            <v>2798</v>
          </cell>
          <cell r="T444">
            <v>0</v>
          </cell>
          <cell r="U444">
            <v>87</v>
          </cell>
          <cell r="V444">
            <v>999</v>
          </cell>
          <cell r="W444">
            <v>435</v>
          </cell>
          <cell r="X444">
            <v>2763</v>
          </cell>
          <cell r="Y444">
            <v>24771812.159999996</v>
          </cell>
        </row>
        <row r="445">
          <cell r="A445">
            <v>436</v>
          </cell>
          <cell r="B445">
            <v>88</v>
          </cell>
          <cell r="C445" t="str">
            <v xml:space="preserve">EASTON                       </v>
          </cell>
          <cell r="D445">
            <v>88</v>
          </cell>
          <cell r="E445" t="str">
            <v>EASTON</v>
          </cell>
          <cell r="F445">
            <v>32076583.279999997</v>
          </cell>
          <cell r="G445">
            <v>0.96931542114522984</v>
          </cell>
          <cell r="H445">
            <v>33281209.900000002</v>
          </cell>
          <cell r="I445">
            <v>0.97278976776011816</v>
          </cell>
          <cell r="J445"/>
          <cell r="K445">
            <v>24208253</v>
          </cell>
          <cell r="L445">
            <v>0</v>
          </cell>
          <cell r="M445">
            <v>0</v>
          </cell>
          <cell r="N445">
            <v>33281209.900000002</v>
          </cell>
          <cell r="O445">
            <v>24208253</v>
          </cell>
          <cell r="P445">
            <v>23438516</v>
          </cell>
          <cell r="Q445">
            <v>769737</v>
          </cell>
          <cell r="R445">
            <v>3.2840688378052603</v>
          </cell>
          <cell r="S445">
            <v>3785</v>
          </cell>
          <cell r="T445">
            <v>0</v>
          </cell>
          <cell r="U445">
            <v>88</v>
          </cell>
          <cell r="V445">
            <v>88</v>
          </cell>
          <cell r="W445">
            <v>436</v>
          </cell>
          <cell r="X445">
            <v>3772</v>
          </cell>
          <cell r="Y445">
            <v>33281209.900000002</v>
          </cell>
        </row>
        <row r="446">
          <cell r="A446">
            <v>437</v>
          </cell>
          <cell r="B446">
            <v>88</v>
          </cell>
          <cell r="C446" t="str">
            <v xml:space="preserve">EASTON                       </v>
          </cell>
          <cell r="D446">
            <v>872</v>
          </cell>
          <cell r="E446" t="str">
            <v>SOUTHEASTERN</v>
          </cell>
          <cell r="F446">
            <v>972635</v>
          </cell>
          <cell r="G446">
            <v>2.9391849387943623E-2</v>
          </cell>
          <cell r="H446">
            <v>916104</v>
          </cell>
          <cell r="I446">
            <v>2.6777169462343233E-2</v>
          </cell>
          <cell r="J446"/>
          <cell r="K446">
            <v>666360</v>
          </cell>
          <cell r="L446">
            <v>0</v>
          </cell>
          <cell r="M446">
            <v>0</v>
          </cell>
          <cell r="N446">
            <v>916104</v>
          </cell>
          <cell r="O446">
            <v>666360</v>
          </cell>
          <cell r="P446">
            <v>710709</v>
          </cell>
          <cell r="Q446">
            <v>-44349</v>
          </cell>
          <cell r="R446">
            <v>-6.2401067103413634</v>
          </cell>
          <cell r="S446">
            <v>66</v>
          </cell>
          <cell r="T446">
            <v>0</v>
          </cell>
          <cell r="U446">
            <v>88</v>
          </cell>
          <cell r="V446">
            <v>872</v>
          </cell>
          <cell r="W446">
            <v>437</v>
          </cell>
          <cell r="X446">
            <v>60</v>
          </cell>
          <cell r="Y446">
            <v>916104</v>
          </cell>
        </row>
        <row r="447">
          <cell r="A447">
            <v>438</v>
          </cell>
          <cell r="B447">
            <v>88</v>
          </cell>
          <cell r="C447" t="str">
            <v xml:space="preserve">EASTON                       </v>
          </cell>
          <cell r="D447">
            <v>910</v>
          </cell>
          <cell r="E447" t="str">
            <v>BRISTOL COUNTY</v>
          </cell>
          <cell r="F447">
            <v>42779</v>
          </cell>
          <cell r="G447">
            <v>1.2927294668265488E-3</v>
          </cell>
          <cell r="H447">
            <v>14816</v>
          </cell>
          <cell r="I447">
            <v>4.3306277753844249E-4</v>
          </cell>
          <cell r="J447"/>
          <cell r="K447">
            <v>10777</v>
          </cell>
          <cell r="L447">
            <v>0</v>
          </cell>
          <cell r="M447">
            <v>0</v>
          </cell>
          <cell r="N447">
            <v>14816</v>
          </cell>
          <cell r="O447">
            <v>10777</v>
          </cell>
          <cell r="P447">
            <v>31259</v>
          </cell>
          <cell r="Q447">
            <v>-20482</v>
          </cell>
          <cell r="R447">
            <v>-65.523529223583608</v>
          </cell>
          <cell r="S447">
            <v>3</v>
          </cell>
          <cell r="T447">
            <v>0</v>
          </cell>
          <cell r="U447">
            <v>88</v>
          </cell>
          <cell r="V447">
            <v>910</v>
          </cell>
          <cell r="W447">
            <v>438</v>
          </cell>
          <cell r="X447">
            <v>1</v>
          </cell>
          <cell r="Y447">
            <v>14816</v>
          </cell>
        </row>
        <row r="448">
          <cell r="A448">
            <v>439</v>
          </cell>
          <cell r="B448">
            <v>88</v>
          </cell>
          <cell r="D448">
            <v>998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/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88</v>
          </cell>
          <cell r="V448">
            <v>998</v>
          </cell>
          <cell r="W448">
            <v>439</v>
          </cell>
          <cell r="X448">
            <v>0</v>
          </cell>
          <cell r="Y448">
            <v>0</v>
          </cell>
        </row>
        <row r="449">
          <cell r="A449">
            <v>440</v>
          </cell>
          <cell r="B449">
            <v>88</v>
          </cell>
          <cell r="C449" t="str">
            <v xml:space="preserve">EASTON                       </v>
          </cell>
          <cell r="D449">
            <v>999</v>
          </cell>
          <cell r="E449" t="str">
            <v>TOTAL</v>
          </cell>
          <cell r="F449">
            <v>33091997.279999997</v>
          </cell>
          <cell r="G449">
            <v>1</v>
          </cell>
          <cell r="H449">
            <v>34212129.900000006</v>
          </cell>
          <cell r="I449">
            <v>0.99999999999999978</v>
          </cell>
          <cell r="J449">
            <v>24885390</v>
          </cell>
          <cell r="K449">
            <v>24885390</v>
          </cell>
          <cell r="L449">
            <v>0</v>
          </cell>
          <cell r="M449">
            <v>0</v>
          </cell>
          <cell r="N449">
            <v>34212129.900000006</v>
          </cell>
          <cell r="O449">
            <v>24885390</v>
          </cell>
          <cell r="P449">
            <v>24180484</v>
          </cell>
          <cell r="Q449">
            <v>704906</v>
          </cell>
          <cell r="R449">
            <v>2.9151856513707499</v>
          </cell>
          <cell r="S449">
            <v>3854</v>
          </cell>
          <cell r="T449">
            <v>0</v>
          </cell>
          <cell r="U449">
            <v>88</v>
          </cell>
          <cell r="V449">
            <v>999</v>
          </cell>
          <cell r="W449">
            <v>440</v>
          </cell>
          <cell r="X449">
            <v>3833</v>
          </cell>
          <cell r="Y449">
            <v>34212129.900000006</v>
          </cell>
        </row>
        <row r="450">
          <cell r="A450">
            <v>441</v>
          </cell>
          <cell r="B450">
            <v>89</v>
          </cell>
          <cell r="C450" t="str">
            <v xml:space="preserve">EDGARTOWN                    </v>
          </cell>
          <cell r="D450">
            <v>89</v>
          </cell>
          <cell r="E450" t="str">
            <v>EDGARTOWN</v>
          </cell>
          <cell r="F450">
            <v>3286331.37</v>
          </cell>
          <cell r="G450">
            <v>0.63072010127230305</v>
          </cell>
          <cell r="H450">
            <v>3631686.44</v>
          </cell>
          <cell r="I450">
            <v>0.64621233035310499</v>
          </cell>
          <cell r="J450"/>
          <cell r="K450">
            <v>3207706</v>
          </cell>
          <cell r="L450">
            <v>0</v>
          </cell>
          <cell r="M450">
            <v>0</v>
          </cell>
          <cell r="N450">
            <v>3631686.44</v>
          </cell>
          <cell r="O450">
            <v>3207706</v>
          </cell>
          <cell r="P450">
            <v>3029696</v>
          </cell>
          <cell r="Q450">
            <v>178010</v>
          </cell>
          <cell r="R450">
            <v>5.8755069815585461</v>
          </cell>
          <cell r="S450">
            <v>383</v>
          </cell>
          <cell r="T450">
            <v>0</v>
          </cell>
          <cell r="U450">
            <v>89</v>
          </cell>
          <cell r="V450">
            <v>89</v>
          </cell>
          <cell r="W450">
            <v>441</v>
          </cell>
          <cell r="X450">
            <v>402</v>
          </cell>
          <cell r="Y450">
            <v>3631686.44</v>
          </cell>
        </row>
        <row r="451">
          <cell r="A451">
            <v>442</v>
          </cell>
          <cell r="B451">
            <v>89</v>
          </cell>
          <cell r="C451" t="str">
            <v xml:space="preserve">EDGARTOWN                    </v>
          </cell>
          <cell r="D451">
            <v>700</v>
          </cell>
          <cell r="E451" t="str">
            <v>MARTHAS VINEYARD</v>
          </cell>
          <cell r="F451">
            <v>1924112</v>
          </cell>
          <cell r="G451">
            <v>0.36927989872769695</v>
          </cell>
          <cell r="H451">
            <v>1988272</v>
          </cell>
          <cell r="I451">
            <v>0.35378766964689512</v>
          </cell>
          <cell r="J451"/>
          <cell r="K451">
            <v>1756151</v>
          </cell>
          <cell r="L451">
            <v>0</v>
          </cell>
          <cell r="M451">
            <v>0</v>
          </cell>
          <cell r="N451">
            <v>1988272</v>
          </cell>
          <cell r="O451">
            <v>1756151</v>
          </cell>
          <cell r="P451">
            <v>1773855</v>
          </cell>
          <cell r="Q451">
            <v>-17704</v>
          </cell>
          <cell r="R451">
            <v>-0.99805226470032782</v>
          </cell>
          <cell r="S451">
            <v>187</v>
          </cell>
          <cell r="T451">
            <v>0</v>
          </cell>
          <cell r="U451">
            <v>89</v>
          </cell>
          <cell r="V451">
            <v>700</v>
          </cell>
          <cell r="W451">
            <v>442</v>
          </cell>
          <cell r="X451">
            <v>182</v>
          </cell>
          <cell r="Y451">
            <v>1988272</v>
          </cell>
        </row>
        <row r="452">
          <cell r="A452">
            <v>443</v>
          </cell>
          <cell r="B452">
            <v>89</v>
          </cell>
          <cell r="D452">
            <v>998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/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89</v>
          </cell>
          <cell r="V452">
            <v>998</v>
          </cell>
          <cell r="W452">
            <v>443</v>
          </cell>
          <cell r="X452">
            <v>0</v>
          </cell>
          <cell r="Y452">
            <v>0</v>
          </cell>
        </row>
        <row r="453">
          <cell r="A453">
            <v>444</v>
          </cell>
          <cell r="B453">
            <v>89</v>
          </cell>
          <cell r="D453">
            <v>998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/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89</v>
          </cell>
          <cell r="V453">
            <v>998</v>
          </cell>
          <cell r="W453">
            <v>444</v>
          </cell>
          <cell r="X453">
            <v>0</v>
          </cell>
          <cell r="Y453">
            <v>0</v>
          </cell>
        </row>
        <row r="454">
          <cell r="A454">
            <v>445</v>
          </cell>
          <cell r="B454">
            <v>89</v>
          </cell>
          <cell r="C454" t="str">
            <v xml:space="preserve">EDGARTOWN                    </v>
          </cell>
          <cell r="D454">
            <v>999</v>
          </cell>
          <cell r="E454" t="str">
            <v>TOTAL</v>
          </cell>
          <cell r="F454">
            <v>5210443.37</v>
          </cell>
          <cell r="G454">
            <v>1</v>
          </cell>
          <cell r="H454">
            <v>5619958.4399999995</v>
          </cell>
          <cell r="I454">
            <v>1</v>
          </cell>
          <cell r="J454">
            <v>4963857</v>
          </cell>
          <cell r="K454">
            <v>4963857</v>
          </cell>
          <cell r="L454">
            <v>0</v>
          </cell>
          <cell r="M454">
            <v>0</v>
          </cell>
          <cell r="N454">
            <v>5619958.4399999995</v>
          </cell>
          <cell r="O454">
            <v>4963857</v>
          </cell>
          <cell r="P454">
            <v>4803551</v>
          </cell>
          <cell r="Q454">
            <v>160306</v>
          </cell>
          <cell r="R454">
            <v>3.3372394713827331</v>
          </cell>
          <cell r="S454">
            <v>570</v>
          </cell>
          <cell r="T454">
            <v>0</v>
          </cell>
          <cell r="U454">
            <v>89</v>
          </cell>
          <cell r="V454">
            <v>999</v>
          </cell>
          <cell r="W454">
            <v>445</v>
          </cell>
          <cell r="X454">
            <v>584</v>
          </cell>
          <cell r="Y454">
            <v>5619958.4399999995</v>
          </cell>
        </row>
        <row r="455">
          <cell r="A455">
            <v>446</v>
          </cell>
          <cell r="B455">
            <v>90</v>
          </cell>
          <cell r="C455" t="str">
            <v xml:space="preserve">EGREMONT                     </v>
          </cell>
          <cell r="D455">
            <v>90</v>
          </cell>
          <cell r="E455" t="str">
            <v>EGREMONT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/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90</v>
          </cell>
          <cell r="V455">
            <v>90</v>
          </cell>
          <cell r="W455">
            <v>446</v>
          </cell>
          <cell r="X455">
            <v>0</v>
          </cell>
          <cell r="Y455">
            <v>0</v>
          </cell>
        </row>
        <row r="456">
          <cell r="A456">
            <v>447</v>
          </cell>
          <cell r="B456">
            <v>90</v>
          </cell>
          <cell r="C456" t="str">
            <v xml:space="preserve">EGREMONT                     </v>
          </cell>
          <cell r="D456">
            <v>765</v>
          </cell>
          <cell r="E456" t="str">
            <v>SOUTHERN BERKSHIRE</v>
          </cell>
          <cell r="F456">
            <v>907731</v>
          </cell>
          <cell r="G456">
            <v>1</v>
          </cell>
          <cell r="H456">
            <v>804551</v>
          </cell>
          <cell r="I456">
            <v>1</v>
          </cell>
          <cell r="J456"/>
          <cell r="K456">
            <v>804551</v>
          </cell>
          <cell r="L456">
            <v>0</v>
          </cell>
          <cell r="M456">
            <v>0</v>
          </cell>
          <cell r="N456">
            <v>804551</v>
          </cell>
          <cell r="O456">
            <v>804551</v>
          </cell>
          <cell r="P456">
            <v>879878</v>
          </cell>
          <cell r="Q456">
            <v>-75327</v>
          </cell>
          <cell r="R456">
            <v>-8.5610732396991409</v>
          </cell>
          <cell r="S456">
            <v>101</v>
          </cell>
          <cell r="T456">
            <v>0</v>
          </cell>
          <cell r="U456">
            <v>90</v>
          </cell>
          <cell r="V456">
            <v>765</v>
          </cell>
          <cell r="W456">
            <v>447</v>
          </cell>
          <cell r="X456">
            <v>87</v>
          </cell>
          <cell r="Y456">
            <v>804551</v>
          </cell>
        </row>
        <row r="457">
          <cell r="A457">
            <v>448</v>
          </cell>
          <cell r="B457">
            <v>90</v>
          </cell>
          <cell r="D457">
            <v>998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/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90</v>
          </cell>
          <cell r="V457">
            <v>998</v>
          </cell>
          <cell r="W457">
            <v>448</v>
          </cell>
          <cell r="X457">
            <v>0</v>
          </cell>
          <cell r="Y457">
            <v>0</v>
          </cell>
        </row>
        <row r="458">
          <cell r="A458">
            <v>449</v>
          </cell>
          <cell r="B458">
            <v>90</v>
          </cell>
          <cell r="D458">
            <v>998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/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90</v>
          </cell>
          <cell r="V458">
            <v>998</v>
          </cell>
          <cell r="W458">
            <v>449</v>
          </cell>
          <cell r="X458">
            <v>0</v>
          </cell>
          <cell r="Y458">
            <v>0</v>
          </cell>
        </row>
        <row r="459">
          <cell r="A459">
            <v>450</v>
          </cell>
          <cell r="B459">
            <v>90</v>
          </cell>
          <cell r="C459" t="str">
            <v xml:space="preserve">EGREMONT                     </v>
          </cell>
          <cell r="D459">
            <v>999</v>
          </cell>
          <cell r="E459" t="str">
            <v>TOTAL</v>
          </cell>
          <cell r="F459">
            <v>907731</v>
          </cell>
          <cell r="G459">
            <v>1</v>
          </cell>
          <cell r="H459">
            <v>804551</v>
          </cell>
          <cell r="I459">
            <v>1</v>
          </cell>
          <cell r="J459">
            <v>804551</v>
          </cell>
          <cell r="K459">
            <v>804551</v>
          </cell>
          <cell r="L459">
            <v>0</v>
          </cell>
          <cell r="M459">
            <v>0</v>
          </cell>
          <cell r="N459">
            <v>804551</v>
          </cell>
          <cell r="O459">
            <v>804551</v>
          </cell>
          <cell r="P459">
            <v>879878</v>
          </cell>
          <cell r="Q459">
            <v>-75327</v>
          </cell>
          <cell r="R459">
            <v>-8.5610732396991409</v>
          </cell>
          <cell r="S459">
            <v>101</v>
          </cell>
          <cell r="T459">
            <v>0</v>
          </cell>
          <cell r="U459">
            <v>90</v>
          </cell>
          <cell r="V459">
            <v>999</v>
          </cell>
          <cell r="W459">
            <v>450</v>
          </cell>
          <cell r="X459">
            <v>87</v>
          </cell>
          <cell r="Y459">
            <v>804551</v>
          </cell>
        </row>
        <row r="460">
          <cell r="A460">
            <v>451</v>
          </cell>
          <cell r="B460">
            <v>91</v>
          </cell>
          <cell r="C460" t="str">
            <v xml:space="preserve">ERVING                       </v>
          </cell>
          <cell r="D460">
            <v>91</v>
          </cell>
          <cell r="E460" t="str">
            <v>ERVING</v>
          </cell>
          <cell r="F460">
            <v>2407929.63</v>
          </cell>
          <cell r="G460">
            <v>0.91158399036527504</v>
          </cell>
          <cell r="H460">
            <v>2354101.85</v>
          </cell>
          <cell r="I460">
            <v>0.89046875950680382</v>
          </cell>
          <cell r="J460"/>
          <cell r="K460">
            <v>2051456</v>
          </cell>
          <cell r="L460">
            <v>0</v>
          </cell>
          <cell r="M460">
            <v>0</v>
          </cell>
          <cell r="N460">
            <v>2354101.85</v>
          </cell>
          <cell r="O460">
            <v>2051456</v>
          </cell>
          <cell r="P460">
            <v>2045398</v>
          </cell>
          <cell r="Q460">
            <v>6058</v>
          </cell>
          <cell r="R460">
            <v>0.29617707653962699</v>
          </cell>
          <cell r="S460">
            <v>273</v>
          </cell>
          <cell r="T460">
            <v>0</v>
          </cell>
          <cell r="U460">
            <v>91</v>
          </cell>
          <cell r="V460">
            <v>91</v>
          </cell>
          <cell r="W460">
            <v>451</v>
          </cell>
          <cell r="X460">
            <v>255</v>
          </cell>
          <cell r="Y460">
            <v>2354101.85</v>
          </cell>
        </row>
        <row r="461">
          <cell r="A461">
            <v>452</v>
          </cell>
          <cell r="B461">
            <v>91</v>
          </cell>
          <cell r="C461" t="str">
            <v xml:space="preserve">ERVING                       </v>
          </cell>
          <cell r="D461">
            <v>818</v>
          </cell>
          <cell r="E461" t="str">
            <v>FRANKLIN COUNTY</v>
          </cell>
          <cell r="F461">
            <v>233549</v>
          </cell>
          <cell r="G461">
            <v>8.8416009634724929E-2</v>
          </cell>
          <cell r="H461">
            <v>289564</v>
          </cell>
          <cell r="I461">
            <v>0.10953124049319621</v>
          </cell>
          <cell r="J461"/>
          <cell r="K461">
            <v>252337</v>
          </cell>
          <cell r="L461">
            <v>0</v>
          </cell>
          <cell r="M461">
            <v>0</v>
          </cell>
          <cell r="N461">
            <v>289564</v>
          </cell>
          <cell r="O461">
            <v>252337</v>
          </cell>
          <cell r="P461">
            <v>198386</v>
          </cell>
          <cell r="Q461">
            <v>53951</v>
          </cell>
          <cell r="R461">
            <v>27.19496335426895</v>
          </cell>
          <cell r="S461">
            <v>16</v>
          </cell>
          <cell r="T461">
            <v>0</v>
          </cell>
          <cell r="U461">
            <v>91</v>
          </cell>
          <cell r="V461">
            <v>818</v>
          </cell>
          <cell r="W461">
            <v>452</v>
          </cell>
          <cell r="X461">
            <v>19</v>
          </cell>
          <cell r="Y461">
            <v>289564</v>
          </cell>
        </row>
        <row r="462">
          <cell r="A462">
            <v>453</v>
          </cell>
          <cell r="B462">
            <v>91</v>
          </cell>
          <cell r="D462">
            <v>998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/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91</v>
          </cell>
          <cell r="V462">
            <v>998</v>
          </cell>
          <cell r="W462">
            <v>453</v>
          </cell>
          <cell r="X462">
            <v>0</v>
          </cell>
          <cell r="Y462">
            <v>0</v>
          </cell>
        </row>
        <row r="463">
          <cell r="A463">
            <v>454</v>
          </cell>
          <cell r="B463">
            <v>91</v>
          </cell>
          <cell r="D463">
            <v>998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/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91</v>
          </cell>
          <cell r="V463">
            <v>998</v>
          </cell>
          <cell r="W463">
            <v>454</v>
          </cell>
          <cell r="X463">
            <v>0</v>
          </cell>
          <cell r="Y463">
            <v>0</v>
          </cell>
        </row>
        <row r="464">
          <cell r="A464">
            <v>455</v>
          </cell>
          <cell r="B464">
            <v>91</v>
          </cell>
          <cell r="C464" t="str">
            <v xml:space="preserve">ERVING                       </v>
          </cell>
          <cell r="D464">
            <v>999</v>
          </cell>
          <cell r="E464" t="str">
            <v>TOTAL</v>
          </cell>
          <cell r="F464">
            <v>2641478.63</v>
          </cell>
          <cell r="G464">
            <v>1</v>
          </cell>
          <cell r="H464">
            <v>2643665.85</v>
          </cell>
          <cell r="I464">
            <v>1</v>
          </cell>
          <cell r="J464">
            <v>2303793</v>
          </cell>
          <cell r="K464">
            <v>2303793</v>
          </cell>
          <cell r="L464">
            <v>0</v>
          </cell>
          <cell r="M464">
            <v>0</v>
          </cell>
          <cell r="N464">
            <v>2643665.85</v>
          </cell>
          <cell r="O464">
            <v>2303793</v>
          </cell>
          <cell r="P464">
            <v>2243784</v>
          </cell>
          <cell r="Q464">
            <v>60009</v>
          </cell>
          <cell r="R464">
            <v>2.674455295162101</v>
          </cell>
          <cell r="S464">
            <v>289</v>
          </cell>
          <cell r="T464">
            <v>0</v>
          </cell>
          <cell r="U464">
            <v>91</v>
          </cell>
          <cell r="V464">
            <v>999</v>
          </cell>
          <cell r="W464">
            <v>455</v>
          </cell>
          <cell r="X464">
            <v>274</v>
          </cell>
          <cell r="Y464">
            <v>2643665.85</v>
          </cell>
        </row>
        <row r="465">
          <cell r="A465">
            <v>456</v>
          </cell>
          <cell r="B465">
            <v>92</v>
          </cell>
          <cell r="C465" t="str">
            <v xml:space="preserve">ESSEX                        </v>
          </cell>
          <cell r="D465">
            <v>92</v>
          </cell>
          <cell r="E465" t="str">
            <v>ESSEX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/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92</v>
          </cell>
          <cell r="V465">
            <v>92</v>
          </cell>
          <cell r="W465">
            <v>456</v>
          </cell>
          <cell r="X465">
            <v>0</v>
          </cell>
          <cell r="Y465">
            <v>0</v>
          </cell>
        </row>
        <row r="466">
          <cell r="A466">
            <v>457</v>
          </cell>
          <cell r="B466">
            <v>92</v>
          </cell>
          <cell r="C466" t="str">
            <v xml:space="preserve">ESSEX                        </v>
          </cell>
          <cell r="D466">
            <v>698</v>
          </cell>
          <cell r="E466" t="str">
            <v>MANCHESTER ESSEX</v>
          </cell>
          <cell r="F466">
            <v>4944343</v>
          </cell>
          <cell r="G466">
            <v>0.98560702921890875</v>
          </cell>
          <cell r="H466">
            <v>5164567</v>
          </cell>
          <cell r="I466">
            <v>0.9884471179518195</v>
          </cell>
          <cell r="J466"/>
          <cell r="K466">
            <v>4270257</v>
          </cell>
          <cell r="L466">
            <v>0</v>
          </cell>
          <cell r="M466">
            <v>0</v>
          </cell>
          <cell r="N466">
            <v>5164567</v>
          </cell>
          <cell r="O466">
            <v>4270257</v>
          </cell>
          <cell r="P466">
            <v>4098583</v>
          </cell>
          <cell r="Q466">
            <v>171674</v>
          </cell>
          <cell r="R466">
            <v>4.1886183590767834</v>
          </cell>
          <cell r="S466">
            <v>570</v>
          </cell>
          <cell r="T466">
            <v>0</v>
          </cell>
          <cell r="U466">
            <v>92</v>
          </cell>
          <cell r="V466">
            <v>698</v>
          </cell>
          <cell r="W466">
            <v>457</v>
          </cell>
          <cell r="X466">
            <v>569</v>
          </cell>
          <cell r="Y466">
            <v>5164567</v>
          </cell>
        </row>
        <row r="467">
          <cell r="A467">
            <v>458</v>
          </cell>
          <cell r="B467">
            <v>92</v>
          </cell>
          <cell r="C467" t="str">
            <v xml:space="preserve">ESSEX                        </v>
          </cell>
          <cell r="D467">
            <v>854</v>
          </cell>
          <cell r="E467" t="str">
            <v>NORTH SHORE</v>
          </cell>
          <cell r="F467">
            <v>72203</v>
          </cell>
          <cell r="G467">
            <v>1.4392970781091212E-2</v>
          </cell>
          <cell r="H467">
            <v>60363</v>
          </cell>
          <cell r="I467">
            <v>1.155288204818055E-2</v>
          </cell>
          <cell r="J467"/>
          <cell r="K467">
            <v>49910</v>
          </cell>
          <cell r="L467">
            <v>0</v>
          </cell>
          <cell r="M467">
            <v>0</v>
          </cell>
          <cell r="N467">
            <v>60363</v>
          </cell>
          <cell r="O467">
            <v>49910</v>
          </cell>
          <cell r="P467">
            <v>59852</v>
          </cell>
          <cell r="Q467">
            <v>-9942</v>
          </cell>
          <cell r="R467">
            <v>-16.610973735213527</v>
          </cell>
          <cell r="S467">
            <v>5</v>
          </cell>
          <cell r="T467">
            <v>0</v>
          </cell>
          <cell r="U467">
            <v>92</v>
          </cell>
          <cell r="V467">
            <v>854</v>
          </cell>
          <cell r="W467">
            <v>458</v>
          </cell>
          <cell r="X467">
            <v>4</v>
          </cell>
          <cell r="Y467">
            <v>60363</v>
          </cell>
        </row>
        <row r="468">
          <cell r="A468">
            <v>459</v>
          </cell>
          <cell r="B468">
            <v>92</v>
          </cell>
          <cell r="D468">
            <v>998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/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92</v>
          </cell>
          <cell r="V468">
            <v>998</v>
          </cell>
          <cell r="W468">
            <v>459</v>
          </cell>
          <cell r="X468">
            <v>0</v>
          </cell>
          <cell r="Y468">
            <v>0</v>
          </cell>
        </row>
        <row r="469">
          <cell r="A469">
            <v>460</v>
          </cell>
          <cell r="B469">
            <v>92</v>
          </cell>
          <cell r="C469" t="str">
            <v xml:space="preserve">ESSEX                        </v>
          </cell>
          <cell r="D469">
            <v>999</v>
          </cell>
          <cell r="E469" t="str">
            <v>TOTAL</v>
          </cell>
          <cell r="F469">
            <v>5016546</v>
          </cell>
          <cell r="G469">
            <v>1</v>
          </cell>
          <cell r="H469">
            <v>5224930</v>
          </cell>
          <cell r="I469">
            <v>1</v>
          </cell>
          <cell r="J469">
            <v>4320167</v>
          </cell>
          <cell r="K469">
            <v>4320167</v>
          </cell>
          <cell r="L469">
            <v>0</v>
          </cell>
          <cell r="M469">
            <v>0</v>
          </cell>
          <cell r="N469">
            <v>5224930</v>
          </cell>
          <cell r="O469">
            <v>4320167</v>
          </cell>
          <cell r="P469">
            <v>4158435</v>
          </cell>
          <cell r="Q469">
            <v>161732</v>
          </cell>
          <cell r="R469">
            <v>3.8892516054717698</v>
          </cell>
          <cell r="S469">
            <v>575</v>
          </cell>
          <cell r="T469">
            <v>0</v>
          </cell>
          <cell r="U469">
            <v>92</v>
          </cell>
          <cell r="V469">
            <v>999</v>
          </cell>
          <cell r="W469">
            <v>460</v>
          </cell>
          <cell r="X469">
            <v>573</v>
          </cell>
          <cell r="Y469">
            <v>5224930</v>
          </cell>
        </row>
        <row r="470">
          <cell r="A470">
            <v>461</v>
          </cell>
          <cell r="B470">
            <v>93</v>
          </cell>
          <cell r="C470" t="str">
            <v xml:space="preserve">EVERETT                      </v>
          </cell>
          <cell r="D470">
            <v>93</v>
          </cell>
          <cell r="E470" t="str">
            <v>EVERETT</v>
          </cell>
          <cell r="F470">
            <v>68062987</v>
          </cell>
          <cell r="G470">
            <v>0.99938248375828609</v>
          </cell>
          <cell r="H470">
            <v>74288708.336989999</v>
          </cell>
          <cell r="I470">
            <v>1</v>
          </cell>
          <cell r="J470"/>
          <cell r="K470">
            <v>25279517</v>
          </cell>
          <cell r="L470">
            <v>0</v>
          </cell>
          <cell r="M470">
            <v>0</v>
          </cell>
          <cell r="N470">
            <v>74288708.336989999</v>
          </cell>
          <cell r="O470">
            <v>25279517</v>
          </cell>
          <cell r="P470">
            <v>25027814</v>
          </cell>
          <cell r="Q470">
            <v>251703</v>
          </cell>
          <cell r="R470">
            <v>1.005693106077902</v>
          </cell>
          <cell r="S470">
            <v>6280</v>
          </cell>
          <cell r="T470">
            <v>0</v>
          </cell>
          <cell r="U470">
            <v>93</v>
          </cell>
          <cell r="V470">
            <v>93</v>
          </cell>
          <cell r="W470">
            <v>461</v>
          </cell>
          <cell r="X470">
            <v>6517</v>
          </cell>
          <cell r="Y470">
            <v>74288708.336989999</v>
          </cell>
        </row>
        <row r="471">
          <cell r="A471">
            <v>462</v>
          </cell>
          <cell r="B471">
            <v>93</v>
          </cell>
          <cell r="D471">
            <v>998</v>
          </cell>
          <cell r="E471"/>
          <cell r="F471">
            <v>0</v>
          </cell>
          <cell r="G471">
            <v>6.1751624171388288E-4</v>
          </cell>
          <cell r="H471">
            <v>0</v>
          </cell>
          <cell r="I471">
            <v>0</v>
          </cell>
          <cell r="J471"/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36816</v>
          </cell>
          <cell r="Q471">
            <v>-36816</v>
          </cell>
          <cell r="R471">
            <v>-100</v>
          </cell>
          <cell r="S471">
            <v>3</v>
          </cell>
          <cell r="T471">
            <v>0</v>
          </cell>
          <cell r="U471">
            <v>93</v>
          </cell>
          <cell r="V471">
            <v>998</v>
          </cell>
          <cell r="W471">
            <v>462</v>
          </cell>
          <cell r="X471">
            <v>0</v>
          </cell>
          <cell r="Y471">
            <v>0</v>
          </cell>
        </row>
        <row r="472">
          <cell r="A472">
            <v>463</v>
          </cell>
          <cell r="B472">
            <v>93</v>
          </cell>
          <cell r="D472">
            <v>998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/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93</v>
          </cell>
          <cell r="V472">
            <v>998</v>
          </cell>
          <cell r="W472">
            <v>463</v>
          </cell>
          <cell r="X472">
            <v>0</v>
          </cell>
          <cell r="Y472">
            <v>0</v>
          </cell>
        </row>
        <row r="473">
          <cell r="A473">
            <v>464</v>
          </cell>
          <cell r="B473">
            <v>93</v>
          </cell>
          <cell r="D473">
            <v>998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/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93</v>
          </cell>
          <cell r="V473">
            <v>998</v>
          </cell>
          <cell r="W473">
            <v>464</v>
          </cell>
          <cell r="X473">
            <v>0</v>
          </cell>
          <cell r="Y473">
            <v>0</v>
          </cell>
        </row>
        <row r="474">
          <cell r="A474">
            <v>465</v>
          </cell>
          <cell r="B474">
            <v>93</v>
          </cell>
          <cell r="C474" t="str">
            <v xml:space="preserve">EVERETT                      </v>
          </cell>
          <cell r="D474">
            <v>999</v>
          </cell>
          <cell r="E474" t="str">
            <v>TOTAL</v>
          </cell>
          <cell r="F474">
            <v>68062987.110019997</v>
          </cell>
          <cell r="G474">
            <v>1</v>
          </cell>
          <cell r="H474">
            <v>74288708.336989999</v>
          </cell>
          <cell r="I474">
            <v>1</v>
          </cell>
          <cell r="J474">
            <v>25279517</v>
          </cell>
          <cell r="K474">
            <v>25279517</v>
          </cell>
          <cell r="L474">
            <v>0</v>
          </cell>
          <cell r="M474">
            <v>0</v>
          </cell>
          <cell r="N474">
            <v>74288708.336989999</v>
          </cell>
          <cell r="O474">
            <v>25279517</v>
          </cell>
          <cell r="P474">
            <v>25064630</v>
          </cell>
          <cell r="Q474">
            <v>214887</v>
          </cell>
          <cell r="R474">
            <v>0.85733162627974158</v>
          </cell>
          <cell r="S474">
            <v>6283</v>
          </cell>
          <cell r="T474">
            <v>0</v>
          </cell>
          <cell r="U474">
            <v>93</v>
          </cell>
          <cell r="V474">
            <v>999</v>
          </cell>
          <cell r="W474">
            <v>465</v>
          </cell>
          <cell r="X474">
            <v>6517</v>
          </cell>
          <cell r="Y474">
            <v>74288708.336989999</v>
          </cell>
        </row>
        <row r="475">
          <cell r="A475">
            <v>466</v>
          </cell>
          <cell r="B475">
            <v>94</v>
          </cell>
          <cell r="C475" t="str">
            <v xml:space="preserve">FAIRHAVEN                    </v>
          </cell>
          <cell r="D475">
            <v>94</v>
          </cell>
          <cell r="E475" t="str">
            <v>FAIRHAVEN</v>
          </cell>
          <cell r="F475">
            <v>17104751.050000001</v>
          </cell>
          <cell r="G475">
            <v>0.82058707150306187</v>
          </cell>
          <cell r="H475">
            <v>17453568.07</v>
          </cell>
          <cell r="I475">
            <v>0.83872734661883386</v>
          </cell>
          <cell r="J475"/>
          <cell r="K475">
            <v>10832169</v>
          </cell>
          <cell r="L475">
            <v>0</v>
          </cell>
          <cell r="M475">
            <v>0</v>
          </cell>
          <cell r="N475">
            <v>17453568.07</v>
          </cell>
          <cell r="O475">
            <v>10832169</v>
          </cell>
          <cell r="P475">
            <v>10317258</v>
          </cell>
          <cell r="Q475">
            <v>514911</v>
          </cell>
          <cell r="R475">
            <v>4.9907737113872699</v>
          </cell>
          <cell r="S475">
            <v>1879</v>
          </cell>
          <cell r="T475">
            <v>0</v>
          </cell>
          <cell r="U475">
            <v>94</v>
          </cell>
          <cell r="V475">
            <v>94</v>
          </cell>
          <cell r="W475">
            <v>466</v>
          </cell>
          <cell r="X475">
            <v>1858</v>
          </cell>
          <cell r="Y475">
            <v>17453568.07</v>
          </cell>
        </row>
        <row r="476">
          <cell r="A476">
            <v>467</v>
          </cell>
          <cell r="B476">
            <v>94</v>
          </cell>
          <cell r="C476" t="str">
            <v xml:space="preserve">FAIRHAVEN                    </v>
          </cell>
          <cell r="D476">
            <v>825</v>
          </cell>
          <cell r="E476" t="str">
            <v>GREATER NEW BEDFORD</v>
          </cell>
          <cell r="F476">
            <v>3611441</v>
          </cell>
          <cell r="G476">
            <v>0.17325606116296496</v>
          </cell>
          <cell r="H476">
            <v>3222669</v>
          </cell>
          <cell r="I476">
            <v>0.15486464478553871</v>
          </cell>
          <cell r="J476"/>
          <cell r="K476">
            <v>2000078</v>
          </cell>
          <cell r="L476">
            <v>0</v>
          </cell>
          <cell r="M476">
            <v>0</v>
          </cell>
          <cell r="N476">
            <v>3222669</v>
          </cell>
          <cell r="O476">
            <v>2000078</v>
          </cell>
          <cell r="P476">
            <v>2178352</v>
          </cell>
          <cell r="Q476">
            <v>-178274</v>
          </cell>
          <cell r="R476">
            <v>-8.1838931449095469</v>
          </cell>
          <cell r="S476">
            <v>246</v>
          </cell>
          <cell r="T476">
            <v>0</v>
          </cell>
          <cell r="U476">
            <v>94</v>
          </cell>
          <cell r="V476">
            <v>825</v>
          </cell>
          <cell r="W476">
            <v>467</v>
          </cell>
          <cell r="X476">
            <v>212</v>
          </cell>
          <cell r="Y476">
            <v>3222669</v>
          </cell>
        </row>
        <row r="477">
          <cell r="A477">
            <v>468</v>
          </cell>
          <cell r="B477">
            <v>94</v>
          </cell>
          <cell r="C477" t="str">
            <v xml:space="preserve">FAIRHAVEN                    </v>
          </cell>
          <cell r="D477">
            <v>910</v>
          </cell>
          <cell r="E477" t="str">
            <v>BRISTOL COUNTY</v>
          </cell>
          <cell r="F477">
            <v>128337</v>
          </cell>
          <cell r="G477">
            <v>6.1568673339731797E-3</v>
          </cell>
          <cell r="H477">
            <v>133348</v>
          </cell>
          <cell r="I477">
            <v>6.4080085956274187E-3</v>
          </cell>
          <cell r="J477"/>
          <cell r="K477">
            <v>82759</v>
          </cell>
          <cell r="L477">
            <v>0</v>
          </cell>
          <cell r="M477">
            <v>0</v>
          </cell>
          <cell r="N477">
            <v>133348</v>
          </cell>
          <cell r="O477">
            <v>82759</v>
          </cell>
          <cell r="P477">
            <v>77410</v>
          </cell>
          <cell r="Q477">
            <v>5349</v>
          </cell>
          <cell r="R477">
            <v>6.909959953494381</v>
          </cell>
          <cell r="S477">
            <v>9</v>
          </cell>
          <cell r="T477">
            <v>0</v>
          </cell>
          <cell r="U477">
            <v>94</v>
          </cell>
          <cell r="V477">
            <v>910</v>
          </cell>
          <cell r="W477">
            <v>468</v>
          </cell>
          <cell r="X477">
            <v>9</v>
          </cell>
          <cell r="Y477">
            <v>133348</v>
          </cell>
        </row>
        <row r="478">
          <cell r="A478">
            <v>469</v>
          </cell>
          <cell r="B478">
            <v>94</v>
          </cell>
          <cell r="D478">
            <v>998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/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94</v>
          </cell>
          <cell r="V478">
            <v>998</v>
          </cell>
          <cell r="W478">
            <v>469</v>
          </cell>
          <cell r="X478">
            <v>0</v>
          </cell>
          <cell r="Y478">
            <v>0</v>
          </cell>
        </row>
        <row r="479">
          <cell r="A479">
            <v>470</v>
          </cell>
          <cell r="B479">
            <v>94</v>
          </cell>
          <cell r="C479" t="str">
            <v xml:space="preserve">FAIRHAVEN                    </v>
          </cell>
          <cell r="D479">
            <v>999</v>
          </cell>
          <cell r="E479" t="str">
            <v>TOTAL</v>
          </cell>
          <cell r="F479">
            <v>20844529.050000001</v>
          </cell>
          <cell r="G479">
            <v>1</v>
          </cell>
          <cell r="H479">
            <v>20809585.07</v>
          </cell>
          <cell r="I479">
            <v>1</v>
          </cell>
          <cell r="J479">
            <v>12915006</v>
          </cell>
          <cell r="K479">
            <v>12915006</v>
          </cell>
          <cell r="L479">
            <v>0</v>
          </cell>
          <cell r="M479">
            <v>0</v>
          </cell>
          <cell r="N479">
            <v>20809585.07</v>
          </cell>
          <cell r="O479">
            <v>12915006</v>
          </cell>
          <cell r="P479">
            <v>12573020</v>
          </cell>
          <cell r="Q479">
            <v>341986</v>
          </cell>
          <cell r="R479">
            <v>2.7199988546904401</v>
          </cell>
          <cell r="S479">
            <v>2134</v>
          </cell>
          <cell r="T479">
            <v>0</v>
          </cell>
          <cell r="U479">
            <v>94</v>
          </cell>
          <cell r="V479">
            <v>999</v>
          </cell>
          <cell r="W479">
            <v>470</v>
          </cell>
          <cell r="X479">
            <v>2079</v>
          </cell>
          <cell r="Y479">
            <v>20809585.07</v>
          </cell>
        </row>
        <row r="480">
          <cell r="A480">
            <v>471</v>
          </cell>
          <cell r="B480">
            <v>95</v>
          </cell>
          <cell r="C480" t="str">
            <v xml:space="preserve">FALL RIVER                   </v>
          </cell>
          <cell r="D480">
            <v>95</v>
          </cell>
          <cell r="E480" t="str">
            <v>FALL RIVER</v>
          </cell>
          <cell r="F480">
            <v>113992339.77</v>
          </cell>
          <cell r="G480">
            <v>0.87360343551947917</v>
          </cell>
          <cell r="H480">
            <v>117801266.98000002</v>
          </cell>
          <cell r="I480">
            <v>0.87736815352266651</v>
          </cell>
          <cell r="J480"/>
          <cell r="K480">
            <v>21470723</v>
          </cell>
          <cell r="L480">
            <v>0</v>
          </cell>
          <cell r="M480">
            <v>0</v>
          </cell>
          <cell r="N480">
            <v>117801266.98000002</v>
          </cell>
          <cell r="O480">
            <v>21470723</v>
          </cell>
          <cell r="P480">
            <v>20197065</v>
          </cell>
          <cell r="Q480">
            <v>1273658</v>
          </cell>
          <cell r="R480">
            <v>6.3061538891913251</v>
          </cell>
          <cell r="S480">
            <v>10599</v>
          </cell>
          <cell r="T480">
            <v>0</v>
          </cell>
          <cell r="U480">
            <v>95</v>
          </cell>
          <cell r="V480">
            <v>95</v>
          </cell>
          <cell r="W480">
            <v>471</v>
          </cell>
          <cell r="X480">
            <v>10591</v>
          </cell>
          <cell r="Y480">
            <v>117801266.98000002</v>
          </cell>
        </row>
        <row r="481">
          <cell r="A481">
            <v>472</v>
          </cell>
          <cell r="B481">
            <v>95</v>
          </cell>
          <cell r="C481" t="str">
            <v xml:space="preserve">FALL RIVER                   </v>
          </cell>
          <cell r="D481">
            <v>821</v>
          </cell>
          <cell r="E481" t="str">
            <v>GREATER FALL RIVER</v>
          </cell>
          <cell r="F481">
            <v>15352114</v>
          </cell>
          <cell r="G481">
            <v>0.11765404201674536</v>
          </cell>
          <cell r="H481">
            <v>15650464</v>
          </cell>
          <cell r="I481">
            <v>0.11656257231753046</v>
          </cell>
          <cell r="J481"/>
          <cell r="K481">
            <v>2852489</v>
          </cell>
          <cell r="L481">
            <v>0</v>
          </cell>
          <cell r="M481">
            <v>0</v>
          </cell>
          <cell r="N481">
            <v>15650464</v>
          </cell>
          <cell r="O481">
            <v>2852489</v>
          </cell>
          <cell r="P481">
            <v>2720074</v>
          </cell>
          <cell r="Q481">
            <v>132415</v>
          </cell>
          <cell r="R481">
            <v>4.8680660893784511</v>
          </cell>
          <cell r="S481">
            <v>1068</v>
          </cell>
          <cell r="T481">
            <v>0</v>
          </cell>
          <cell r="U481">
            <v>95</v>
          </cell>
          <cell r="V481">
            <v>821</v>
          </cell>
          <cell r="W481">
            <v>472</v>
          </cell>
          <cell r="X481">
            <v>1044</v>
          </cell>
          <cell r="Y481">
            <v>15650464</v>
          </cell>
        </row>
        <row r="482">
          <cell r="A482">
            <v>473</v>
          </cell>
          <cell r="B482">
            <v>95</v>
          </cell>
          <cell r="C482" t="str">
            <v xml:space="preserve">FALL RIVER                   </v>
          </cell>
          <cell r="D482">
            <v>910</v>
          </cell>
          <cell r="E482" t="str">
            <v>BRISTOL COUNTY</v>
          </cell>
          <cell r="F482">
            <v>1140770</v>
          </cell>
          <cell r="G482">
            <v>8.7425224637755171E-3</v>
          </cell>
          <cell r="H482">
            <v>814901</v>
          </cell>
          <cell r="I482">
            <v>6.0692741598030505E-3</v>
          </cell>
          <cell r="J482"/>
          <cell r="K482">
            <v>148526</v>
          </cell>
          <cell r="L482">
            <v>0</v>
          </cell>
          <cell r="M482">
            <v>0</v>
          </cell>
          <cell r="N482">
            <v>814901</v>
          </cell>
          <cell r="O482">
            <v>148526</v>
          </cell>
          <cell r="P482">
            <v>202121</v>
          </cell>
          <cell r="Q482">
            <v>-53595</v>
          </cell>
          <cell r="R482">
            <v>-26.516294694762049</v>
          </cell>
          <cell r="S482">
            <v>80</v>
          </cell>
          <cell r="T482">
            <v>0</v>
          </cell>
          <cell r="U482">
            <v>95</v>
          </cell>
          <cell r="V482">
            <v>910</v>
          </cell>
          <cell r="W482">
            <v>473</v>
          </cell>
          <cell r="X482">
            <v>55</v>
          </cell>
          <cell r="Y482">
            <v>814901</v>
          </cell>
        </row>
        <row r="483">
          <cell r="A483">
            <v>474</v>
          </cell>
          <cell r="B483">
            <v>95</v>
          </cell>
          <cell r="D483">
            <v>998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/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95</v>
          </cell>
          <cell r="V483">
            <v>998</v>
          </cell>
          <cell r="W483">
            <v>474</v>
          </cell>
          <cell r="X483">
            <v>0</v>
          </cell>
          <cell r="Y483">
            <v>0</v>
          </cell>
        </row>
        <row r="484">
          <cell r="A484">
            <v>475</v>
          </cell>
          <cell r="B484">
            <v>95</v>
          </cell>
          <cell r="C484" t="str">
            <v xml:space="preserve">FALL RIVER                   </v>
          </cell>
          <cell r="D484">
            <v>999</v>
          </cell>
          <cell r="E484" t="str">
            <v>TOTAL</v>
          </cell>
          <cell r="F484">
            <v>130485223.77</v>
          </cell>
          <cell r="G484">
            <v>1</v>
          </cell>
          <cell r="H484">
            <v>134266631.98000002</v>
          </cell>
          <cell r="I484">
            <v>1</v>
          </cell>
          <cell r="J484">
            <v>24471737</v>
          </cell>
          <cell r="K484">
            <v>24471738</v>
          </cell>
          <cell r="L484">
            <v>0</v>
          </cell>
          <cell r="M484">
            <v>0</v>
          </cell>
          <cell r="N484">
            <v>134266631.98000002</v>
          </cell>
          <cell r="O484">
            <v>24471738</v>
          </cell>
          <cell r="P484">
            <v>23119260</v>
          </cell>
          <cell r="Q484">
            <v>1352478</v>
          </cell>
          <cell r="R484">
            <v>5.8500055797633665</v>
          </cell>
          <cell r="S484">
            <v>11747</v>
          </cell>
          <cell r="T484">
            <v>0</v>
          </cell>
          <cell r="U484">
            <v>95</v>
          </cell>
          <cell r="V484">
            <v>999</v>
          </cell>
          <cell r="W484">
            <v>475</v>
          </cell>
          <cell r="X484">
            <v>11690</v>
          </cell>
          <cell r="Y484">
            <v>134266631.98000002</v>
          </cell>
        </row>
        <row r="485">
          <cell r="A485">
            <v>476</v>
          </cell>
          <cell r="B485">
            <v>96</v>
          </cell>
          <cell r="C485" t="str">
            <v xml:space="preserve">FALMOUTH                     </v>
          </cell>
          <cell r="D485">
            <v>96</v>
          </cell>
          <cell r="E485" t="str">
            <v>FALMOUTH</v>
          </cell>
          <cell r="F485">
            <v>32627799.279999997</v>
          </cell>
          <cell r="G485">
            <v>0.92154322276924805</v>
          </cell>
          <cell r="H485">
            <v>32919523.759999994</v>
          </cell>
          <cell r="I485">
            <v>0.92509686910384836</v>
          </cell>
          <cell r="J485"/>
          <cell r="K485">
            <v>30639342</v>
          </cell>
          <cell r="L485">
            <v>0</v>
          </cell>
          <cell r="M485">
            <v>0</v>
          </cell>
          <cell r="N485">
            <v>32919523.759999994</v>
          </cell>
          <cell r="O485">
            <v>30639342</v>
          </cell>
          <cell r="P485">
            <v>30223796</v>
          </cell>
          <cell r="Q485">
            <v>415546</v>
          </cell>
          <cell r="R485">
            <v>1.3748967866246848</v>
          </cell>
          <cell r="S485">
            <v>3673</v>
          </cell>
          <cell r="T485">
            <v>0</v>
          </cell>
          <cell r="U485">
            <v>96</v>
          </cell>
          <cell r="V485">
            <v>96</v>
          </cell>
          <cell r="W485">
            <v>476</v>
          </cell>
          <cell r="X485">
            <v>3555</v>
          </cell>
          <cell r="Y485">
            <v>32919523.759999994</v>
          </cell>
        </row>
        <row r="486">
          <cell r="A486">
            <v>477</v>
          </cell>
          <cell r="B486">
            <v>96</v>
          </cell>
          <cell r="C486" t="str">
            <v xml:space="preserve">FALMOUTH                     </v>
          </cell>
          <cell r="D486">
            <v>879</v>
          </cell>
          <cell r="E486" t="str">
            <v>UPPER CAPE COD</v>
          </cell>
          <cell r="F486">
            <v>2777810</v>
          </cell>
          <cell r="G486">
            <v>7.845677723075184E-2</v>
          </cell>
          <cell r="H486">
            <v>2665424</v>
          </cell>
          <cell r="I486">
            <v>7.4903130896151707E-2</v>
          </cell>
          <cell r="J486"/>
          <cell r="K486">
            <v>2480802</v>
          </cell>
          <cell r="L486">
            <v>0</v>
          </cell>
          <cell r="M486">
            <v>0</v>
          </cell>
          <cell r="N486">
            <v>2665424</v>
          </cell>
          <cell r="O486">
            <v>2480802</v>
          </cell>
          <cell r="P486">
            <v>2573142</v>
          </cell>
          <cell r="Q486">
            <v>-92340</v>
          </cell>
          <cell r="R486">
            <v>-3.5886087903427017</v>
          </cell>
          <cell r="S486">
            <v>199</v>
          </cell>
          <cell r="T486">
            <v>0</v>
          </cell>
          <cell r="U486">
            <v>96</v>
          </cell>
          <cell r="V486">
            <v>879</v>
          </cell>
          <cell r="W486">
            <v>477</v>
          </cell>
          <cell r="X486">
            <v>184</v>
          </cell>
          <cell r="Y486">
            <v>2665424</v>
          </cell>
        </row>
        <row r="487">
          <cell r="A487">
            <v>478</v>
          </cell>
          <cell r="B487">
            <v>96</v>
          </cell>
          <cell r="D487">
            <v>998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/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96</v>
          </cell>
          <cell r="V487">
            <v>998</v>
          </cell>
          <cell r="W487">
            <v>478</v>
          </cell>
          <cell r="X487">
            <v>0</v>
          </cell>
          <cell r="Y487">
            <v>0</v>
          </cell>
        </row>
        <row r="488">
          <cell r="A488">
            <v>479</v>
          </cell>
          <cell r="B488">
            <v>96</v>
          </cell>
          <cell r="D488">
            <v>998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/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96</v>
          </cell>
          <cell r="V488">
            <v>998</v>
          </cell>
          <cell r="W488">
            <v>479</v>
          </cell>
          <cell r="X488">
            <v>0</v>
          </cell>
          <cell r="Y488">
            <v>0</v>
          </cell>
        </row>
        <row r="489">
          <cell r="A489">
            <v>480</v>
          </cell>
          <cell r="B489">
            <v>96</v>
          </cell>
          <cell r="C489" t="str">
            <v xml:space="preserve">FALMOUTH                     </v>
          </cell>
          <cell r="D489">
            <v>999</v>
          </cell>
          <cell r="E489" t="str">
            <v>TOTAL</v>
          </cell>
          <cell r="F489">
            <v>35405609.280000001</v>
          </cell>
          <cell r="G489">
            <v>1</v>
          </cell>
          <cell r="H489">
            <v>35584947.75999999</v>
          </cell>
          <cell r="I489">
            <v>1</v>
          </cell>
          <cell r="J489">
            <v>33120144</v>
          </cell>
          <cell r="K489">
            <v>33120144</v>
          </cell>
          <cell r="L489">
            <v>0</v>
          </cell>
          <cell r="M489">
            <v>0</v>
          </cell>
          <cell r="N489">
            <v>35584947.75999999</v>
          </cell>
          <cell r="O489">
            <v>33120144</v>
          </cell>
          <cell r="P489">
            <v>32796938</v>
          </cell>
          <cell r="Q489">
            <v>323206</v>
          </cell>
          <cell r="R489">
            <v>0.98547614414491991</v>
          </cell>
          <cell r="S489">
            <v>3872</v>
          </cell>
          <cell r="T489">
            <v>0</v>
          </cell>
          <cell r="U489">
            <v>96</v>
          </cell>
          <cell r="V489">
            <v>999</v>
          </cell>
          <cell r="W489">
            <v>480</v>
          </cell>
          <cell r="X489">
            <v>3739</v>
          </cell>
          <cell r="Y489">
            <v>35584947.75999999</v>
          </cell>
        </row>
        <row r="490">
          <cell r="A490">
            <v>481</v>
          </cell>
          <cell r="B490">
            <v>97</v>
          </cell>
          <cell r="C490" t="str">
            <v xml:space="preserve">FITCHBURG                    </v>
          </cell>
          <cell r="D490">
            <v>97</v>
          </cell>
          <cell r="E490" t="str">
            <v>FITCHBURG</v>
          </cell>
          <cell r="F490">
            <v>55048365.490000002</v>
          </cell>
          <cell r="G490">
            <v>0.90605839323985948</v>
          </cell>
          <cell r="H490">
            <v>58628763.059999995</v>
          </cell>
          <cell r="I490">
            <v>0.90576972044887605</v>
          </cell>
          <cell r="J490"/>
          <cell r="K490">
            <v>14936099</v>
          </cell>
          <cell r="L490">
            <v>0</v>
          </cell>
          <cell r="M490">
            <v>0</v>
          </cell>
          <cell r="N490">
            <v>58628763.059999995</v>
          </cell>
          <cell r="O490">
            <v>14936099</v>
          </cell>
          <cell r="P490">
            <v>14570762</v>
          </cell>
          <cell r="Q490">
            <v>365337</v>
          </cell>
          <cell r="R490">
            <v>2.5073294039117515</v>
          </cell>
          <cell r="S490">
            <v>5343</v>
          </cell>
          <cell r="T490">
            <v>0</v>
          </cell>
          <cell r="U490">
            <v>97</v>
          </cell>
          <cell r="V490">
            <v>97</v>
          </cell>
          <cell r="W490">
            <v>481</v>
          </cell>
          <cell r="X490">
            <v>5420</v>
          </cell>
          <cell r="Y490">
            <v>58628763.059999995</v>
          </cell>
        </row>
        <row r="491">
          <cell r="A491">
            <v>482</v>
          </cell>
          <cell r="B491">
            <v>97</v>
          </cell>
          <cell r="C491" t="str">
            <v xml:space="preserve">FITCHBURG                    </v>
          </cell>
          <cell r="D491">
            <v>832</v>
          </cell>
          <cell r="E491" t="str">
            <v>MONTACHUSETT</v>
          </cell>
          <cell r="F491">
            <v>5707504</v>
          </cell>
          <cell r="G491">
            <v>9.3941606760140531E-2</v>
          </cell>
          <cell r="H491">
            <v>6099348</v>
          </cell>
          <cell r="I491">
            <v>9.4230279551123994E-2</v>
          </cell>
          <cell r="J491"/>
          <cell r="K491">
            <v>1553853</v>
          </cell>
          <cell r="L491">
            <v>0</v>
          </cell>
          <cell r="M491">
            <v>0</v>
          </cell>
          <cell r="N491">
            <v>6099348</v>
          </cell>
          <cell r="O491">
            <v>1553853</v>
          </cell>
          <cell r="P491">
            <v>1510720</v>
          </cell>
          <cell r="Q491">
            <v>43133</v>
          </cell>
          <cell r="R491">
            <v>2.8551286803643294</v>
          </cell>
          <cell r="S491">
            <v>403</v>
          </cell>
          <cell r="T491">
            <v>0</v>
          </cell>
          <cell r="U491">
            <v>97</v>
          </cell>
          <cell r="V491">
            <v>832</v>
          </cell>
          <cell r="W491">
            <v>482</v>
          </cell>
          <cell r="X491">
            <v>412</v>
          </cell>
          <cell r="Y491">
            <v>6099348</v>
          </cell>
        </row>
        <row r="492">
          <cell r="A492">
            <v>483</v>
          </cell>
          <cell r="B492">
            <v>97</v>
          </cell>
          <cell r="D492">
            <v>998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/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97</v>
          </cell>
          <cell r="V492">
            <v>998</v>
          </cell>
          <cell r="W492">
            <v>483</v>
          </cell>
          <cell r="X492">
            <v>0</v>
          </cell>
          <cell r="Y492">
            <v>0</v>
          </cell>
        </row>
        <row r="493">
          <cell r="A493">
            <v>484</v>
          </cell>
          <cell r="B493">
            <v>97</v>
          </cell>
          <cell r="D493">
            <v>998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/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97</v>
          </cell>
          <cell r="V493">
            <v>998</v>
          </cell>
          <cell r="W493">
            <v>484</v>
          </cell>
          <cell r="X493">
            <v>0</v>
          </cell>
          <cell r="Y493">
            <v>0</v>
          </cell>
        </row>
        <row r="494">
          <cell r="A494">
            <v>485</v>
          </cell>
          <cell r="B494">
            <v>97</v>
          </cell>
          <cell r="C494" t="str">
            <v xml:space="preserve">FITCHBURG                    </v>
          </cell>
          <cell r="D494">
            <v>999</v>
          </cell>
          <cell r="E494" t="str">
            <v>TOTAL</v>
          </cell>
          <cell r="F494">
            <v>60755869.490000002</v>
          </cell>
          <cell r="G494">
            <v>1</v>
          </cell>
          <cell r="H494">
            <v>64728111.059999995</v>
          </cell>
          <cell r="I494">
            <v>1</v>
          </cell>
          <cell r="J494">
            <v>16489952</v>
          </cell>
          <cell r="K494">
            <v>16489952</v>
          </cell>
          <cell r="L494">
            <v>0</v>
          </cell>
          <cell r="M494">
            <v>0</v>
          </cell>
          <cell r="N494">
            <v>64728111.059999995</v>
          </cell>
          <cell r="O494">
            <v>16489952</v>
          </cell>
          <cell r="P494">
            <v>16081482</v>
          </cell>
          <cell r="Q494">
            <v>408470</v>
          </cell>
          <cell r="R494">
            <v>2.5400022211883209</v>
          </cell>
          <cell r="S494">
            <v>5746</v>
          </cell>
          <cell r="T494">
            <v>0</v>
          </cell>
          <cell r="U494">
            <v>97</v>
          </cell>
          <cell r="V494">
            <v>999</v>
          </cell>
          <cell r="W494">
            <v>485</v>
          </cell>
          <cell r="X494">
            <v>5832</v>
          </cell>
          <cell r="Y494">
            <v>64728111.059999995</v>
          </cell>
        </row>
        <row r="495">
          <cell r="A495">
            <v>486</v>
          </cell>
          <cell r="B495">
            <v>98</v>
          </cell>
          <cell r="C495" t="str">
            <v xml:space="preserve">FLORIDA                      </v>
          </cell>
          <cell r="D495">
            <v>98</v>
          </cell>
          <cell r="E495" t="str">
            <v>FLORIDA</v>
          </cell>
          <cell r="F495">
            <v>784588.89</v>
          </cell>
          <cell r="G495">
            <v>0.67541431844741628</v>
          </cell>
          <cell r="H495">
            <v>794115.07999999984</v>
          </cell>
          <cell r="I495">
            <v>0.66029721308148903</v>
          </cell>
          <cell r="J495"/>
          <cell r="K495">
            <v>388914</v>
          </cell>
          <cell r="L495">
            <v>0</v>
          </cell>
          <cell r="M495">
            <v>0</v>
          </cell>
          <cell r="N495">
            <v>794115.07999999984</v>
          </cell>
          <cell r="O495">
            <v>388914</v>
          </cell>
          <cell r="P495">
            <v>384062</v>
          </cell>
          <cell r="Q495">
            <v>4852</v>
          </cell>
          <cell r="R495">
            <v>1.2633376902687588</v>
          </cell>
          <cell r="S495">
            <v>84</v>
          </cell>
          <cell r="T495">
            <v>0</v>
          </cell>
          <cell r="U495">
            <v>98</v>
          </cell>
          <cell r="V495">
            <v>98</v>
          </cell>
          <cell r="W495">
            <v>486</v>
          </cell>
          <cell r="X495">
            <v>81</v>
          </cell>
          <cell r="Y495">
            <v>794115.07999999984</v>
          </cell>
        </row>
        <row r="496">
          <cell r="A496">
            <v>487</v>
          </cell>
          <cell r="B496">
            <v>98</v>
          </cell>
          <cell r="C496" t="str">
            <v xml:space="preserve">FLORIDA                      </v>
          </cell>
          <cell r="D496">
            <v>851</v>
          </cell>
          <cell r="E496" t="str">
            <v>NORTHERN BERKSHIRE</v>
          </cell>
          <cell r="F496">
            <v>377052</v>
          </cell>
          <cell r="G496">
            <v>0.32458568155258383</v>
          </cell>
          <cell r="H496">
            <v>408548</v>
          </cell>
          <cell r="I496">
            <v>0.33970278691851091</v>
          </cell>
          <cell r="J496"/>
          <cell r="K496">
            <v>200084</v>
          </cell>
          <cell r="L496">
            <v>0</v>
          </cell>
          <cell r="M496">
            <v>0</v>
          </cell>
          <cell r="N496">
            <v>408548</v>
          </cell>
          <cell r="O496">
            <v>200084</v>
          </cell>
          <cell r="P496">
            <v>184569</v>
          </cell>
          <cell r="Q496">
            <v>15515</v>
          </cell>
          <cell r="R496">
            <v>8.4060703585109096</v>
          </cell>
          <cell r="S496">
            <v>26</v>
          </cell>
          <cell r="T496">
            <v>0</v>
          </cell>
          <cell r="U496">
            <v>98</v>
          </cell>
          <cell r="V496">
            <v>851</v>
          </cell>
          <cell r="W496">
            <v>487</v>
          </cell>
          <cell r="X496">
            <v>27</v>
          </cell>
          <cell r="Y496">
            <v>408548</v>
          </cell>
        </row>
        <row r="497">
          <cell r="A497">
            <v>488</v>
          </cell>
          <cell r="B497">
            <v>98</v>
          </cell>
          <cell r="D497">
            <v>998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/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98</v>
          </cell>
          <cell r="V497">
            <v>998</v>
          </cell>
          <cell r="W497">
            <v>488</v>
          </cell>
          <cell r="X497">
            <v>0</v>
          </cell>
          <cell r="Y497">
            <v>0</v>
          </cell>
        </row>
        <row r="498">
          <cell r="A498">
            <v>489</v>
          </cell>
          <cell r="B498">
            <v>98</v>
          </cell>
          <cell r="D498">
            <v>998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/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98</v>
          </cell>
          <cell r="V498">
            <v>998</v>
          </cell>
          <cell r="W498">
            <v>489</v>
          </cell>
          <cell r="X498">
            <v>0</v>
          </cell>
          <cell r="Y498">
            <v>0</v>
          </cell>
        </row>
        <row r="499">
          <cell r="A499">
            <v>490</v>
          </cell>
          <cell r="B499">
            <v>98</v>
          </cell>
          <cell r="C499" t="str">
            <v xml:space="preserve">FLORIDA                      </v>
          </cell>
          <cell r="D499">
            <v>999</v>
          </cell>
          <cell r="E499" t="str">
            <v>TOTAL</v>
          </cell>
          <cell r="F499">
            <v>1161640.8899999999</v>
          </cell>
          <cell r="G499">
            <v>1</v>
          </cell>
          <cell r="H499">
            <v>1202663.0799999998</v>
          </cell>
          <cell r="I499">
            <v>1</v>
          </cell>
          <cell r="J499">
            <v>588998</v>
          </cell>
          <cell r="K499">
            <v>588998</v>
          </cell>
          <cell r="L499">
            <v>0</v>
          </cell>
          <cell r="M499">
            <v>0</v>
          </cell>
          <cell r="N499">
            <v>1202663.0799999998</v>
          </cell>
          <cell r="O499">
            <v>588998</v>
          </cell>
          <cell r="P499">
            <v>568631</v>
          </cell>
          <cell r="Q499">
            <v>20367</v>
          </cell>
          <cell r="R499">
            <v>3.5817604034954127</v>
          </cell>
          <cell r="S499">
            <v>110</v>
          </cell>
          <cell r="T499">
            <v>0</v>
          </cell>
          <cell r="U499">
            <v>98</v>
          </cell>
          <cell r="V499">
            <v>999</v>
          </cell>
          <cell r="W499">
            <v>490</v>
          </cell>
          <cell r="X499">
            <v>108</v>
          </cell>
          <cell r="Y499">
            <v>1202663.0799999998</v>
          </cell>
        </row>
        <row r="500">
          <cell r="A500">
            <v>491</v>
          </cell>
          <cell r="B500">
            <v>99</v>
          </cell>
          <cell r="C500" t="str">
            <v xml:space="preserve">FOXBOROUGH                   </v>
          </cell>
          <cell r="D500">
            <v>99</v>
          </cell>
          <cell r="E500" t="str">
            <v>FOXBOROUGH</v>
          </cell>
          <cell r="F500">
            <v>25263537.016260002</v>
          </cell>
          <cell r="G500">
            <v>0.97685544070104779</v>
          </cell>
          <cell r="H500">
            <v>25735907.438639998</v>
          </cell>
          <cell r="I500">
            <v>0.97703514962986349</v>
          </cell>
          <cell r="J500"/>
          <cell r="K500">
            <v>19355356</v>
          </cell>
          <cell r="L500">
            <v>0</v>
          </cell>
          <cell r="M500">
            <v>0</v>
          </cell>
          <cell r="N500">
            <v>25735907.438639998</v>
          </cell>
          <cell r="O500">
            <v>19355356</v>
          </cell>
          <cell r="P500">
            <v>18503444</v>
          </cell>
          <cell r="Q500">
            <v>851912</v>
          </cell>
          <cell r="R500">
            <v>4.604072625614994</v>
          </cell>
          <cell r="S500">
            <v>2854</v>
          </cell>
          <cell r="T500">
            <v>0</v>
          </cell>
          <cell r="U500">
            <v>99</v>
          </cell>
          <cell r="V500">
            <v>99</v>
          </cell>
          <cell r="W500">
            <v>491</v>
          </cell>
          <cell r="X500">
            <v>2787</v>
          </cell>
          <cell r="Y500">
            <v>25735907.438639998</v>
          </cell>
        </row>
        <row r="501">
          <cell r="A501">
            <v>492</v>
          </cell>
          <cell r="B501">
            <v>99</v>
          </cell>
          <cell r="C501" t="str">
            <v xml:space="preserve">FOXBOROUGH                   </v>
          </cell>
          <cell r="D501">
            <v>872</v>
          </cell>
          <cell r="E501" t="str">
            <v>SOUTHEASTERN</v>
          </cell>
          <cell r="F501">
            <v>427370</v>
          </cell>
          <cell r="G501">
            <v>1.6524950937143561E-2</v>
          </cell>
          <cell r="H501">
            <v>366442</v>
          </cell>
          <cell r="I501">
            <v>1.3911563645240798E-2</v>
          </cell>
          <cell r="J501"/>
          <cell r="K501">
            <v>275592</v>
          </cell>
          <cell r="L501">
            <v>0</v>
          </cell>
          <cell r="M501">
            <v>0</v>
          </cell>
          <cell r="N501">
            <v>366442</v>
          </cell>
          <cell r="O501">
            <v>275592</v>
          </cell>
          <cell r="P501">
            <v>313013</v>
          </cell>
          <cell r="Q501">
            <v>-37421</v>
          </cell>
          <cell r="R501">
            <v>-11.955094516841154</v>
          </cell>
          <cell r="S501">
            <v>29</v>
          </cell>
          <cell r="T501">
            <v>0</v>
          </cell>
          <cell r="U501">
            <v>99</v>
          </cell>
          <cell r="V501">
            <v>872</v>
          </cell>
          <cell r="W501">
            <v>492</v>
          </cell>
          <cell r="X501">
            <v>24</v>
          </cell>
          <cell r="Y501">
            <v>366442</v>
          </cell>
        </row>
        <row r="502">
          <cell r="A502">
            <v>493</v>
          </cell>
          <cell r="B502">
            <v>99</v>
          </cell>
          <cell r="C502" t="str">
            <v xml:space="preserve">FOXBOROUGH                   </v>
          </cell>
          <cell r="D502">
            <v>915</v>
          </cell>
          <cell r="E502" t="str">
            <v>NORFOLK COUNTY</v>
          </cell>
          <cell r="F502">
            <v>171197</v>
          </cell>
          <cell r="G502">
            <v>6.6196083618086585E-3</v>
          </cell>
          <cell r="H502">
            <v>238471</v>
          </cell>
          <cell r="I502">
            <v>9.0532867248956685E-3</v>
          </cell>
          <cell r="J502"/>
          <cell r="K502">
            <v>179348</v>
          </cell>
          <cell r="L502">
            <v>0</v>
          </cell>
          <cell r="M502">
            <v>0</v>
          </cell>
          <cell r="N502">
            <v>238471</v>
          </cell>
          <cell r="O502">
            <v>179348</v>
          </cell>
          <cell r="P502">
            <v>125388</v>
          </cell>
          <cell r="Q502">
            <v>53960</v>
          </cell>
          <cell r="R502">
            <v>43.034421156729515</v>
          </cell>
          <cell r="S502">
            <v>12</v>
          </cell>
          <cell r="T502">
            <v>0</v>
          </cell>
          <cell r="U502">
            <v>99</v>
          </cell>
          <cell r="V502">
            <v>915</v>
          </cell>
          <cell r="W502">
            <v>493</v>
          </cell>
          <cell r="X502">
            <v>16</v>
          </cell>
          <cell r="Y502">
            <v>238471</v>
          </cell>
        </row>
        <row r="503">
          <cell r="A503">
            <v>494</v>
          </cell>
          <cell r="B503">
            <v>99</v>
          </cell>
          <cell r="D503">
            <v>998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/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99</v>
          </cell>
          <cell r="V503">
            <v>998</v>
          </cell>
          <cell r="W503">
            <v>494</v>
          </cell>
          <cell r="X503">
            <v>0</v>
          </cell>
          <cell r="Y503">
            <v>0</v>
          </cell>
        </row>
        <row r="504">
          <cell r="A504">
            <v>495</v>
          </cell>
          <cell r="B504">
            <v>99</v>
          </cell>
          <cell r="C504" t="str">
            <v xml:space="preserve">FOXBOROUGH                   </v>
          </cell>
          <cell r="D504">
            <v>999</v>
          </cell>
          <cell r="E504" t="str">
            <v>TOTAL</v>
          </cell>
          <cell r="F504">
            <v>25862104.016260002</v>
          </cell>
          <cell r="G504">
            <v>1</v>
          </cell>
          <cell r="H504">
            <v>26340820.438639998</v>
          </cell>
          <cell r="I504">
            <v>1</v>
          </cell>
          <cell r="J504">
            <v>19810297</v>
          </cell>
          <cell r="K504">
            <v>19810296</v>
          </cell>
          <cell r="L504">
            <v>0</v>
          </cell>
          <cell r="M504">
            <v>0</v>
          </cell>
          <cell r="N504">
            <v>26340820.438639998</v>
          </cell>
          <cell r="O504">
            <v>19810296</v>
          </cell>
          <cell r="P504">
            <v>18941845</v>
          </cell>
          <cell r="Q504">
            <v>868451</v>
          </cell>
          <cell r="R504">
            <v>4.5848279299086228</v>
          </cell>
          <cell r="S504">
            <v>2895</v>
          </cell>
          <cell r="T504">
            <v>0</v>
          </cell>
          <cell r="U504">
            <v>99</v>
          </cell>
          <cell r="V504">
            <v>999</v>
          </cell>
          <cell r="W504">
            <v>495</v>
          </cell>
          <cell r="X504">
            <v>2827</v>
          </cell>
          <cell r="Y504">
            <v>26340820.438639998</v>
          </cell>
        </row>
        <row r="505">
          <cell r="A505">
            <v>496</v>
          </cell>
          <cell r="B505">
            <v>100</v>
          </cell>
          <cell r="C505" t="str">
            <v xml:space="preserve">FRAMINGHAM                   </v>
          </cell>
          <cell r="D505">
            <v>100</v>
          </cell>
          <cell r="E505" t="str">
            <v>FRAMINGHAM</v>
          </cell>
          <cell r="F505">
            <v>79535372.041889995</v>
          </cell>
          <cell r="G505">
            <v>0.91335034636675849</v>
          </cell>
          <cell r="H505">
            <v>84912568.179920003</v>
          </cell>
          <cell r="I505">
            <v>0.91546985368632272</v>
          </cell>
          <cell r="J505"/>
          <cell r="K505">
            <v>58401638</v>
          </cell>
          <cell r="L505">
            <v>0</v>
          </cell>
          <cell r="M505">
            <v>0</v>
          </cell>
          <cell r="N505">
            <v>84912568.179920003</v>
          </cell>
          <cell r="O505">
            <v>58401638</v>
          </cell>
          <cell r="P505">
            <v>57510511</v>
          </cell>
          <cell r="Q505">
            <v>891127</v>
          </cell>
          <cell r="R505">
            <v>1.5495028378377651</v>
          </cell>
          <cell r="S505">
            <v>8014</v>
          </cell>
          <cell r="T505">
            <v>0</v>
          </cell>
          <cell r="U505">
            <v>100</v>
          </cell>
          <cell r="V505">
            <v>100</v>
          </cell>
          <cell r="W505">
            <v>496</v>
          </cell>
          <cell r="X505">
            <v>8165</v>
          </cell>
          <cell r="Y505">
            <v>84912568.179920003</v>
          </cell>
        </row>
        <row r="506">
          <cell r="A506">
            <v>497</v>
          </cell>
          <cell r="B506">
            <v>100</v>
          </cell>
          <cell r="C506" t="str">
            <v xml:space="preserve">FRAMINGHAM                   </v>
          </cell>
          <cell r="D506">
            <v>829</v>
          </cell>
          <cell r="E506" t="str">
            <v>SOUTH MIDDLESEX</v>
          </cell>
          <cell r="F506">
            <v>7545530</v>
          </cell>
          <cell r="G506">
            <v>8.6649653633241494E-2</v>
          </cell>
          <cell r="H506">
            <v>7840424</v>
          </cell>
          <cell r="I506">
            <v>8.4530146313677251E-2</v>
          </cell>
          <cell r="J506"/>
          <cell r="K506">
            <v>5392530</v>
          </cell>
          <cell r="L506">
            <v>0</v>
          </cell>
          <cell r="M506">
            <v>0</v>
          </cell>
          <cell r="N506">
            <v>7840424</v>
          </cell>
          <cell r="O506">
            <v>5392530</v>
          </cell>
          <cell r="P506">
            <v>5456029</v>
          </cell>
          <cell r="Q506">
            <v>-63499</v>
          </cell>
          <cell r="R506">
            <v>-1.1638317904835183</v>
          </cell>
          <cell r="S506">
            <v>483</v>
          </cell>
          <cell r="T506">
            <v>0</v>
          </cell>
          <cell r="U506">
            <v>100</v>
          </cell>
          <cell r="V506">
            <v>829</v>
          </cell>
          <cell r="W506">
            <v>497</v>
          </cell>
          <cell r="X506">
            <v>483</v>
          </cell>
          <cell r="Y506">
            <v>7840424</v>
          </cell>
        </row>
        <row r="507">
          <cell r="A507">
            <v>498</v>
          </cell>
          <cell r="B507">
            <v>100</v>
          </cell>
          <cell r="D507">
            <v>998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/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100</v>
          </cell>
          <cell r="V507">
            <v>998</v>
          </cell>
          <cell r="W507">
            <v>498</v>
          </cell>
          <cell r="X507">
            <v>0</v>
          </cell>
          <cell r="Y507">
            <v>0</v>
          </cell>
        </row>
        <row r="508">
          <cell r="A508">
            <v>499</v>
          </cell>
          <cell r="B508">
            <v>100</v>
          </cell>
          <cell r="D508">
            <v>998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/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100</v>
          </cell>
          <cell r="V508">
            <v>998</v>
          </cell>
          <cell r="W508">
            <v>499</v>
          </cell>
          <cell r="X508">
            <v>0</v>
          </cell>
          <cell r="Y508">
            <v>0</v>
          </cell>
        </row>
        <row r="509">
          <cell r="A509">
            <v>500</v>
          </cell>
          <cell r="B509">
            <v>100</v>
          </cell>
          <cell r="C509" t="str">
            <v xml:space="preserve">FRAMINGHAM                   </v>
          </cell>
          <cell r="D509">
            <v>999</v>
          </cell>
          <cell r="E509" t="str">
            <v>TOTAL</v>
          </cell>
          <cell r="F509">
            <v>87080902.041889995</v>
          </cell>
          <cell r="G509">
            <v>1</v>
          </cell>
          <cell r="H509">
            <v>92752992.179920003</v>
          </cell>
          <cell r="I509">
            <v>1</v>
          </cell>
          <cell r="J509">
            <v>63794168</v>
          </cell>
          <cell r="K509">
            <v>63794168</v>
          </cell>
          <cell r="L509">
            <v>0</v>
          </cell>
          <cell r="M509">
            <v>0</v>
          </cell>
          <cell r="N509">
            <v>92752992.179920003</v>
          </cell>
          <cell r="O509">
            <v>63794168</v>
          </cell>
          <cell r="P509">
            <v>62966540</v>
          </cell>
          <cell r="Q509">
            <v>827628</v>
          </cell>
          <cell r="R509">
            <v>1.3143933269955757</v>
          </cell>
          <cell r="S509">
            <v>8497</v>
          </cell>
          <cell r="T509">
            <v>0</v>
          </cell>
          <cell r="U509">
            <v>100</v>
          </cell>
          <cell r="V509">
            <v>999</v>
          </cell>
          <cell r="W509">
            <v>500</v>
          </cell>
          <cell r="X509">
            <v>8648</v>
          </cell>
          <cell r="Y509">
            <v>92752992.179920003</v>
          </cell>
        </row>
        <row r="510">
          <cell r="A510">
            <v>501</v>
          </cell>
          <cell r="B510">
            <v>101</v>
          </cell>
          <cell r="C510" t="str">
            <v xml:space="preserve">FRANKLIN                     </v>
          </cell>
          <cell r="D510">
            <v>101</v>
          </cell>
          <cell r="E510" t="str">
            <v>FRANKLIN</v>
          </cell>
          <cell r="F510">
            <v>55195445.872189999</v>
          </cell>
          <cell r="G510">
            <v>0.94173886863761991</v>
          </cell>
          <cell r="H510">
            <v>57091389.563199997</v>
          </cell>
          <cell r="I510">
            <v>0.94098685797275849</v>
          </cell>
          <cell r="J510"/>
          <cell r="K510">
            <v>30265045</v>
          </cell>
          <cell r="L510">
            <v>0</v>
          </cell>
          <cell r="M510">
            <v>0</v>
          </cell>
          <cell r="N510">
            <v>57091389.563199997</v>
          </cell>
          <cell r="O510">
            <v>30265045</v>
          </cell>
          <cell r="P510">
            <v>29273443</v>
          </cell>
          <cell r="Q510">
            <v>991602</v>
          </cell>
          <cell r="R510">
            <v>3.3873774260171583</v>
          </cell>
          <cell r="S510">
            <v>6378</v>
          </cell>
          <cell r="T510">
            <v>0</v>
          </cell>
          <cell r="U510">
            <v>101</v>
          </cell>
          <cell r="V510">
            <v>101</v>
          </cell>
          <cell r="W510">
            <v>501</v>
          </cell>
          <cell r="X510">
            <v>6344</v>
          </cell>
          <cell r="Y510">
            <v>57091389.563199997</v>
          </cell>
        </row>
        <row r="511">
          <cell r="A511">
            <v>502</v>
          </cell>
          <cell r="B511">
            <v>101</v>
          </cell>
          <cell r="C511" t="str">
            <v xml:space="preserve">FRANKLIN                     </v>
          </cell>
          <cell r="D511">
            <v>878</v>
          </cell>
          <cell r="E511" t="str">
            <v>TRI COUNTY</v>
          </cell>
          <cell r="F511">
            <v>3100832</v>
          </cell>
          <cell r="G511">
            <v>5.2906068125208247E-2</v>
          </cell>
          <cell r="H511">
            <v>3282347</v>
          </cell>
          <cell r="I511">
            <v>5.4100021280567866E-2</v>
          </cell>
          <cell r="J511"/>
          <cell r="K511">
            <v>1740024</v>
          </cell>
          <cell r="L511">
            <v>0</v>
          </cell>
          <cell r="M511">
            <v>0</v>
          </cell>
          <cell r="N511">
            <v>3282347</v>
          </cell>
          <cell r="O511">
            <v>1740024</v>
          </cell>
          <cell r="P511">
            <v>1644557</v>
          </cell>
          <cell r="Q511">
            <v>95467</v>
          </cell>
          <cell r="R511">
            <v>5.805028345019358</v>
          </cell>
          <cell r="S511">
            <v>215</v>
          </cell>
          <cell r="T511">
            <v>0</v>
          </cell>
          <cell r="U511">
            <v>101</v>
          </cell>
          <cell r="V511">
            <v>878</v>
          </cell>
          <cell r="W511">
            <v>502</v>
          </cell>
          <cell r="X511">
            <v>220</v>
          </cell>
          <cell r="Y511">
            <v>3282347</v>
          </cell>
        </row>
        <row r="512">
          <cell r="A512">
            <v>503</v>
          </cell>
          <cell r="B512">
            <v>101</v>
          </cell>
          <cell r="C512" t="str">
            <v xml:space="preserve">FRANKLIN                     </v>
          </cell>
          <cell r="D512">
            <v>915</v>
          </cell>
          <cell r="E512" t="str">
            <v>NORFOLK COUNTY</v>
          </cell>
          <cell r="F512">
            <v>313861</v>
          </cell>
          <cell r="G512">
            <v>5.3550632371718249E-3</v>
          </cell>
          <cell r="H512">
            <v>298088</v>
          </cell>
          <cell r="I512">
            <v>4.9131207466736196E-3</v>
          </cell>
          <cell r="J512"/>
          <cell r="K512">
            <v>158021</v>
          </cell>
          <cell r="L512">
            <v>0</v>
          </cell>
          <cell r="M512">
            <v>0</v>
          </cell>
          <cell r="N512">
            <v>298088</v>
          </cell>
          <cell r="O512">
            <v>158021</v>
          </cell>
          <cell r="P512">
            <v>166459</v>
          </cell>
          <cell r="Q512">
            <v>-8438</v>
          </cell>
          <cell r="R512">
            <v>-5.0691161186838798</v>
          </cell>
          <cell r="S512">
            <v>22</v>
          </cell>
          <cell r="T512">
            <v>0</v>
          </cell>
          <cell r="U512">
            <v>101</v>
          </cell>
          <cell r="V512">
            <v>915</v>
          </cell>
          <cell r="W512">
            <v>503</v>
          </cell>
          <cell r="X512">
            <v>20</v>
          </cell>
          <cell r="Y512">
            <v>298088</v>
          </cell>
        </row>
        <row r="513">
          <cell r="A513">
            <v>504</v>
          </cell>
          <cell r="B513">
            <v>101</v>
          </cell>
          <cell r="D513">
            <v>998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/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101</v>
          </cell>
          <cell r="V513">
            <v>998</v>
          </cell>
          <cell r="W513">
            <v>504</v>
          </cell>
          <cell r="X513">
            <v>0</v>
          </cell>
          <cell r="Y513">
            <v>0</v>
          </cell>
        </row>
        <row r="514">
          <cell r="A514">
            <v>505</v>
          </cell>
          <cell r="B514">
            <v>101</v>
          </cell>
          <cell r="C514" t="str">
            <v xml:space="preserve">FRANKLIN                     </v>
          </cell>
          <cell r="D514">
            <v>999</v>
          </cell>
          <cell r="E514" t="str">
            <v>TOTAL</v>
          </cell>
          <cell r="F514">
            <v>58610138.872189999</v>
          </cell>
          <cell r="G514">
            <v>1</v>
          </cell>
          <cell r="H514">
            <v>60671824.563199997</v>
          </cell>
          <cell r="I514">
            <v>1</v>
          </cell>
          <cell r="J514">
            <v>32163090</v>
          </cell>
          <cell r="K514">
            <v>32163090</v>
          </cell>
          <cell r="L514">
            <v>0</v>
          </cell>
          <cell r="M514">
            <v>0</v>
          </cell>
          <cell r="N514">
            <v>60671824.563199997</v>
          </cell>
          <cell r="O514">
            <v>32163090</v>
          </cell>
          <cell r="P514">
            <v>31084459</v>
          </cell>
          <cell r="Q514">
            <v>1078631</v>
          </cell>
          <cell r="R514">
            <v>3.4700008772872644</v>
          </cell>
          <cell r="S514">
            <v>6615</v>
          </cell>
          <cell r="T514">
            <v>0</v>
          </cell>
          <cell r="U514">
            <v>101</v>
          </cell>
          <cell r="V514">
            <v>999</v>
          </cell>
          <cell r="W514">
            <v>505</v>
          </cell>
          <cell r="X514">
            <v>6584</v>
          </cell>
          <cell r="Y514">
            <v>60671824.563199997</v>
          </cell>
        </row>
        <row r="515">
          <cell r="A515">
            <v>506</v>
          </cell>
          <cell r="B515">
            <v>102</v>
          </cell>
          <cell r="C515" t="str">
            <v xml:space="preserve">FREETOWN                     </v>
          </cell>
          <cell r="D515">
            <v>102</v>
          </cell>
          <cell r="E515" t="str">
            <v>FREETOWN</v>
          </cell>
          <cell r="F515">
            <v>1172043.8400000001</v>
          </cell>
          <cell r="G515">
            <v>9.7817169329685122E-2</v>
          </cell>
          <cell r="H515">
            <v>1240218.98</v>
          </cell>
          <cell r="I515">
            <v>9.8935299679841743E-2</v>
          </cell>
          <cell r="J515"/>
          <cell r="K515">
            <v>861891</v>
          </cell>
          <cell r="L515">
            <v>0</v>
          </cell>
          <cell r="M515">
            <v>0</v>
          </cell>
          <cell r="N515">
            <v>1240218.98</v>
          </cell>
          <cell r="O515">
            <v>861891</v>
          </cell>
          <cell r="P515">
            <v>834757</v>
          </cell>
          <cell r="Q515">
            <v>27134</v>
          </cell>
          <cell r="R515">
            <v>3.2505268000148546</v>
          </cell>
          <cell r="S515">
            <v>88</v>
          </cell>
          <cell r="T515">
            <v>0</v>
          </cell>
          <cell r="U515">
            <v>102</v>
          </cell>
          <cell r="V515">
            <v>102</v>
          </cell>
          <cell r="W515">
            <v>506</v>
          </cell>
          <cell r="X515">
            <v>90</v>
          </cell>
          <cell r="Y515">
            <v>1240218.98</v>
          </cell>
        </row>
        <row r="516">
          <cell r="A516">
            <v>507</v>
          </cell>
          <cell r="B516">
            <v>102</v>
          </cell>
          <cell r="C516" t="str">
            <v xml:space="preserve">FREETOWN                     </v>
          </cell>
          <cell r="D516">
            <v>665</v>
          </cell>
          <cell r="E516" t="str">
            <v>FREETOWN LAKEVILLE</v>
          </cell>
          <cell r="F516">
            <v>10667345</v>
          </cell>
          <cell r="G516">
            <v>0.89028196433605233</v>
          </cell>
          <cell r="H516">
            <v>11088009</v>
          </cell>
          <cell r="I516">
            <v>0.88451758194168451</v>
          </cell>
          <cell r="J516"/>
          <cell r="K516">
            <v>7705622</v>
          </cell>
          <cell r="L516">
            <v>0</v>
          </cell>
          <cell r="M516">
            <v>0</v>
          </cell>
          <cell r="N516">
            <v>11088009</v>
          </cell>
          <cell r="O516">
            <v>7705622</v>
          </cell>
          <cell r="P516">
            <v>7597531</v>
          </cell>
          <cell r="Q516">
            <v>108091</v>
          </cell>
          <cell r="R516">
            <v>1.422712194264163</v>
          </cell>
          <cell r="S516">
            <v>1254</v>
          </cell>
          <cell r="T516">
            <v>0</v>
          </cell>
          <cell r="U516">
            <v>102</v>
          </cell>
          <cell r="V516">
            <v>665</v>
          </cell>
          <cell r="W516">
            <v>507</v>
          </cell>
          <cell r="X516">
            <v>1250</v>
          </cell>
          <cell r="Y516">
            <v>11088009</v>
          </cell>
        </row>
        <row r="517">
          <cell r="A517">
            <v>508</v>
          </cell>
          <cell r="B517">
            <v>102</v>
          </cell>
          <cell r="C517" t="str">
            <v xml:space="preserve">FREETOWN                     </v>
          </cell>
          <cell r="D517">
            <v>910</v>
          </cell>
          <cell r="E517" t="str">
            <v>BRISTOL COUNTY</v>
          </cell>
          <cell r="F517">
            <v>142596</v>
          </cell>
          <cell r="G517">
            <v>1.190086633426253E-2</v>
          </cell>
          <cell r="H517">
            <v>207429</v>
          </cell>
          <cell r="I517">
            <v>1.6547118378473689E-2</v>
          </cell>
          <cell r="J517"/>
          <cell r="K517">
            <v>144153</v>
          </cell>
          <cell r="L517">
            <v>0</v>
          </cell>
          <cell r="M517">
            <v>0</v>
          </cell>
          <cell r="N517">
            <v>207429</v>
          </cell>
          <cell r="O517">
            <v>144153</v>
          </cell>
          <cell r="P517">
            <v>101560</v>
          </cell>
          <cell r="Q517">
            <v>42593</v>
          </cell>
          <cell r="R517">
            <v>41.938755415517917</v>
          </cell>
          <cell r="S517">
            <v>10</v>
          </cell>
          <cell r="T517">
            <v>0</v>
          </cell>
          <cell r="U517">
            <v>102</v>
          </cell>
          <cell r="V517">
            <v>910</v>
          </cell>
          <cell r="W517">
            <v>508</v>
          </cell>
          <cell r="X517">
            <v>14</v>
          </cell>
          <cell r="Y517">
            <v>207429</v>
          </cell>
        </row>
        <row r="518">
          <cell r="A518">
            <v>509</v>
          </cell>
          <cell r="B518">
            <v>102</v>
          </cell>
          <cell r="D518">
            <v>998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/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102</v>
          </cell>
          <cell r="V518">
            <v>998</v>
          </cell>
          <cell r="W518">
            <v>509</v>
          </cell>
          <cell r="X518">
            <v>0</v>
          </cell>
          <cell r="Y518">
            <v>0</v>
          </cell>
        </row>
        <row r="519">
          <cell r="A519">
            <v>510</v>
          </cell>
          <cell r="B519">
            <v>102</v>
          </cell>
          <cell r="C519" t="str">
            <v xml:space="preserve">FREETOWN                     </v>
          </cell>
          <cell r="D519">
            <v>999</v>
          </cell>
          <cell r="E519" t="str">
            <v>TOTAL</v>
          </cell>
          <cell r="F519">
            <v>11981984.84</v>
          </cell>
          <cell r="G519">
            <v>1</v>
          </cell>
          <cell r="H519">
            <v>12535656.98</v>
          </cell>
          <cell r="I519">
            <v>0.99999999999999989</v>
          </cell>
          <cell r="J519">
            <v>8711666</v>
          </cell>
          <cell r="K519">
            <v>8711666</v>
          </cell>
          <cell r="L519">
            <v>0</v>
          </cell>
          <cell r="M519">
            <v>0</v>
          </cell>
          <cell r="N519">
            <v>12535656.98</v>
          </cell>
          <cell r="O519">
            <v>8711666</v>
          </cell>
          <cell r="P519">
            <v>8533848</v>
          </cell>
          <cell r="Q519">
            <v>177818</v>
          </cell>
          <cell r="R519">
            <v>2.0836790156093712</v>
          </cell>
          <cell r="S519">
            <v>1352</v>
          </cell>
          <cell r="T519">
            <v>0</v>
          </cell>
          <cell r="U519">
            <v>102</v>
          </cell>
          <cell r="V519">
            <v>999</v>
          </cell>
          <cell r="W519">
            <v>510</v>
          </cell>
          <cell r="X519">
            <v>1354</v>
          </cell>
          <cell r="Y519">
            <v>12535656.98</v>
          </cell>
        </row>
        <row r="520">
          <cell r="A520">
            <v>511</v>
          </cell>
          <cell r="B520">
            <v>103</v>
          </cell>
          <cell r="C520" t="str">
            <v xml:space="preserve">GARDNER                      </v>
          </cell>
          <cell r="D520">
            <v>103</v>
          </cell>
          <cell r="E520" t="str">
            <v>GARDNER</v>
          </cell>
          <cell r="F520">
            <v>24492666.370000005</v>
          </cell>
          <cell r="G520">
            <v>0.89866961245182908</v>
          </cell>
          <cell r="H520">
            <v>25131322.549999997</v>
          </cell>
          <cell r="I520">
            <v>0.89131438227598048</v>
          </cell>
          <cell r="J520"/>
          <cell r="K520">
            <v>6708647</v>
          </cell>
          <cell r="L520">
            <v>0</v>
          </cell>
          <cell r="M520">
            <v>0</v>
          </cell>
          <cell r="N520">
            <v>25131322.549999997</v>
          </cell>
          <cell r="O520">
            <v>6708647</v>
          </cell>
          <cell r="P520">
            <v>6454822</v>
          </cell>
          <cell r="Q520">
            <v>253825</v>
          </cell>
          <cell r="R520">
            <v>3.9323315189791446</v>
          </cell>
          <cell r="S520">
            <v>2507</v>
          </cell>
          <cell r="T520">
            <v>0</v>
          </cell>
          <cell r="U520">
            <v>103</v>
          </cell>
          <cell r="V520">
            <v>103</v>
          </cell>
          <cell r="W520">
            <v>511</v>
          </cell>
          <cell r="X520">
            <v>2470</v>
          </cell>
          <cell r="Y520">
            <v>25131322.549999997</v>
          </cell>
        </row>
        <row r="521">
          <cell r="A521">
            <v>512</v>
          </cell>
          <cell r="B521">
            <v>103</v>
          </cell>
          <cell r="C521" t="str">
            <v xml:space="preserve">GARDNER                      </v>
          </cell>
          <cell r="D521">
            <v>832</v>
          </cell>
          <cell r="E521" t="str">
            <v>MONTACHUSETT</v>
          </cell>
          <cell r="F521">
            <v>2761695</v>
          </cell>
          <cell r="G521">
            <v>0.10133038754817096</v>
          </cell>
          <cell r="H521">
            <v>3064478</v>
          </cell>
          <cell r="I521">
            <v>0.10868561772401955</v>
          </cell>
          <cell r="J521"/>
          <cell r="K521">
            <v>818043</v>
          </cell>
          <cell r="L521">
            <v>0</v>
          </cell>
          <cell r="M521">
            <v>0</v>
          </cell>
          <cell r="N521">
            <v>3064478</v>
          </cell>
          <cell r="O521">
            <v>818043</v>
          </cell>
          <cell r="P521">
            <v>727820</v>
          </cell>
          <cell r="Q521">
            <v>90223</v>
          </cell>
          <cell r="R521">
            <v>12.396334258470501</v>
          </cell>
          <cell r="S521">
            <v>195</v>
          </cell>
          <cell r="T521">
            <v>0</v>
          </cell>
          <cell r="U521">
            <v>103</v>
          </cell>
          <cell r="V521">
            <v>832</v>
          </cell>
          <cell r="W521">
            <v>512</v>
          </cell>
          <cell r="X521">
            <v>207</v>
          </cell>
          <cell r="Y521">
            <v>3064478</v>
          </cell>
        </row>
        <row r="522">
          <cell r="A522">
            <v>513</v>
          </cell>
          <cell r="B522">
            <v>103</v>
          </cell>
          <cell r="D522">
            <v>998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/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103</v>
          </cell>
          <cell r="V522">
            <v>998</v>
          </cell>
          <cell r="W522">
            <v>513</v>
          </cell>
          <cell r="X522">
            <v>0</v>
          </cell>
          <cell r="Y522">
            <v>0</v>
          </cell>
        </row>
        <row r="523">
          <cell r="A523">
            <v>514</v>
          </cell>
          <cell r="B523">
            <v>103</v>
          </cell>
          <cell r="D523">
            <v>998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/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103</v>
          </cell>
          <cell r="V523">
            <v>998</v>
          </cell>
          <cell r="W523">
            <v>514</v>
          </cell>
          <cell r="X523">
            <v>0</v>
          </cell>
          <cell r="Y523">
            <v>0</v>
          </cell>
        </row>
        <row r="524">
          <cell r="A524">
            <v>515</v>
          </cell>
          <cell r="B524">
            <v>103</v>
          </cell>
          <cell r="C524" t="str">
            <v xml:space="preserve">GARDNER                      </v>
          </cell>
          <cell r="D524">
            <v>999</v>
          </cell>
          <cell r="E524" t="str">
            <v>TOTAL</v>
          </cell>
          <cell r="F524">
            <v>27254361.370000005</v>
          </cell>
          <cell r="G524">
            <v>1</v>
          </cell>
          <cell r="H524">
            <v>28195800.549999997</v>
          </cell>
          <cell r="I524">
            <v>1</v>
          </cell>
          <cell r="J524">
            <v>7526690</v>
          </cell>
          <cell r="K524">
            <v>7526690</v>
          </cell>
          <cell r="L524">
            <v>0</v>
          </cell>
          <cell r="M524">
            <v>0</v>
          </cell>
          <cell r="N524">
            <v>28195800.549999997</v>
          </cell>
          <cell r="O524">
            <v>7526690</v>
          </cell>
          <cell r="P524">
            <v>7182642</v>
          </cell>
          <cell r="Q524">
            <v>344048</v>
          </cell>
          <cell r="R524">
            <v>4.7899923175901016</v>
          </cell>
          <cell r="S524">
            <v>2702</v>
          </cell>
          <cell r="T524">
            <v>0</v>
          </cell>
          <cell r="U524">
            <v>103</v>
          </cell>
          <cell r="V524">
            <v>999</v>
          </cell>
          <cell r="W524">
            <v>515</v>
          </cell>
          <cell r="X524">
            <v>2677</v>
          </cell>
          <cell r="Y524">
            <v>28195800.549999997</v>
          </cell>
        </row>
        <row r="525">
          <cell r="A525">
            <v>516</v>
          </cell>
          <cell r="B525">
            <v>104</v>
          </cell>
          <cell r="C525" t="str">
            <v>AQUINNAH</v>
          </cell>
          <cell r="D525">
            <v>104</v>
          </cell>
          <cell r="E525" t="str">
            <v>AQUINNAH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/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104</v>
          </cell>
          <cell r="V525">
            <v>104</v>
          </cell>
          <cell r="W525">
            <v>516</v>
          </cell>
          <cell r="X525">
            <v>0</v>
          </cell>
          <cell r="Y525">
            <v>0</v>
          </cell>
        </row>
        <row r="526">
          <cell r="A526">
            <v>517</v>
          </cell>
          <cell r="B526">
            <v>104</v>
          </cell>
          <cell r="C526" t="str">
            <v>AQUINNAH</v>
          </cell>
          <cell r="D526">
            <v>700</v>
          </cell>
          <cell r="E526" t="str">
            <v>MARTHAS VINEYARD</v>
          </cell>
          <cell r="F526">
            <v>123472</v>
          </cell>
          <cell r="G526">
            <v>0.3885333081594764</v>
          </cell>
          <cell r="H526">
            <v>98321</v>
          </cell>
          <cell r="I526">
            <v>0.26792799372152343</v>
          </cell>
          <cell r="J526"/>
          <cell r="K526">
            <v>98321</v>
          </cell>
          <cell r="L526">
            <v>0</v>
          </cell>
          <cell r="M526">
            <v>0</v>
          </cell>
          <cell r="N526">
            <v>98321</v>
          </cell>
          <cell r="O526">
            <v>98321</v>
          </cell>
          <cell r="P526">
            <v>143201</v>
          </cell>
          <cell r="Q526">
            <v>-44880</v>
          </cell>
          <cell r="R526">
            <v>-31.340563264223015</v>
          </cell>
          <cell r="S526">
            <v>12</v>
          </cell>
          <cell r="T526">
            <v>0</v>
          </cell>
          <cell r="U526">
            <v>104</v>
          </cell>
          <cell r="V526">
            <v>700</v>
          </cell>
          <cell r="W526">
            <v>517</v>
          </cell>
          <cell r="X526">
            <v>9</v>
          </cell>
          <cell r="Y526">
            <v>98321</v>
          </cell>
        </row>
        <row r="527">
          <cell r="A527">
            <v>518</v>
          </cell>
          <cell r="B527">
            <v>104</v>
          </cell>
          <cell r="C527" t="str">
            <v>AQUINNAH</v>
          </cell>
          <cell r="D527">
            <v>774</v>
          </cell>
          <cell r="E527" t="str">
            <v>UPISLAND</v>
          </cell>
          <cell r="F527">
            <v>194318</v>
          </cell>
          <cell r="G527">
            <v>0.6114666918405236</v>
          </cell>
          <cell r="H527">
            <v>268647</v>
          </cell>
          <cell r="I527">
            <v>0.73207200627847657</v>
          </cell>
          <cell r="J527"/>
          <cell r="K527">
            <v>268647</v>
          </cell>
          <cell r="L527">
            <v>0</v>
          </cell>
          <cell r="M527">
            <v>0</v>
          </cell>
          <cell r="N527">
            <v>268647</v>
          </cell>
          <cell r="O527">
            <v>268647</v>
          </cell>
          <cell r="P527">
            <v>225366</v>
          </cell>
          <cell r="Q527">
            <v>43281</v>
          </cell>
          <cell r="R527">
            <v>19.204760256649184</v>
          </cell>
          <cell r="S527">
            <v>24</v>
          </cell>
          <cell r="T527">
            <v>0</v>
          </cell>
          <cell r="U527">
            <v>104</v>
          </cell>
          <cell r="V527">
            <v>774</v>
          </cell>
          <cell r="W527">
            <v>518</v>
          </cell>
          <cell r="X527">
            <v>32</v>
          </cell>
          <cell r="Y527">
            <v>268647</v>
          </cell>
        </row>
        <row r="528">
          <cell r="A528">
            <v>519</v>
          </cell>
          <cell r="B528">
            <v>104</v>
          </cell>
          <cell r="D528">
            <v>998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/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104</v>
          </cell>
          <cell r="V528">
            <v>998</v>
          </cell>
          <cell r="W528">
            <v>519</v>
          </cell>
          <cell r="X528">
            <v>0</v>
          </cell>
          <cell r="Y528">
            <v>0</v>
          </cell>
        </row>
        <row r="529">
          <cell r="A529">
            <v>520</v>
          </cell>
          <cell r="B529">
            <v>104</v>
          </cell>
          <cell r="C529" t="str">
            <v>AQUINNAH</v>
          </cell>
          <cell r="D529">
            <v>999</v>
          </cell>
          <cell r="E529" t="str">
            <v>TOTAL</v>
          </cell>
          <cell r="F529">
            <v>317790</v>
          </cell>
          <cell r="G529">
            <v>1</v>
          </cell>
          <cell r="H529">
            <v>366968</v>
          </cell>
          <cell r="I529">
            <v>1</v>
          </cell>
          <cell r="J529">
            <v>366968</v>
          </cell>
          <cell r="K529">
            <v>366968</v>
          </cell>
          <cell r="L529">
            <v>0</v>
          </cell>
          <cell r="M529">
            <v>0</v>
          </cell>
          <cell r="N529">
            <v>366968</v>
          </cell>
          <cell r="O529">
            <v>366968</v>
          </cell>
          <cell r="P529">
            <v>368567</v>
          </cell>
          <cell r="Q529">
            <v>-1599</v>
          </cell>
          <cell r="R529">
            <v>-0.43384242213763036</v>
          </cell>
          <cell r="S529">
            <v>36</v>
          </cell>
          <cell r="T529">
            <v>0</v>
          </cell>
          <cell r="U529">
            <v>104</v>
          </cell>
          <cell r="V529">
            <v>999</v>
          </cell>
          <cell r="W529">
            <v>520</v>
          </cell>
          <cell r="X529">
            <v>41</v>
          </cell>
          <cell r="Y529">
            <v>366968</v>
          </cell>
        </row>
        <row r="530">
          <cell r="A530">
            <v>521</v>
          </cell>
          <cell r="B530">
            <v>105</v>
          </cell>
          <cell r="C530" t="str">
            <v xml:space="preserve">GEORGETOWN                   </v>
          </cell>
          <cell r="D530">
            <v>105</v>
          </cell>
          <cell r="E530" t="str">
            <v>GEORGETOWN</v>
          </cell>
          <cell r="F530">
            <v>13112600.769999998</v>
          </cell>
          <cell r="G530">
            <v>0.96227266992908878</v>
          </cell>
          <cell r="H530">
            <v>13510524.82</v>
          </cell>
          <cell r="I530">
            <v>0.962938774464553</v>
          </cell>
          <cell r="J530"/>
          <cell r="K530">
            <v>8357100</v>
          </cell>
          <cell r="L530">
            <v>0</v>
          </cell>
          <cell r="M530">
            <v>0</v>
          </cell>
          <cell r="N530">
            <v>13510524.82</v>
          </cell>
          <cell r="O530">
            <v>8329567</v>
          </cell>
          <cell r="P530">
            <v>8111641</v>
          </cell>
          <cell r="Q530">
            <v>217926</v>
          </cell>
          <cell r="R530">
            <v>2.686583392928755</v>
          </cell>
          <cell r="S530">
            <v>1571</v>
          </cell>
          <cell r="T530">
            <v>0</v>
          </cell>
          <cell r="U530">
            <v>105</v>
          </cell>
          <cell r="V530">
            <v>105</v>
          </cell>
          <cell r="W530">
            <v>521</v>
          </cell>
          <cell r="X530">
            <v>1552</v>
          </cell>
          <cell r="Y530">
            <v>13510524.82</v>
          </cell>
        </row>
        <row r="531">
          <cell r="A531">
            <v>522</v>
          </cell>
          <cell r="B531">
            <v>105</v>
          </cell>
          <cell r="C531" t="str">
            <v xml:space="preserve">GEORGETOWN                   </v>
          </cell>
          <cell r="D531">
            <v>885</v>
          </cell>
          <cell r="E531" t="str">
            <v>WHITTIER</v>
          </cell>
          <cell r="F531">
            <v>388008</v>
          </cell>
          <cell r="G531">
            <v>2.8474099125176518E-2</v>
          </cell>
          <cell r="H531">
            <v>404489</v>
          </cell>
          <cell r="I531">
            <v>2.882923847397903E-2</v>
          </cell>
          <cell r="J531"/>
          <cell r="K531">
            <v>250202</v>
          </cell>
          <cell r="L531">
            <v>0</v>
          </cell>
          <cell r="M531">
            <v>0</v>
          </cell>
          <cell r="N531">
            <v>404489</v>
          </cell>
          <cell r="O531">
            <v>249378</v>
          </cell>
          <cell r="P531">
            <v>240027</v>
          </cell>
          <cell r="Q531">
            <v>9351</v>
          </cell>
          <cell r="R531">
            <v>3.8958117211813672</v>
          </cell>
          <cell r="S531">
            <v>27</v>
          </cell>
          <cell r="T531">
            <v>0</v>
          </cell>
          <cell r="U531">
            <v>105</v>
          </cell>
          <cell r="V531">
            <v>885</v>
          </cell>
          <cell r="W531">
            <v>522</v>
          </cell>
          <cell r="X531">
            <v>27</v>
          </cell>
          <cell r="Y531">
            <v>404489</v>
          </cell>
        </row>
        <row r="532">
          <cell r="A532">
            <v>523</v>
          </cell>
          <cell r="B532">
            <v>105</v>
          </cell>
          <cell r="C532" t="str">
            <v xml:space="preserve">GEORGETOWN                   </v>
          </cell>
          <cell r="D532">
            <v>913</v>
          </cell>
          <cell r="E532" t="str">
            <v>ESSEX AGRICULTURAL</v>
          </cell>
          <cell r="F532">
            <v>126091</v>
          </cell>
          <cell r="G532">
            <v>9.253230945734707E-3</v>
          </cell>
          <cell r="H532">
            <v>115499</v>
          </cell>
          <cell r="I532">
            <v>8.2319870614679363E-3</v>
          </cell>
          <cell r="J532"/>
          <cell r="K532">
            <v>71443</v>
          </cell>
          <cell r="L532">
            <v>99800</v>
          </cell>
          <cell r="M532">
            <v>28357</v>
          </cell>
          <cell r="N532">
            <v>0</v>
          </cell>
          <cell r="O532">
            <v>99800</v>
          </cell>
          <cell r="P532">
            <v>110447</v>
          </cell>
          <cell r="Q532">
            <v>-10647</v>
          </cell>
          <cell r="R532">
            <v>-9.6399177886225971</v>
          </cell>
          <cell r="S532">
            <v>9</v>
          </cell>
          <cell r="T532">
            <v>0</v>
          </cell>
          <cell r="U532">
            <v>105</v>
          </cell>
          <cell r="V532">
            <v>913</v>
          </cell>
          <cell r="W532">
            <v>523</v>
          </cell>
          <cell r="X532">
            <v>8</v>
          </cell>
          <cell r="Y532">
            <v>115499</v>
          </cell>
        </row>
        <row r="533">
          <cell r="A533">
            <v>524</v>
          </cell>
          <cell r="B533">
            <v>105</v>
          </cell>
          <cell r="D533">
            <v>998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/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105</v>
          </cell>
          <cell r="V533">
            <v>998</v>
          </cell>
          <cell r="W533">
            <v>524</v>
          </cell>
          <cell r="X533">
            <v>0</v>
          </cell>
          <cell r="Y533">
            <v>0</v>
          </cell>
        </row>
        <row r="534">
          <cell r="A534">
            <v>525</v>
          </cell>
          <cell r="B534">
            <v>105</v>
          </cell>
          <cell r="C534" t="str">
            <v xml:space="preserve">GEORGETOWN                   </v>
          </cell>
          <cell r="D534">
            <v>999</v>
          </cell>
          <cell r="E534" t="str">
            <v>TOTAL</v>
          </cell>
          <cell r="F534">
            <v>13626699.769999998</v>
          </cell>
          <cell r="G534">
            <v>1</v>
          </cell>
          <cell r="H534">
            <v>14030512.82</v>
          </cell>
          <cell r="I534">
            <v>0.99999999999999989</v>
          </cell>
          <cell r="J534">
            <v>8678745</v>
          </cell>
          <cell r="K534">
            <v>8678745</v>
          </cell>
          <cell r="L534">
            <v>99800</v>
          </cell>
          <cell r="M534">
            <v>28357</v>
          </cell>
          <cell r="N534">
            <v>13915013.82</v>
          </cell>
          <cell r="O534">
            <v>8678745</v>
          </cell>
          <cell r="P534">
            <v>8462115</v>
          </cell>
          <cell r="Q534">
            <v>216630</v>
          </cell>
          <cell r="R534">
            <v>2.5599982982977658</v>
          </cell>
          <cell r="S534">
            <v>1607</v>
          </cell>
          <cell r="T534">
            <v>0</v>
          </cell>
          <cell r="U534">
            <v>105</v>
          </cell>
          <cell r="V534">
            <v>999</v>
          </cell>
          <cell r="W534">
            <v>525</v>
          </cell>
          <cell r="X534">
            <v>1587</v>
          </cell>
          <cell r="Y534">
            <v>14030512.82</v>
          </cell>
        </row>
        <row r="535">
          <cell r="A535">
            <v>526</v>
          </cell>
          <cell r="B535">
            <v>106</v>
          </cell>
          <cell r="C535" t="str">
            <v xml:space="preserve">GILL                         </v>
          </cell>
          <cell r="D535">
            <v>106</v>
          </cell>
          <cell r="E535" t="str">
            <v>GILL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/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106</v>
          </cell>
          <cell r="V535">
            <v>106</v>
          </cell>
          <cell r="W535">
            <v>526</v>
          </cell>
          <cell r="X535">
            <v>0</v>
          </cell>
          <cell r="Y535">
            <v>0</v>
          </cell>
        </row>
        <row r="536">
          <cell r="A536">
            <v>527</v>
          </cell>
          <cell r="B536">
            <v>106</v>
          </cell>
          <cell r="C536" t="str">
            <v xml:space="preserve">GILL                         </v>
          </cell>
          <cell r="D536">
            <v>674</v>
          </cell>
          <cell r="E536" t="str">
            <v>GILL MONTAGUE</v>
          </cell>
          <cell r="F536">
            <v>1579268</v>
          </cell>
          <cell r="G536">
            <v>0.89273306327888902</v>
          </cell>
          <cell r="H536">
            <v>1624461</v>
          </cell>
          <cell r="I536">
            <v>0.88390455234015874</v>
          </cell>
          <cell r="J536"/>
          <cell r="K536">
            <v>864810</v>
          </cell>
          <cell r="L536">
            <v>0</v>
          </cell>
          <cell r="M536">
            <v>0</v>
          </cell>
          <cell r="N536">
            <v>1624461</v>
          </cell>
          <cell r="O536">
            <v>864810</v>
          </cell>
          <cell r="P536">
            <v>853810</v>
          </cell>
          <cell r="Q536">
            <v>11000</v>
          </cell>
          <cell r="R536">
            <v>1.288342839741863</v>
          </cell>
          <cell r="S536">
            <v>162</v>
          </cell>
          <cell r="T536">
            <v>0</v>
          </cell>
          <cell r="U536">
            <v>106</v>
          </cell>
          <cell r="V536">
            <v>674</v>
          </cell>
          <cell r="W536">
            <v>527</v>
          </cell>
          <cell r="X536">
            <v>161</v>
          </cell>
          <cell r="Y536">
            <v>1624461</v>
          </cell>
        </row>
        <row r="537">
          <cell r="A537">
            <v>528</v>
          </cell>
          <cell r="B537">
            <v>106</v>
          </cell>
          <cell r="C537" t="str">
            <v xml:space="preserve">GILL                         </v>
          </cell>
          <cell r="D537">
            <v>818</v>
          </cell>
          <cell r="E537" t="str">
            <v>FRANKLIN COUNTY</v>
          </cell>
          <cell r="F537">
            <v>189758</v>
          </cell>
          <cell r="G537">
            <v>0.10726693672111094</v>
          </cell>
          <cell r="H537">
            <v>213363</v>
          </cell>
          <cell r="I537">
            <v>0.1160954476598412</v>
          </cell>
          <cell r="J537"/>
          <cell r="K537">
            <v>113587</v>
          </cell>
          <cell r="L537">
            <v>0</v>
          </cell>
          <cell r="M537">
            <v>0</v>
          </cell>
          <cell r="N537">
            <v>213363</v>
          </cell>
          <cell r="O537">
            <v>113587</v>
          </cell>
          <cell r="P537">
            <v>102590</v>
          </cell>
          <cell r="Q537">
            <v>10997</v>
          </cell>
          <cell r="R537">
            <v>10.719368359489229</v>
          </cell>
          <cell r="S537">
            <v>13</v>
          </cell>
          <cell r="T537">
            <v>0</v>
          </cell>
          <cell r="U537">
            <v>106</v>
          </cell>
          <cell r="V537">
            <v>818</v>
          </cell>
          <cell r="W537">
            <v>528</v>
          </cell>
          <cell r="X537">
            <v>14</v>
          </cell>
          <cell r="Y537">
            <v>213363</v>
          </cell>
        </row>
        <row r="538">
          <cell r="A538">
            <v>529</v>
          </cell>
          <cell r="B538">
            <v>106</v>
          </cell>
          <cell r="D538">
            <v>998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/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106</v>
          </cell>
          <cell r="V538">
            <v>998</v>
          </cell>
          <cell r="W538">
            <v>529</v>
          </cell>
          <cell r="X538">
            <v>0</v>
          </cell>
          <cell r="Y538">
            <v>0</v>
          </cell>
        </row>
        <row r="539">
          <cell r="A539">
            <v>530</v>
          </cell>
          <cell r="B539">
            <v>106</v>
          </cell>
          <cell r="C539" t="str">
            <v xml:space="preserve">GILL                         </v>
          </cell>
          <cell r="D539">
            <v>999</v>
          </cell>
          <cell r="E539" t="str">
            <v>TOTAL</v>
          </cell>
          <cell r="F539">
            <v>1769026</v>
          </cell>
          <cell r="G539">
            <v>1</v>
          </cell>
          <cell r="H539">
            <v>1837824</v>
          </cell>
          <cell r="I539">
            <v>1</v>
          </cell>
          <cell r="J539">
            <v>978397</v>
          </cell>
          <cell r="K539">
            <v>978397</v>
          </cell>
          <cell r="L539">
            <v>0</v>
          </cell>
          <cell r="M539">
            <v>0</v>
          </cell>
          <cell r="N539">
            <v>1837824</v>
          </cell>
          <cell r="O539">
            <v>978397</v>
          </cell>
          <cell r="P539">
            <v>956400</v>
          </cell>
          <cell r="Q539">
            <v>21997</v>
          </cell>
          <cell r="R539">
            <v>2.299979088247595</v>
          </cell>
          <cell r="S539">
            <v>175</v>
          </cell>
          <cell r="T539">
            <v>0</v>
          </cell>
          <cell r="U539">
            <v>106</v>
          </cell>
          <cell r="V539">
            <v>999</v>
          </cell>
          <cell r="W539">
            <v>530</v>
          </cell>
          <cell r="X539">
            <v>175</v>
          </cell>
          <cell r="Y539">
            <v>1837824</v>
          </cell>
        </row>
        <row r="540">
          <cell r="A540">
            <v>531</v>
          </cell>
          <cell r="B540">
            <v>107</v>
          </cell>
          <cell r="C540" t="str">
            <v xml:space="preserve">GLOUCESTER                   </v>
          </cell>
          <cell r="D540">
            <v>107</v>
          </cell>
          <cell r="E540" t="str">
            <v>GLOUCESTER</v>
          </cell>
          <cell r="F540">
            <v>33676197.520679988</v>
          </cell>
          <cell r="G540">
            <v>0.97259850612063758</v>
          </cell>
          <cell r="H540">
            <v>35226845.308150001</v>
          </cell>
          <cell r="I540">
            <v>0.9727143144902759</v>
          </cell>
          <cell r="J540"/>
          <cell r="K540">
            <v>30508808</v>
          </cell>
          <cell r="L540">
            <v>0</v>
          </cell>
          <cell r="M540">
            <v>0</v>
          </cell>
          <cell r="N540">
            <v>35226845.308150001</v>
          </cell>
          <cell r="O540">
            <v>30509144</v>
          </cell>
          <cell r="P540">
            <v>29773120</v>
          </cell>
          <cell r="Q540">
            <v>736024</v>
          </cell>
          <cell r="R540">
            <v>2.4721090701948603</v>
          </cell>
          <cell r="S540">
            <v>3496</v>
          </cell>
          <cell r="T540">
            <v>0</v>
          </cell>
          <cell r="U540">
            <v>107</v>
          </cell>
          <cell r="V540">
            <v>107</v>
          </cell>
          <cell r="W540">
            <v>531</v>
          </cell>
          <cell r="X540">
            <v>3453</v>
          </cell>
          <cell r="Y540">
            <v>35226845.308150001</v>
          </cell>
        </row>
        <row r="541">
          <cell r="A541">
            <v>532</v>
          </cell>
          <cell r="B541">
            <v>107</v>
          </cell>
          <cell r="C541" t="str">
            <v xml:space="preserve">GLOUCESTER                   </v>
          </cell>
          <cell r="D541">
            <v>854</v>
          </cell>
          <cell r="E541" t="str">
            <v>NORTH SHORE</v>
          </cell>
          <cell r="F541">
            <v>808675</v>
          </cell>
          <cell r="G541">
            <v>2.3355252517868748E-2</v>
          </cell>
          <cell r="H541">
            <v>814903</v>
          </cell>
          <cell r="I541">
            <v>2.2501810936719886E-2</v>
          </cell>
          <cell r="J541"/>
          <cell r="K541">
            <v>705761</v>
          </cell>
          <cell r="L541">
            <v>0</v>
          </cell>
          <cell r="M541">
            <v>0</v>
          </cell>
          <cell r="N541">
            <v>814903</v>
          </cell>
          <cell r="O541">
            <v>705769</v>
          </cell>
          <cell r="P541">
            <v>714950</v>
          </cell>
          <cell r="Q541">
            <v>-9181</v>
          </cell>
          <cell r="R541">
            <v>-1.2841457444576543</v>
          </cell>
          <cell r="S541">
            <v>56</v>
          </cell>
          <cell r="T541">
            <v>0</v>
          </cell>
          <cell r="U541">
            <v>107</v>
          </cell>
          <cell r="V541">
            <v>854</v>
          </cell>
          <cell r="W541">
            <v>532</v>
          </cell>
          <cell r="X541">
            <v>54</v>
          </cell>
          <cell r="Y541">
            <v>814903</v>
          </cell>
        </row>
        <row r="542">
          <cell r="A542">
            <v>533</v>
          </cell>
          <cell r="B542">
            <v>107</v>
          </cell>
          <cell r="C542" t="str">
            <v xml:space="preserve">GLOUCESTER                   </v>
          </cell>
          <cell r="D542">
            <v>913</v>
          </cell>
          <cell r="E542" t="str">
            <v>ESSEX AGRICULTURAL</v>
          </cell>
          <cell r="F542">
            <v>140101</v>
          </cell>
          <cell r="G542">
            <v>4.0462413614937142E-3</v>
          </cell>
          <cell r="H542">
            <v>173248</v>
          </cell>
          <cell r="I542">
            <v>4.7838745730042062E-3</v>
          </cell>
          <cell r="J542"/>
          <cell r="K542">
            <v>150044</v>
          </cell>
          <cell r="L542">
            <v>149700</v>
          </cell>
          <cell r="M542">
            <v>-344</v>
          </cell>
          <cell r="N542">
            <v>0</v>
          </cell>
          <cell r="O542">
            <v>149700</v>
          </cell>
          <cell r="P542">
            <v>122719</v>
          </cell>
          <cell r="Q542">
            <v>26981</v>
          </cell>
          <cell r="R542">
            <v>21.986000537814032</v>
          </cell>
          <cell r="S542">
            <v>10</v>
          </cell>
          <cell r="T542">
            <v>0</v>
          </cell>
          <cell r="U542">
            <v>107</v>
          </cell>
          <cell r="V542">
            <v>913</v>
          </cell>
          <cell r="W542">
            <v>533</v>
          </cell>
          <cell r="X542">
            <v>12</v>
          </cell>
          <cell r="Y542">
            <v>173248</v>
          </cell>
        </row>
        <row r="543">
          <cell r="A543">
            <v>534</v>
          </cell>
          <cell r="B543">
            <v>107</v>
          </cell>
          <cell r="D543">
            <v>998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/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107</v>
          </cell>
          <cell r="V543">
            <v>998</v>
          </cell>
          <cell r="W543">
            <v>534</v>
          </cell>
          <cell r="X543">
            <v>0</v>
          </cell>
          <cell r="Y543">
            <v>0</v>
          </cell>
        </row>
        <row r="544">
          <cell r="A544">
            <v>535</v>
          </cell>
          <cell r="B544">
            <v>107</v>
          </cell>
          <cell r="C544" t="str">
            <v xml:space="preserve">GLOUCESTER                   </v>
          </cell>
          <cell r="D544">
            <v>999</v>
          </cell>
          <cell r="E544" t="str">
            <v>TOTAL</v>
          </cell>
          <cell r="F544">
            <v>34624973.520679988</v>
          </cell>
          <cell r="G544">
            <v>1</v>
          </cell>
          <cell r="H544">
            <v>36214996.308150001</v>
          </cell>
          <cell r="I544">
            <v>1</v>
          </cell>
          <cell r="J544">
            <v>31364613</v>
          </cell>
          <cell r="K544">
            <v>31364613</v>
          </cell>
          <cell r="L544">
            <v>149700</v>
          </cell>
          <cell r="M544">
            <v>-344</v>
          </cell>
          <cell r="N544">
            <v>36041748.308150001</v>
          </cell>
          <cell r="O544">
            <v>31364613</v>
          </cell>
          <cell r="P544">
            <v>30610789</v>
          </cell>
          <cell r="Q544">
            <v>753824</v>
          </cell>
          <cell r="R544">
            <v>2.4626088533686605</v>
          </cell>
          <cell r="S544">
            <v>3562</v>
          </cell>
          <cell r="T544">
            <v>0</v>
          </cell>
          <cell r="U544">
            <v>107</v>
          </cell>
          <cell r="V544">
            <v>999</v>
          </cell>
          <cell r="W544">
            <v>535</v>
          </cell>
          <cell r="X544">
            <v>3519</v>
          </cell>
          <cell r="Y544">
            <v>36214996.308150001</v>
          </cell>
        </row>
        <row r="545">
          <cell r="A545">
            <v>536</v>
          </cell>
          <cell r="B545">
            <v>108</v>
          </cell>
          <cell r="C545" t="str">
            <v xml:space="preserve">GOSHEN                       </v>
          </cell>
          <cell r="D545">
            <v>108</v>
          </cell>
          <cell r="E545" t="str">
            <v>GOSHEN</v>
          </cell>
          <cell r="F545">
            <v>110250.63</v>
          </cell>
          <cell r="G545">
            <v>9.3214344767817425E-2</v>
          </cell>
          <cell r="H545">
            <v>189431.25</v>
          </cell>
          <cell r="I545">
            <v>0.15037803636222188</v>
          </cell>
          <cell r="J545"/>
          <cell r="K545">
            <v>104098</v>
          </cell>
          <cell r="L545">
            <v>0</v>
          </cell>
          <cell r="M545">
            <v>0</v>
          </cell>
          <cell r="N545">
            <v>189431.25</v>
          </cell>
          <cell r="O545">
            <v>104098</v>
          </cell>
          <cell r="P545">
            <v>62127</v>
          </cell>
          <cell r="Q545">
            <v>41971</v>
          </cell>
          <cell r="R545">
            <v>67.556778856213882</v>
          </cell>
          <cell r="S545">
            <v>9</v>
          </cell>
          <cell r="T545">
            <v>0</v>
          </cell>
          <cell r="U545">
            <v>108</v>
          </cell>
          <cell r="V545">
            <v>108</v>
          </cell>
          <cell r="W545">
            <v>536</v>
          </cell>
          <cell r="X545">
            <v>13</v>
          </cell>
          <cell r="Y545">
            <v>189431.25</v>
          </cell>
        </row>
        <row r="546">
          <cell r="A546">
            <v>537</v>
          </cell>
          <cell r="B546">
            <v>108</v>
          </cell>
          <cell r="C546" t="str">
            <v xml:space="preserve">GOSHEN                       </v>
          </cell>
          <cell r="D546">
            <v>632</v>
          </cell>
          <cell r="E546" t="str">
            <v>CHESTERFIELD GOSHEN</v>
          </cell>
          <cell r="F546">
            <v>598338</v>
          </cell>
          <cell r="G546">
            <v>0.50588086997495019</v>
          </cell>
          <cell r="H546">
            <v>702182</v>
          </cell>
          <cell r="I546">
            <v>0.55741991001430702</v>
          </cell>
          <cell r="J546"/>
          <cell r="K546">
            <v>385871</v>
          </cell>
          <cell r="L546">
            <v>0</v>
          </cell>
          <cell r="M546">
            <v>0</v>
          </cell>
          <cell r="N546">
            <v>702182</v>
          </cell>
          <cell r="O546">
            <v>385871</v>
          </cell>
          <cell r="P546">
            <v>337169</v>
          </cell>
          <cell r="Q546">
            <v>48702</v>
          </cell>
          <cell r="R546">
            <v>14.444388422423177</v>
          </cell>
          <cell r="S546">
            <v>70</v>
          </cell>
          <cell r="T546">
            <v>0</v>
          </cell>
          <cell r="U546">
            <v>108</v>
          </cell>
          <cell r="V546">
            <v>632</v>
          </cell>
          <cell r="W546">
            <v>537</v>
          </cell>
          <cell r="X546">
            <v>80</v>
          </cell>
          <cell r="Y546">
            <v>702182</v>
          </cell>
        </row>
        <row r="547">
          <cell r="A547">
            <v>538</v>
          </cell>
          <cell r="B547">
            <v>108</v>
          </cell>
          <cell r="C547" t="str">
            <v xml:space="preserve">GOSHEN                       </v>
          </cell>
          <cell r="D547">
            <v>683</v>
          </cell>
          <cell r="E547" t="str">
            <v>HAMPSHIRE</v>
          </cell>
          <cell r="F547">
            <v>474176</v>
          </cell>
          <cell r="G547">
            <v>0.4009047852572325</v>
          </cell>
          <cell r="H547">
            <v>368087</v>
          </cell>
          <cell r="I547">
            <v>0.29220205362347113</v>
          </cell>
          <cell r="J547"/>
          <cell r="K547">
            <v>202275</v>
          </cell>
          <cell r="L547">
            <v>0</v>
          </cell>
          <cell r="M547">
            <v>0</v>
          </cell>
          <cell r="N547">
            <v>368087</v>
          </cell>
          <cell r="O547">
            <v>202275</v>
          </cell>
          <cell r="P547">
            <v>267202</v>
          </cell>
          <cell r="Q547">
            <v>-64927</v>
          </cell>
          <cell r="R547">
            <v>-24.298845068524937</v>
          </cell>
          <cell r="S547">
            <v>53</v>
          </cell>
          <cell r="T547">
            <v>0</v>
          </cell>
          <cell r="U547">
            <v>108</v>
          </cell>
          <cell r="V547">
            <v>683</v>
          </cell>
          <cell r="W547">
            <v>538</v>
          </cell>
          <cell r="X547">
            <v>40</v>
          </cell>
          <cell r="Y547">
            <v>368087</v>
          </cell>
        </row>
        <row r="548">
          <cell r="A548">
            <v>539</v>
          </cell>
          <cell r="B548">
            <v>108</v>
          </cell>
          <cell r="D548">
            <v>998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/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108</v>
          </cell>
          <cell r="V548">
            <v>998</v>
          </cell>
          <cell r="W548">
            <v>539</v>
          </cell>
          <cell r="X548">
            <v>0</v>
          </cell>
          <cell r="Y548">
            <v>0</v>
          </cell>
        </row>
        <row r="549">
          <cell r="A549">
            <v>540</v>
          </cell>
          <cell r="B549">
            <v>108</v>
          </cell>
          <cell r="C549" t="str">
            <v xml:space="preserve">GOSHEN                       </v>
          </cell>
          <cell r="D549">
            <v>999</v>
          </cell>
          <cell r="E549" t="str">
            <v>TOTAL</v>
          </cell>
          <cell r="F549">
            <v>1182764.6299999999</v>
          </cell>
          <cell r="G549">
            <v>1</v>
          </cell>
          <cell r="H549">
            <v>1259700.25</v>
          </cell>
          <cell r="I549">
            <v>1</v>
          </cell>
          <cell r="J549">
            <v>692244</v>
          </cell>
          <cell r="K549">
            <v>692244</v>
          </cell>
          <cell r="L549">
            <v>0</v>
          </cell>
          <cell r="M549">
            <v>0</v>
          </cell>
          <cell r="N549">
            <v>1259700.25</v>
          </cell>
          <cell r="O549">
            <v>692244</v>
          </cell>
          <cell r="P549">
            <v>666498</v>
          </cell>
          <cell r="Q549">
            <v>25746</v>
          </cell>
          <cell r="R549">
            <v>3.8628773079589136</v>
          </cell>
          <cell r="S549">
            <v>132</v>
          </cell>
          <cell r="T549">
            <v>0</v>
          </cell>
          <cell r="U549">
            <v>108</v>
          </cell>
          <cell r="V549">
            <v>999</v>
          </cell>
          <cell r="W549">
            <v>540</v>
          </cell>
          <cell r="X549">
            <v>133</v>
          </cell>
          <cell r="Y549">
            <v>1259700.25</v>
          </cell>
        </row>
        <row r="550">
          <cell r="A550">
            <v>541</v>
          </cell>
          <cell r="B550">
            <v>109</v>
          </cell>
          <cell r="C550" t="str">
            <v xml:space="preserve">GOSNOLD                      </v>
          </cell>
          <cell r="D550">
            <v>109</v>
          </cell>
          <cell r="E550" t="str">
            <v>GOSNOLD</v>
          </cell>
          <cell r="F550">
            <v>39039.35</v>
          </cell>
          <cell r="G550">
            <v>1</v>
          </cell>
          <cell r="H550">
            <v>35111.69</v>
          </cell>
          <cell r="I550">
            <v>1</v>
          </cell>
          <cell r="J550"/>
          <cell r="K550">
            <v>34852</v>
          </cell>
          <cell r="L550">
            <v>0</v>
          </cell>
          <cell r="M550">
            <v>0</v>
          </cell>
          <cell r="N550">
            <v>35111.69</v>
          </cell>
          <cell r="O550">
            <v>34852</v>
          </cell>
          <cell r="P550">
            <v>35217</v>
          </cell>
          <cell r="Q550">
            <v>-365</v>
          </cell>
          <cell r="R550">
            <v>-1.0364312689894086</v>
          </cell>
          <cell r="S550">
            <v>5</v>
          </cell>
          <cell r="T550">
            <v>0</v>
          </cell>
          <cell r="U550">
            <v>109</v>
          </cell>
          <cell r="V550">
            <v>109</v>
          </cell>
          <cell r="W550">
            <v>541</v>
          </cell>
          <cell r="X550">
            <v>4</v>
          </cell>
          <cell r="Y550">
            <v>35111.69</v>
          </cell>
        </row>
        <row r="551">
          <cell r="A551">
            <v>542</v>
          </cell>
          <cell r="B551">
            <v>109</v>
          </cell>
          <cell r="D551">
            <v>998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/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109</v>
          </cell>
          <cell r="V551">
            <v>998</v>
          </cell>
          <cell r="W551">
            <v>542</v>
          </cell>
          <cell r="X551">
            <v>0</v>
          </cell>
          <cell r="Y551">
            <v>0</v>
          </cell>
        </row>
        <row r="552">
          <cell r="A552">
            <v>543</v>
          </cell>
          <cell r="B552">
            <v>109</v>
          </cell>
          <cell r="D552">
            <v>998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/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109</v>
          </cell>
          <cell r="V552">
            <v>998</v>
          </cell>
          <cell r="W552">
            <v>543</v>
          </cell>
          <cell r="X552">
            <v>0</v>
          </cell>
          <cell r="Y552">
            <v>0</v>
          </cell>
        </row>
        <row r="553">
          <cell r="A553">
            <v>544</v>
          </cell>
          <cell r="B553">
            <v>109</v>
          </cell>
          <cell r="D553">
            <v>998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/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109</v>
          </cell>
          <cell r="V553">
            <v>998</v>
          </cell>
          <cell r="W553">
            <v>544</v>
          </cell>
          <cell r="X553">
            <v>0</v>
          </cell>
          <cell r="Y553">
            <v>0</v>
          </cell>
        </row>
        <row r="554">
          <cell r="A554">
            <v>545</v>
          </cell>
          <cell r="B554">
            <v>109</v>
          </cell>
          <cell r="C554" t="str">
            <v xml:space="preserve">GOSNOLD                      </v>
          </cell>
          <cell r="D554">
            <v>999</v>
          </cell>
          <cell r="E554" t="str">
            <v>TOTAL</v>
          </cell>
          <cell r="F554">
            <v>39039.35</v>
          </cell>
          <cell r="G554">
            <v>1</v>
          </cell>
          <cell r="H554">
            <v>35111.69</v>
          </cell>
          <cell r="I554">
            <v>1</v>
          </cell>
          <cell r="J554">
            <v>34852</v>
          </cell>
          <cell r="K554">
            <v>34852</v>
          </cell>
          <cell r="L554">
            <v>0</v>
          </cell>
          <cell r="M554">
            <v>0</v>
          </cell>
          <cell r="N554">
            <v>35111.69</v>
          </cell>
          <cell r="O554">
            <v>34852</v>
          </cell>
          <cell r="P554">
            <v>35217</v>
          </cell>
          <cell r="Q554">
            <v>-365</v>
          </cell>
          <cell r="R554">
            <v>-1.0364312689894086</v>
          </cell>
          <cell r="S554">
            <v>5</v>
          </cell>
          <cell r="T554">
            <v>0</v>
          </cell>
          <cell r="U554">
            <v>109</v>
          </cell>
          <cell r="V554">
            <v>999</v>
          </cell>
          <cell r="W554">
            <v>545</v>
          </cell>
          <cell r="X554">
            <v>4</v>
          </cell>
          <cell r="Y554">
            <v>35111.69</v>
          </cell>
        </row>
        <row r="555">
          <cell r="A555">
            <v>546</v>
          </cell>
          <cell r="B555">
            <v>110</v>
          </cell>
          <cell r="C555" t="str">
            <v xml:space="preserve">GRAFTON                      </v>
          </cell>
          <cell r="D555">
            <v>110</v>
          </cell>
          <cell r="E555" t="str">
            <v>GRAFTON</v>
          </cell>
          <cell r="F555">
            <v>23744711.860000003</v>
          </cell>
          <cell r="G555">
            <v>0.93567011583511206</v>
          </cell>
          <cell r="H555">
            <v>25114629.089999996</v>
          </cell>
          <cell r="I555">
            <v>0.9419178580448021</v>
          </cell>
          <cell r="J555"/>
          <cell r="K555">
            <v>16118863</v>
          </cell>
          <cell r="L555">
            <v>0</v>
          </cell>
          <cell r="M555">
            <v>0</v>
          </cell>
          <cell r="N555">
            <v>25114629.089999996</v>
          </cell>
          <cell r="O555">
            <v>16118863</v>
          </cell>
          <cell r="P555">
            <v>15535022</v>
          </cell>
          <cell r="Q555">
            <v>583841</v>
          </cell>
          <cell r="R555">
            <v>3.7582244814329839</v>
          </cell>
          <cell r="S555">
            <v>2811</v>
          </cell>
          <cell r="T555">
            <v>0</v>
          </cell>
          <cell r="U555">
            <v>110</v>
          </cell>
          <cell r="V555">
            <v>110</v>
          </cell>
          <cell r="W555">
            <v>546</v>
          </cell>
          <cell r="X555">
            <v>2865</v>
          </cell>
          <cell r="Y555">
            <v>25114629.089999996</v>
          </cell>
        </row>
        <row r="556">
          <cell r="A556">
            <v>547</v>
          </cell>
          <cell r="B556">
            <v>110</v>
          </cell>
          <cell r="C556" t="str">
            <v xml:space="preserve">GRAFTON                      </v>
          </cell>
          <cell r="D556">
            <v>805</v>
          </cell>
          <cell r="E556" t="str">
            <v>BLACKSTONE VALLEY</v>
          </cell>
          <cell r="F556">
            <v>1632514</v>
          </cell>
          <cell r="G556">
            <v>6.4329884164887982E-2</v>
          </cell>
          <cell r="H556">
            <v>1548661</v>
          </cell>
          <cell r="I556">
            <v>5.8082141955197855E-2</v>
          </cell>
          <cell r="J556"/>
          <cell r="K556">
            <v>993949</v>
          </cell>
          <cell r="L556">
            <v>0</v>
          </cell>
          <cell r="M556">
            <v>0</v>
          </cell>
          <cell r="N556">
            <v>1548661</v>
          </cell>
          <cell r="O556">
            <v>993949</v>
          </cell>
          <cell r="P556">
            <v>1068075</v>
          </cell>
          <cell r="Q556">
            <v>-74126</v>
          </cell>
          <cell r="R556">
            <v>-6.9401493340823448</v>
          </cell>
          <cell r="S556">
            <v>115</v>
          </cell>
          <cell r="T556">
            <v>0</v>
          </cell>
          <cell r="U556">
            <v>110</v>
          </cell>
          <cell r="V556">
            <v>805</v>
          </cell>
          <cell r="W556">
            <v>547</v>
          </cell>
          <cell r="X556">
            <v>105</v>
          </cell>
          <cell r="Y556">
            <v>1548661</v>
          </cell>
        </row>
        <row r="557">
          <cell r="A557">
            <v>548</v>
          </cell>
          <cell r="B557">
            <v>110</v>
          </cell>
          <cell r="D557">
            <v>998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/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110</v>
          </cell>
          <cell r="V557">
            <v>998</v>
          </cell>
          <cell r="W557">
            <v>548</v>
          </cell>
          <cell r="X557">
            <v>0</v>
          </cell>
          <cell r="Y557">
            <v>0</v>
          </cell>
        </row>
        <row r="558">
          <cell r="A558">
            <v>549</v>
          </cell>
          <cell r="B558">
            <v>110</v>
          </cell>
          <cell r="D558">
            <v>998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/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110</v>
          </cell>
          <cell r="V558">
            <v>998</v>
          </cell>
          <cell r="W558">
            <v>549</v>
          </cell>
          <cell r="X558">
            <v>0</v>
          </cell>
          <cell r="Y558">
            <v>0</v>
          </cell>
        </row>
        <row r="559">
          <cell r="A559">
            <v>550</v>
          </cell>
          <cell r="B559">
            <v>110</v>
          </cell>
          <cell r="C559" t="str">
            <v xml:space="preserve">GRAFTON                      </v>
          </cell>
          <cell r="D559">
            <v>999</v>
          </cell>
          <cell r="E559" t="str">
            <v>TOTAL</v>
          </cell>
          <cell r="F559">
            <v>25377225.860000003</v>
          </cell>
          <cell r="G559">
            <v>1</v>
          </cell>
          <cell r="H559">
            <v>26663290.089999996</v>
          </cell>
          <cell r="I559">
            <v>1</v>
          </cell>
          <cell r="J559">
            <v>17112812</v>
          </cell>
          <cell r="K559">
            <v>17112812</v>
          </cell>
          <cell r="L559">
            <v>0</v>
          </cell>
          <cell r="M559">
            <v>0</v>
          </cell>
          <cell r="N559">
            <v>26663290.089999996</v>
          </cell>
          <cell r="O559">
            <v>17112812</v>
          </cell>
          <cell r="P559">
            <v>16603097</v>
          </cell>
          <cell r="Q559">
            <v>509715</v>
          </cell>
          <cell r="R559">
            <v>3.0699995308104264</v>
          </cell>
          <cell r="S559">
            <v>2926</v>
          </cell>
          <cell r="T559">
            <v>0</v>
          </cell>
          <cell r="U559">
            <v>110</v>
          </cell>
          <cell r="V559">
            <v>999</v>
          </cell>
          <cell r="W559">
            <v>550</v>
          </cell>
          <cell r="X559">
            <v>2970</v>
          </cell>
          <cell r="Y559">
            <v>26663290.089999996</v>
          </cell>
        </row>
        <row r="560">
          <cell r="A560">
            <v>551</v>
          </cell>
          <cell r="B560">
            <v>111</v>
          </cell>
          <cell r="C560" t="str">
            <v xml:space="preserve">GRANBY                       </v>
          </cell>
          <cell r="D560">
            <v>111</v>
          </cell>
          <cell r="E560" t="str">
            <v>GRANBY</v>
          </cell>
          <cell r="F560">
            <v>8744249.379999999</v>
          </cell>
          <cell r="G560">
            <v>0.96970608800516234</v>
          </cell>
          <cell r="H560">
            <v>8663530.7500000019</v>
          </cell>
          <cell r="I560">
            <v>0.97312320416596565</v>
          </cell>
          <cell r="J560"/>
          <cell r="K560">
            <v>4623232</v>
          </cell>
          <cell r="L560">
            <v>0</v>
          </cell>
          <cell r="M560">
            <v>0</v>
          </cell>
          <cell r="N560">
            <v>8663530.7500000019</v>
          </cell>
          <cell r="O560">
            <v>4623232</v>
          </cell>
          <cell r="P560">
            <v>4488653</v>
          </cell>
          <cell r="Q560">
            <v>134579</v>
          </cell>
          <cell r="R560">
            <v>2.998204583869593</v>
          </cell>
          <cell r="S560">
            <v>995</v>
          </cell>
          <cell r="T560">
            <v>0</v>
          </cell>
          <cell r="U560">
            <v>111</v>
          </cell>
          <cell r="V560">
            <v>111</v>
          </cell>
          <cell r="W560">
            <v>551</v>
          </cell>
          <cell r="X560">
            <v>943</v>
          </cell>
          <cell r="Y560">
            <v>8663530.7500000019</v>
          </cell>
        </row>
        <row r="561">
          <cell r="A561">
            <v>552</v>
          </cell>
          <cell r="B561">
            <v>111</v>
          </cell>
          <cell r="C561" t="str">
            <v xml:space="preserve">GRANBY                       </v>
          </cell>
          <cell r="D561">
            <v>860</v>
          </cell>
          <cell r="E561" t="str">
            <v>PATHFINDER</v>
          </cell>
          <cell r="F561">
            <v>273173</v>
          </cell>
          <cell r="G561">
            <v>3.0293911994837712E-2</v>
          </cell>
          <cell r="H561">
            <v>239279</v>
          </cell>
          <cell r="I561">
            <v>2.6876795834034302E-2</v>
          </cell>
          <cell r="J561"/>
          <cell r="K561">
            <v>127690</v>
          </cell>
          <cell r="L561">
            <v>0</v>
          </cell>
          <cell r="M561">
            <v>0</v>
          </cell>
          <cell r="N561">
            <v>239279</v>
          </cell>
          <cell r="O561">
            <v>127690</v>
          </cell>
          <cell r="P561">
            <v>140227</v>
          </cell>
          <cell r="Q561">
            <v>-12537</v>
          </cell>
          <cell r="R561">
            <v>-8.9405036120005423</v>
          </cell>
          <cell r="S561">
            <v>19</v>
          </cell>
          <cell r="T561">
            <v>0</v>
          </cell>
          <cell r="U561">
            <v>111</v>
          </cell>
          <cell r="V561">
            <v>860</v>
          </cell>
          <cell r="W561">
            <v>552</v>
          </cell>
          <cell r="X561">
            <v>16</v>
          </cell>
          <cell r="Y561">
            <v>239279</v>
          </cell>
        </row>
        <row r="562">
          <cell r="A562">
            <v>553</v>
          </cell>
          <cell r="B562">
            <v>111</v>
          </cell>
          <cell r="D562">
            <v>998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/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111</v>
          </cell>
          <cell r="V562">
            <v>998</v>
          </cell>
          <cell r="W562">
            <v>553</v>
          </cell>
          <cell r="X562">
            <v>0</v>
          </cell>
          <cell r="Y562">
            <v>0</v>
          </cell>
        </row>
        <row r="563">
          <cell r="A563">
            <v>554</v>
          </cell>
          <cell r="B563">
            <v>111</v>
          </cell>
          <cell r="D563">
            <v>998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/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111</v>
          </cell>
          <cell r="V563">
            <v>998</v>
          </cell>
          <cell r="W563">
            <v>554</v>
          </cell>
          <cell r="X563">
            <v>0</v>
          </cell>
          <cell r="Y563">
            <v>0</v>
          </cell>
        </row>
        <row r="564">
          <cell r="A564">
            <v>555</v>
          </cell>
          <cell r="B564">
            <v>111</v>
          </cell>
          <cell r="C564" t="str">
            <v xml:space="preserve">GRANBY                       </v>
          </cell>
          <cell r="D564">
            <v>999</v>
          </cell>
          <cell r="E564" t="str">
            <v>TOTAL</v>
          </cell>
          <cell r="F564">
            <v>9017422.379999999</v>
          </cell>
          <cell r="G564">
            <v>1</v>
          </cell>
          <cell r="H564">
            <v>8902809.7500000019</v>
          </cell>
          <cell r="I564">
            <v>1</v>
          </cell>
          <cell r="J564">
            <v>4750922</v>
          </cell>
          <cell r="K564">
            <v>4750922</v>
          </cell>
          <cell r="L564">
            <v>0</v>
          </cell>
          <cell r="M564">
            <v>0</v>
          </cell>
          <cell r="N564">
            <v>8902809.7500000019</v>
          </cell>
          <cell r="O564">
            <v>4750922</v>
          </cell>
          <cell r="P564">
            <v>4628880</v>
          </cell>
          <cell r="Q564">
            <v>122042</v>
          </cell>
          <cell r="R564">
            <v>2.6365341076027029</v>
          </cell>
          <cell r="S564">
            <v>1014</v>
          </cell>
          <cell r="T564">
            <v>0</v>
          </cell>
          <cell r="U564">
            <v>111</v>
          </cell>
          <cell r="V564">
            <v>999</v>
          </cell>
          <cell r="W564">
            <v>555</v>
          </cell>
          <cell r="X564">
            <v>959</v>
          </cell>
          <cell r="Y564">
            <v>8902809.7500000019</v>
          </cell>
        </row>
        <row r="565">
          <cell r="A565">
            <v>556</v>
          </cell>
          <cell r="B565">
            <v>112</v>
          </cell>
          <cell r="C565" t="str">
            <v xml:space="preserve">GRANVILLE                    </v>
          </cell>
          <cell r="D565">
            <v>112</v>
          </cell>
          <cell r="E565" t="str">
            <v>GRANVILLE</v>
          </cell>
          <cell r="F565">
            <v>2103436.02</v>
          </cell>
          <cell r="G565">
            <v>1</v>
          </cell>
          <cell r="H565">
            <v>0</v>
          </cell>
          <cell r="I565">
            <v>0</v>
          </cell>
          <cell r="J565"/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1296025</v>
          </cell>
          <cell r="Q565">
            <v>-1296025</v>
          </cell>
          <cell r="R565">
            <v>-100</v>
          </cell>
          <cell r="S565">
            <v>237</v>
          </cell>
          <cell r="T565">
            <v>0</v>
          </cell>
          <cell r="U565">
            <v>112</v>
          </cell>
          <cell r="V565">
            <v>112</v>
          </cell>
          <cell r="W565">
            <v>556</v>
          </cell>
          <cell r="X565">
            <v>0</v>
          </cell>
          <cell r="Y565">
            <v>0</v>
          </cell>
        </row>
        <row r="566">
          <cell r="A566">
            <v>557</v>
          </cell>
          <cell r="B566">
            <v>112</v>
          </cell>
          <cell r="C566" t="str">
            <v xml:space="preserve">GRANVILLE                    </v>
          </cell>
          <cell r="D566">
            <v>766</v>
          </cell>
          <cell r="E566" t="str">
            <v>SOUTHWICK TOLLAND GRANVILLE</v>
          </cell>
          <cell r="F566">
            <v>0</v>
          </cell>
          <cell r="G566">
            <v>0</v>
          </cell>
          <cell r="H566">
            <v>2113034</v>
          </cell>
          <cell r="I566">
            <v>1</v>
          </cell>
          <cell r="J566"/>
          <cell r="K566">
            <v>1335035</v>
          </cell>
          <cell r="L566">
            <v>0</v>
          </cell>
          <cell r="M566">
            <v>0</v>
          </cell>
          <cell r="N566">
            <v>2113034</v>
          </cell>
          <cell r="O566">
            <v>1335035</v>
          </cell>
          <cell r="P566">
            <v>0</v>
          </cell>
          <cell r="Q566">
            <v>1335035</v>
          </cell>
          <cell r="R566">
            <v>100</v>
          </cell>
          <cell r="S566">
            <v>0</v>
          </cell>
          <cell r="T566">
            <v>0</v>
          </cell>
          <cell r="U566">
            <v>112</v>
          </cell>
          <cell r="V566">
            <v>766</v>
          </cell>
          <cell r="W566">
            <v>557</v>
          </cell>
          <cell r="X566">
            <v>227</v>
          </cell>
          <cell r="Y566">
            <v>2113034</v>
          </cell>
        </row>
        <row r="567">
          <cell r="A567">
            <v>558</v>
          </cell>
          <cell r="B567">
            <v>112</v>
          </cell>
          <cell r="D567">
            <v>998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/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112</v>
          </cell>
          <cell r="V567">
            <v>998</v>
          </cell>
          <cell r="W567">
            <v>558</v>
          </cell>
          <cell r="X567">
            <v>0</v>
          </cell>
          <cell r="Y567">
            <v>0</v>
          </cell>
        </row>
        <row r="568">
          <cell r="A568">
            <v>559</v>
          </cell>
          <cell r="B568">
            <v>112</v>
          </cell>
          <cell r="D568">
            <v>998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/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112</v>
          </cell>
          <cell r="V568">
            <v>998</v>
          </cell>
          <cell r="W568">
            <v>559</v>
          </cell>
          <cell r="X568">
            <v>0</v>
          </cell>
          <cell r="Y568">
            <v>0</v>
          </cell>
        </row>
        <row r="569">
          <cell r="A569">
            <v>560</v>
          </cell>
          <cell r="B569">
            <v>112</v>
          </cell>
          <cell r="C569" t="str">
            <v xml:space="preserve">GRANVILLE                    </v>
          </cell>
          <cell r="D569">
            <v>999</v>
          </cell>
          <cell r="E569" t="str">
            <v>TOTAL</v>
          </cell>
          <cell r="F569">
            <v>2103436.02</v>
          </cell>
          <cell r="G569">
            <v>1</v>
          </cell>
          <cell r="H569">
            <v>2113034</v>
          </cell>
          <cell r="I569">
            <v>1</v>
          </cell>
          <cell r="J569">
            <v>1335035</v>
          </cell>
          <cell r="K569">
            <v>1335035</v>
          </cell>
          <cell r="L569">
            <v>0</v>
          </cell>
          <cell r="M569">
            <v>0</v>
          </cell>
          <cell r="N569">
            <v>2113034</v>
          </cell>
          <cell r="O569">
            <v>1335035</v>
          </cell>
          <cell r="P569">
            <v>1296025</v>
          </cell>
          <cell r="Q569">
            <v>39010</v>
          </cell>
          <cell r="R569">
            <v>3.0099728014505893</v>
          </cell>
          <cell r="S569">
            <v>237</v>
          </cell>
          <cell r="T569">
            <v>0</v>
          </cell>
          <cell r="U569">
            <v>112</v>
          </cell>
          <cell r="V569">
            <v>999</v>
          </cell>
          <cell r="W569">
            <v>560</v>
          </cell>
          <cell r="X569">
            <v>227</v>
          </cell>
          <cell r="Y569">
            <v>2113034</v>
          </cell>
        </row>
        <row r="570">
          <cell r="A570">
            <v>561</v>
          </cell>
          <cell r="B570">
            <v>113</v>
          </cell>
          <cell r="C570" t="str">
            <v xml:space="preserve">GREAT BARRINGTON             </v>
          </cell>
          <cell r="D570">
            <v>113</v>
          </cell>
          <cell r="E570" t="str">
            <v>GREAT BARRINGTON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/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113</v>
          </cell>
          <cell r="V570">
            <v>113</v>
          </cell>
          <cell r="W570">
            <v>561</v>
          </cell>
          <cell r="X570">
            <v>0</v>
          </cell>
          <cell r="Y570">
            <v>0</v>
          </cell>
        </row>
        <row r="571">
          <cell r="A571">
            <v>562</v>
          </cell>
          <cell r="B571">
            <v>113</v>
          </cell>
          <cell r="C571" t="str">
            <v xml:space="preserve">GREAT BARRINGTON             </v>
          </cell>
          <cell r="D571">
            <v>618</v>
          </cell>
          <cell r="E571" t="str">
            <v>BERKSHIRE HILLS</v>
          </cell>
          <cell r="F571">
            <v>6854916</v>
          </cell>
          <cell r="G571">
            <v>1</v>
          </cell>
          <cell r="H571">
            <v>7103125</v>
          </cell>
          <cell r="I571">
            <v>1</v>
          </cell>
          <cell r="J571"/>
          <cell r="K571">
            <v>6467882</v>
          </cell>
          <cell r="L571">
            <v>0</v>
          </cell>
          <cell r="M571">
            <v>0</v>
          </cell>
          <cell r="N571">
            <v>7103125</v>
          </cell>
          <cell r="O571">
            <v>6467882</v>
          </cell>
          <cell r="P571">
            <v>6384873</v>
          </cell>
          <cell r="Q571">
            <v>83009</v>
          </cell>
          <cell r="R571">
            <v>1.3000885060673877</v>
          </cell>
          <cell r="S571">
            <v>742</v>
          </cell>
          <cell r="T571">
            <v>0</v>
          </cell>
          <cell r="U571">
            <v>113</v>
          </cell>
          <cell r="V571">
            <v>618</v>
          </cell>
          <cell r="W571">
            <v>562</v>
          </cell>
          <cell r="X571">
            <v>743</v>
          </cell>
          <cell r="Y571">
            <v>7103125</v>
          </cell>
        </row>
        <row r="572">
          <cell r="A572">
            <v>563</v>
          </cell>
          <cell r="B572">
            <v>113</v>
          </cell>
          <cell r="D572">
            <v>998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/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113</v>
          </cell>
          <cell r="V572">
            <v>998</v>
          </cell>
          <cell r="W572">
            <v>563</v>
          </cell>
          <cell r="X572">
            <v>0</v>
          </cell>
          <cell r="Y572">
            <v>0</v>
          </cell>
        </row>
        <row r="573">
          <cell r="A573">
            <v>564</v>
          </cell>
          <cell r="B573">
            <v>113</v>
          </cell>
          <cell r="D573">
            <v>998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/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113</v>
          </cell>
          <cell r="V573">
            <v>998</v>
          </cell>
          <cell r="W573">
            <v>564</v>
          </cell>
          <cell r="X573">
            <v>0</v>
          </cell>
          <cell r="Y573">
            <v>0</v>
          </cell>
        </row>
        <row r="574">
          <cell r="A574">
            <v>565</v>
          </cell>
          <cell r="B574">
            <v>113</v>
          </cell>
          <cell r="C574" t="str">
            <v xml:space="preserve">GREAT BARRINGTON             </v>
          </cell>
          <cell r="D574">
            <v>999</v>
          </cell>
          <cell r="E574" t="str">
            <v>TOTAL</v>
          </cell>
          <cell r="F574">
            <v>6854916</v>
          </cell>
          <cell r="G574">
            <v>1</v>
          </cell>
          <cell r="H574">
            <v>7103125</v>
          </cell>
          <cell r="I574">
            <v>1</v>
          </cell>
          <cell r="J574">
            <v>6467882</v>
          </cell>
          <cell r="K574">
            <v>6467882</v>
          </cell>
          <cell r="L574">
            <v>0</v>
          </cell>
          <cell r="M574">
            <v>0</v>
          </cell>
          <cell r="N574">
            <v>7103125</v>
          </cell>
          <cell r="O574">
            <v>6467882</v>
          </cell>
          <cell r="P574">
            <v>6384873</v>
          </cell>
          <cell r="Q574">
            <v>83009</v>
          </cell>
          <cell r="R574">
            <v>1.3000885060673877</v>
          </cell>
          <cell r="S574">
            <v>742</v>
          </cell>
          <cell r="T574">
            <v>0</v>
          </cell>
          <cell r="U574">
            <v>113</v>
          </cell>
          <cell r="V574">
            <v>999</v>
          </cell>
          <cell r="W574">
            <v>565</v>
          </cell>
          <cell r="X574">
            <v>743</v>
          </cell>
          <cell r="Y574">
            <v>7103125</v>
          </cell>
        </row>
        <row r="575">
          <cell r="A575">
            <v>566</v>
          </cell>
          <cell r="B575">
            <v>114</v>
          </cell>
          <cell r="C575" t="str">
            <v xml:space="preserve">GREENFIELD                   </v>
          </cell>
          <cell r="D575">
            <v>114</v>
          </cell>
          <cell r="E575" t="str">
            <v>GREENFIELD</v>
          </cell>
          <cell r="F575">
            <v>19123336.359999999</v>
          </cell>
          <cell r="G575">
            <v>0.91481072441222255</v>
          </cell>
          <cell r="H575">
            <v>19845137.929999996</v>
          </cell>
          <cell r="I575">
            <v>0.91241329979315233</v>
          </cell>
          <cell r="J575"/>
          <cell r="K575">
            <v>9446211</v>
          </cell>
          <cell r="L575">
            <v>0</v>
          </cell>
          <cell r="M575">
            <v>0</v>
          </cell>
          <cell r="N575">
            <v>19845137.929999996</v>
          </cell>
          <cell r="O575">
            <v>9446211</v>
          </cell>
          <cell r="P575">
            <v>9165933</v>
          </cell>
          <cell r="Q575">
            <v>280278</v>
          </cell>
          <cell r="R575">
            <v>3.0578229188452499</v>
          </cell>
          <cell r="S575">
            <v>1951</v>
          </cell>
          <cell r="T575">
            <v>0</v>
          </cell>
          <cell r="U575">
            <v>114</v>
          </cell>
          <cell r="V575">
            <v>114</v>
          </cell>
          <cell r="W575">
            <v>566</v>
          </cell>
          <cell r="X575">
            <v>1985</v>
          </cell>
          <cell r="Y575">
            <v>19845137.929999996</v>
          </cell>
        </row>
        <row r="576">
          <cell r="A576">
            <v>567</v>
          </cell>
          <cell r="B576">
            <v>114</v>
          </cell>
          <cell r="C576" t="str">
            <v xml:space="preserve">GREENFIELD                   </v>
          </cell>
          <cell r="D576">
            <v>818</v>
          </cell>
          <cell r="E576" t="str">
            <v>FRANKLIN COUNTY</v>
          </cell>
          <cell r="F576">
            <v>1780809</v>
          </cell>
          <cell r="G576">
            <v>8.5189275587777488E-2</v>
          </cell>
          <cell r="H576">
            <v>1905025</v>
          </cell>
          <cell r="I576">
            <v>8.7586700206847612E-2</v>
          </cell>
          <cell r="J576"/>
          <cell r="K576">
            <v>906785</v>
          </cell>
          <cell r="L576">
            <v>0</v>
          </cell>
          <cell r="M576">
            <v>0</v>
          </cell>
          <cell r="N576">
            <v>1905025</v>
          </cell>
          <cell r="O576">
            <v>906785</v>
          </cell>
          <cell r="P576">
            <v>853553</v>
          </cell>
          <cell r="Q576">
            <v>53232</v>
          </cell>
          <cell r="R576">
            <v>6.2365195834353582</v>
          </cell>
          <cell r="S576">
            <v>122</v>
          </cell>
          <cell r="T576">
            <v>0</v>
          </cell>
          <cell r="U576">
            <v>114</v>
          </cell>
          <cell r="V576">
            <v>818</v>
          </cell>
          <cell r="W576">
            <v>567</v>
          </cell>
          <cell r="X576">
            <v>125</v>
          </cell>
          <cell r="Y576">
            <v>1905025</v>
          </cell>
        </row>
        <row r="577">
          <cell r="A577">
            <v>568</v>
          </cell>
          <cell r="B577">
            <v>114</v>
          </cell>
          <cell r="D577">
            <v>998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/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114</v>
          </cell>
          <cell r="V577">
            <v>998</v>
          </cell>
          <cell r="W577">
            <v>568</v>
          </cell>
          <cell r="X577">
            <v>0</v>
          </cell>
          <cell r="Y577">
            <v>0</v>
          </cell>
        </row>
        <row r="578">
          <cell r="A578">
            <v>569</v>
          </cell>
          <cell r="B578">
            <v>114</v>
          </cell>
          <cell r="D578">
            <v>998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/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114</v>
          </cell>
          <cell r="V578">
            <v>998</v>
          </cell>
          <cell r="W578">
            <v>569</v>
          </cell>
          <cell r="X578">
            <v>0</v>
          </cell>
          <cell r="Y578">
            <v>0</v>
          </cell>
        </row>
        <row r="579">
          <cell r="A579">
            <v>570</v>
          </cell>
          <cell r="B579">
            <v>114</v>
          </cell>
          <cell r="C579" t="str">
            <v xml:space="preserve">GREENFIELD                   </v>
          </cell>
          <cell r="D579">
            <v>999</v>
          </cell>
          <cell r="E579" t="str">
            <v>TOTAL</v>
          </cell>
          <cell r="F579">
            <v>20904145.359999999</v>
          </cell>
          <cell r="G579">
            <v>1</v>
          </cell>
          <cell r="H579">
            <v>21750162.929999996</v>
          </cell>
          <cell r="I579">
            <v>1</v>
          </cell>
          <cell r="J579">
            <v>10352996</v>
          </cell>
          <cell r="K579">
            <v>10352996</v>
          </cell>
          <cell r="L579">
            <v>0</v>
          </cell>
          <cell r="M579">
            <v>0</v>
          </cell>
          <cell r="N579">
            <v>21750162.929999996</v>
          </cell>
          <cell r="O579">
            <v>10352996</v>
          </cell>
          <cell r="P579">
            <v>10019486</v>
          </cell>
          <cell r="Q579">
            <v>333510</v>
          </cell>
          <cell r="R579">
            <v>3.3286138630265065</v>
          </cell>
          <cell r="S579">
            <v>2073</v>
          </cell>
          <cell r="T579">
            <v>0</v>
          </cell>
          <cell r="U579">
            <v>114</v>
          </cell>
          <cell r="V579">
            <v>999</v>
          </cell>
          <cell r="W579">
            <v>570</v>
          </cell>
          <cell r="X579">
            <v>2110</v>
          </cell>
          <cell r="Y579">
            <v>21750162.929999996</v>
          </cell>
        </row>
        <row r="580">
          <cell r="A580">
            <v>571</v>
          </cell>
          <cell r="B580">
            <v>115</v>
          </cell>
          <cell r="C580" t="str">
            <v xml:space="preserve">GROTON                       </v>
          </cell>
          <cell r="D580">
            <v>115</v>
          </cell>
          <cell r="E580" t="str">
            <v>GROTON</v>
          </cell>
          <cell r="F580">
            <v>12532.104200000002</v>
          </cell>
          <cell r="G580">
            <v>6.8955768577230096E-4</v>
          </cell>
          <cell r="H580">
            <v>13020.859919999999</v>
          </cell>
          <cell r="I580">
            <v>7.1510767399747966E-4</v>
          </cell>
          <cell r="J580"/>
          <cell r="K580">
            <v>10245</v>
          </cell>
          <cell r="L580">
            <v>0</v>
          </cell>
          <cell r="M580">
            <v>0</v>
          </cell>
          <cell r="N580">
            <v>13020.859919999999</v>
          </cell>
          <cell r="O580">
            <v>10245</v>
          </cell>
          <cell r="P580">
            <v>9543</v>
          </cell>
          <cell r="Q580">
            <v>702</v>
          </cell>
          <cell r="R580">
            <v>7.3561773027349888</v>
          </cell>
          <cell r="S580">
            <v>1</v>
          </cell>
          <cell r="T580">
            <v>0</v>
          </cell>
          <cell r="U580">
            <v>115</v>
          </cell>
          <cell r="V580">
            <v>115</v>
          </cell>
          <cell r="W580">
            <v>571</v>
          </cell>
          <cell r="X580">
            <v>1</v>
          </cell>
          <cell r="Y580">
            <v>13020.859919999999</v>
          </cell>
        </row>
        <row r="581">
          <cell r="A581">
            <v>572</v>
          </cell>
          <cell r="B581">
            <v>115</v>
          </cell>
          <cell r="C581" t="str">
            <v xml:space="preserve">GROTON                       </v>
          </cell>
          <cell r="D581">
            <v>673</v>
          </cell>
          <cell r="E581" t="str">
            <v>GROTON DUNSTABLE</v>
          </cell>
          <cell r="F581">
            <v>17640419</v>
          </cell>
          <cell r="G581">
            <v>0.97063400587538406</v>
          </cell>
          <cell r="H581">
            <v>17694757</v>
          </cell>
          <cell r="I581">
            <v>0.9717988364796587</v>
          </cell>
          <cell r="J581"/>
          <cell r="K581">
            <v>13922808</v>
          </cell>
          <cell r="L581">
            <v>0</v>
          </cell>
          <cell r="M581">
            <v>0</v>
          </cell>
          <cell r="N581">
            <v>17694757</v>
          </cell>
          <cell r="O581">
            <v>13922808</v>
          </cell>
          <cell r="P581">
            <v>13433269</v>
          </cell>
          <cell r="Q581">
            <v>489539</v>
          </cell>
          <cell r="R581">
            <v>3.6442283706222214</v>
          </cell>
          <cell r="S581">
            <v>2070</v>
          </cell>
          <cell r="T581">
            <v>0</v>
          </cell>
          <cell r="U581">
            <v>115</v>
          </cell>
          <cell r="V581">
            <v>673</v>
          </cell>
          <cell r="W581">
            <v>572</v>
          </cell>
          <cell r="X581">
            <v>1992</v>
          </cell>
          <cell r="Y581">
            <v>17694757</v>
          </cell>
        </row>
        <row r="582">
          <cell r="A582">
            <v>573</v>
          </cell>
          <cell r="B582">
            <v>115</v>
          </cell>
          <cell r="C582" t="str">
            <v xml:space="preserve">GROTON                       </v>
          </cell>
          <cell r="D582">
            <v>852</v>
          </cell>
          <cell r="E582" t="str">
            <v>NASHOBA VALLEY</v>
          </cell>
          <cell r="F582">
            <v>521169</v>
          </cell>
          <cell r="G582">
            <v>2.8676436438843548E-2</v>
          </cell>
          <cell r="H582">
            <v>500473</v>
          </cell>
          <cell r="I582">
            <v>2.7486055846343876E-2</v>
          </cell>
          <cell r="J582"/>
          <cell r="K582">
            <v>393788</v>
          </cell>
          <cell r="L582">
            <v>0</v>
          </cell>
          <cell r="M582">
            <v>0</v>
          </cell>
          <cell r="N582">
            <v>500473</v>
          </cell>
          <cell r="O582">
            <v>393788</v>
          </cell>
          <cell r="P582">
            <v>396873</v>
          </cell>
          <cell r="Q582">
            <v>-3085</v>
          </cell>
          <cell r="R582">
            <v>-0.77732675188284417</v>
          </cell>
          <cell r="S582">
            <v>36</v>
          </cell>
          <cell r="T582">
            <v>0</v>
          </cell>
          <cell r="U582">
            <v>115</v>
          </cell>
          <cell r="V582">
            <v>852</v>
          </cell>
          <cell r="W582">
            <v>573</v>
          </cell>
          <cell r="X582">
            <v>33</v>
          </cell>
          <cell r="Y582">
            <v>500473</v>
          </cell>
        </row>
        <row r="583">
          <cell r="A583">
            <v>574</v>
          </cell>
          <cell r="B583">
            <v>115</v>
          </cell>
          <cell r="D583">
            <v>998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/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115</v>
          </cell>
          <cell r="V583">
            <v>998</v>
          </cell>
          <cell r="W583">
            <v>574</v>
          </cell>
          <cell r="X583">
            <v>0</v>
          </cell>
          <cell r="Y583">
            <v>0</v>
          </cell>
        </row>
        <row r="584">
          <cell r="A584">
            <v>575</v>
          </cell>
          <cell r="B584">
            <v>115</v>
          </cell>
          <cell r="C584" t="str">
            <v xml:space="preserve">GROTON                       </v>
          </cell>
          <cell r="D584">
            <v>999</v>
          </cell>
          <cell r="E584" t="str">
            <v>TOTAL</v>
          </cell>
          <cell r="F584">
            <v>18174120.104200002</v>
          </cell>
          <cell r="G584">
            <v>1</v>
          </cell>
          <cell r="H584">
            <v>18208250.859919999</v>
          </cell>
          <cell r="I584">
            <v>1</v>
          </cell>
          <cell r="J584">
            <v>14326842</v>
          </cell>
          <cell r="K584">
            <v>14326841</v>
          </cell>
          <cell r="L584">
            <v>0</v>
          </cell>
          <cell r="M584">
            <v>0</v>
          </cell>
          <cell r="N584">
            <v>18208250.859919999</v>
          </cell>
          <cell r="O584">
            <v>14326841</v>
          </cell>
          <cell r="P584">
            <v>13839685</v>
          </cell>
          <cell r="Q584">
            <v>487156</v>
          </cell>
          <cell r="R584">
            <v>3.5199934102546409</v>
          </cell>
          <cell r="S584">
            <v>2107</v>
          </cell>
          <cell r="T584">
            <v>0</v>
          </cell>
          <cell r="U584">
            <v>115</v>
          </cell>
          <cell r="V584">
            <v>999</v>
          </cell>
          <cell r="W584">
            <v>575</v>
          </cell>
          <cell r="X584">
            <v>2026</v>
          </cell>
          <cell r="Y584">
            <v>18208250.859919999</v>
          </cell>
        </row>
        <row r="585">
          <cell r="A585">
            <v>576</v>
          </cell>
          <cell r="B585">
            <v>116</v>
          </cell>
          <cell r="C585" t="str">
            <v xml:space="preserve">GROVELAND                    </v>
          </cell>
          <cell r="D585">
            <v>116</v>
          </cell>
          <cell r="E585" t="str">
            <v>GROVELAND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/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116</v>
          </cell>
          <cell r="V585">
            <v>116</v>
          </cell>
          <cell r="W585">
            <v>576</v>
          </cell>
          <cell r="X585">
            <v>0</v>
          </cell>
          <cell r="Y585">
            <v>0</v>
          </cell>
        </row>
        <row r="586">
          <cell r="A586">
            <v>577</v>
          </cell>
          <cell r="B586">
            <v>116</v>
          </cell>
          <cell r="C586" t="str">
            <v xml:space="preserve">GROVELAND                    </v>
          </cell>
          <cell r="D586">
            <v>745</v>
          </cell>
          <cell r="E586" t="str">
            <v>PENTUCKET</v>
          </cell>
          <cell r="F586">
            <v>9264808</v>
          </cell>
          <cell r="G586">
            <v>0.91246299597798852</v>
          </cell>
          <cell r="H586">
            <v>9574200</v>
          </cell>
          <cell r="I586">
            <v>0.89902170753089139</v>
          </cell>
          <cell r="J586"/>
          <cell r="K586">
            <v>5599161</v>
          </cell>
          <cell r="L586">
            <v>0</v>
          </cell>
          <cell r="M586">
            <v>0</v>
          </cell>
          <cell r="N586">
            <v>9574200</v>
          </cell>
          <cell r="O586">
            <v>5577234</v>
          </cell>
          <cell r="P586">
            <v>5510023</v>
          </cell>
          <cell r="Q586">
            <v>67211</v>
          </cell>
          <cell r="R586">
            <v>1.2197952712720075</v>
          </cell>
          <cell r="S586">
            <v>1097</v>
          </cell>
          <cell r="T586">
            <v>0</v>
          </cell>
          <cell r="U586">
            <v>116</v>
          </cell>
          <cell r="V586">
            <v>745</v>
          </cell>
          <cell r="W586">
            <v>577</v>
          </cell>
          <cell r="X586">
            <v>1088</v>
          </cell>
          <cell r="Y586">
            <v>9574200</v>
          </cell>
        </row>
        <row r="587">
          <cell r="A587">
            <v>578</v>
          </cell>
          <cell r="B587">
            <v>116</v>
          </cell>
          <cell r="C587" t="str">
            <v xml:space="preserve">GROVELAND                    </v>
          </cell>
          <cell r="D587">
            <v>885</v>
          </cell>
          <cell r="E587" t="str">
            <v>WHITTIER</v>
          </cell>
          <cell r="F587">
            <v>804758</v>
          </cell>
          <cell r="G587">
            <v>7.925818815859477E-2</v>
          </cell>
          <cell r="H587">
            <v>988752</v>
          </cell>
          <cell r="I587">
            <v>9.2844259715128566E-2</v>
          </cell>
          <cell r="J587"/>
          <cell r="K587">
            <v>578240</v>
          </cell>
          <cell r="L587">
            <v>0</v>
          </cell>
          <cell r="M587">
            <v>0</v>
          </cell>
          <cell r="N587">
            <v>988752</v>
          </cell>
          <cell r="O587">
            <v>575976</v>
          </cell>
          <cell r="P587">
            <v>478610</v>
          </cell>
          <cell r="Q587">
            <v>97366</v>
          </cell>
          <cell r="R587">
            <v>20.343494703411963</v>
          </cell>
          <cell r="S587">
            <v>56</v>
          </cell>
          <cell r="T587">
            <v>0</v>
          </cell>
          <cell r="U587">
            <v>116</v>
          </cell>
          <cell r="V587">
            <v>885</v>
          </cell>
          <cell r="W587">
            <v>578</v>
          </cell>
          <cell r="X587">
            <v>66</v>
          </cell>
          <cell r="Y587">
            <v>988752</v>
          </cell>
        </row>
        <row r="588">
          <cell r="A588">
            <v>579</v>
          </cell>
          <cell r="B588">
            <v>116</v>
          </cell>
          <cell r="C588" t="str">
            <v xml:space="preserve">GROVELAND                    </v>
          </cell>
          <cell r="D588">
            <v>913</v>
          </cell>
          <cell r="E588" t="str">
            <v>ESSEX AGRICULTURAL</v>
          </cell>
          <cell r="F588">
            <v>84060</v>
          </cell>
          <cell r="G588">
            <v>8.2788158634166751E-3</v>
          </cell>
          <cell r="H588">
            <v>86624</v>
          </cell>
          <cell r="I588">
            <v>8.1340327539800653E-3</v>
          </cell>
          <cell r="J588"/>
          <cell r="K588">
            <v>50659</v>
          </cell>
          <cell r="L588">
            <v>74850</v>
          </cell>
          <cell r="M588">
            <v>24191</v>
          </cell>
          <cell r="N588">
            <v>0</v>
          </cell>
          <cell r="O588">
            <v>74850</v>
          </cell>
          <cell r="P588">
            <v>73631</v>
          </cell>
          <cell r="Q588">
            <v>1219</v>
          </cell>
          <cell r="R588">
            <v>1.6555526884056986</v>
          </cell>
          <cell r="S588">
            <v>6</v>
          </cell>
          <cell r="T588">
            <v>0</v>
          </cell>
          <cell r="U588">
            <v>116</v>
          </cell>
          <cell r="V588">
            <v>913</v>
          </cell>
          <cell r="W588">
            <v>579</v>
          </cell>
          <cell r="X588">
            <v>6</v>
          </cell>
          <cell r="Y588">
            <v>86624</v>
          </cell>
        </row>
        <row r="589">
          <cell r="A589">
            <v>580</v>
          </cell>
          <cell r="B589">
            <v>116</v>
          </cell>
          <cell r="C589" t="str">
            <v xml:space="preserve">GROVELAND                    </v>
          </cell>
          <cell r="D589">
            <v>999</v>
          </cell>
          <cell r="E589" t="str">
            <v>TOTAL</v>
          </cell>
          <cell r="F589">
            <v>10153626</v>
          </cell>
          <cell r="G589">
            <v>1</v>
          </cell>
          <cell r="H589">
            <v>10649576</v>
          </cell>
          <cell r="I589">
            <v>1</v>
          </cell>
          <cell r="J589">
            <v>6228060</v>
          </cell>
          <cell r="K589">
            <v>6228060</v>
          </cell>
          <cell r="L589">
            <v>74850</v>
          </cell>
          <cell r="M589">
            <v>24191</v>
          </cell>
          <cell r="N589">
            <v>10562952</v>
          </cell>
          <cell r="O589">
            <v>6228060</v>
          </cell>
          <cell r="P589">
            <v>6062264</v>
          </cell>
          <cell r="Q589">
            <v>165796</v>
          </cell>
          <cell r="R589">
            <v>2.7348858446283435</v>
          </cell>
          <cell r="S589">
            <v>1159</v>
          </cell>
          <cell r="T589">
            <v>0</v>
          </cell>
          <cell r="U589">
            <v>116</v>
          </cell>
          <cell r="V589">
            <v>999</v>
          </cell>
          <cell r="W589">
            <v>580</v>
          </cell>
          <cell r="X589">
            <v>1160</v>
          </cell>
          <cell r="Y589">
            <v>10649576</v>
          </cell>
        </row>
        <row r="590">
          <cell r="A590">
            <v>581</v>
          </cell>
          <cell r="B590">
            <v>117</v>
          </cell>
          <cell r="C590" t="str">
            <v xml:space="preserve">HADLEY                       </v>
          </cell>
          <cell r="D590">
            <v>117</v>
          </cell>
          <cell r="E590" t="str">
            <v>HADLEY</v>
          </cell>
          <cell r="F590">
            <v>5783756.2999999998</v>
          </cell>
          <cell r="G590">
            <v>1</v>
          </cell>
          <cell r="H590">
            <v>6074126.3499999996</v>
          </cell>
          <cell r="I590">
            <v>1</v>
          </cell>
          <cell r="J590"/>
          <cell r="K590">
            <v>5356386</v>
          </cell>
          <cell r="L590">
            <v>0</v>
          </cell>
          <cell r="M590">
            <v>0</v>
          </cell>
          <cell r="N590">
            <v>6074126.3499999996</v>
          </cell>
          <cell r="O590">
            <v>5356386</v>
          </cell>
          <cell r="P590">
            <v>5102966</v>
          </cell>
          <cell r="Q590">
            <v>253420</v>
          </cell>
          <cell r="R590">
            <v>4.9661314615852818</v>
          </cell>
          <cell r="S590">
            <v>648</v>
          </cell>
          <cell r="T590">
            <v>0</v>
          </cell>
          <cell r="U590">
            <v>117</v>
          </cell>
          <cell r="V590">
            <v>117</v>
          </cell>
          <cell r="W590">
            <v>581</v>
          </cell>
          <cell r="X590">
            <v>654</v>
          </cell>
          <cell r="Y590">
            <v>6074126.3499999996</v>
          </cell>
        </row>
        <row r="591">
          <cell r="A591">
            <v>582</v>
          </cell>
          <cell r="B591">
            <v>117</v>
          </cell>
          <cell r="D591">
            <v>998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/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117</v>
          </cell>
          <cell r="V591">
            <v>998</v>
          </cell>
          <cell r="W591">
            <v>582</v>
          </cell>
          <cell r="X591">
            <v>0</v>
          </cell>
          <cell r="Y591">
            <v>0</v>
          </cell>
        </row>
        <row r="592">
          <cell r="A592">
            <v>583</v>
          </cell>
          <cell r="B592">
            <v>117</v>
          </cell>
          <cell r="D592">
            <v>998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/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117</v>
          </cell>
          <cell r="V592">
            <v>998</v>
          </cell>
          <cell r="W592">
            <v>583</v>
          </cell>
          <cell r="X592">
            <v>0</v>
          </cell>
          <cell r="Y592">
            <v>0</v>
          </cell>
        </row>
        <row r="593">
          <cell r="A593">
            <v>584</v>
          </cell>
          <cell r="B593">
            <v>117</v>
          </cell>
          <cell r="D593">
            <v>998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/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117</v>
          </cell>
          <cell r="V593">
            <v>998</v>
          </cell>
          <cell r="W593">
            <v>584</v>
          </cell>
          <cell r="X593">
            <v>0</v>
          </cell>
          <cell r="Y593">
            <v>0</v>
          </cell>
        </row>
        <row r="594">
          <cell r="A594">
            <v>585</v>
          </cell>
          <cell r="B594">
            <v>117</v>
          </cell>
          <cell r="C594" t="str">
            <v xml:space="preserve">HADLEY                       </v>
          </cell>
          <cell r="D594">
            <v>999</v>
          </cell>
          <cell r="E594" t="str">
            <v>TOTAL</v>
          </cell>
          <cell r="F594">
            <v>5783756.2999999998</v>
          </cell>
          <cell r="G594">
            <v>1</v>
          </cell>
          <cell r="H594">
            <v>6074126.3499999996</v>
          </cell>
          <cell r="I594">
            <v>1</v>
          </cell>
          <cell r="J594">
            <v>5356386</v>
          </cell>
          <cell r="K594">
            <v>5356386</v>
          </cell>
          <cell r="L594">
            <v>0</v>
          </cell>
          <cell r="M594">
            <v>0</v>
          </cell>
          <cell r="N594">
            <v>6074126.3499999996</v>
          </cell>
          <cell r="O594">
            <v>5356386</v>
          </cell>
          <cell r="P594">
            <v>5102966</v>
          </cell>
          <cell r="Q594">
            <v>253420</v>
          </cell>
          <cell r="R594">
            <v>4.9661314615852818</v>
          </cell>
          <cell r="S594">
            <v>648</v>
          </cell>
          <cell r="T594">
            <v>0</v>
          </cell>
          <cell r="U594">
            <v>117</v>
          </cell>
          <cell r="V594">
            <v>999</v>
          </cell>
          <cell r="W594">
            <v>585</v>
          </cell>
          <cell r="X594">
            <v>654</v>
          </cell>
          <cell r="Y594">
            <v>6074126.3499999996</v>
          </cell>
        </row>
        <row r="595">
          <cell r="A595">
            <v>586</v>
          </cell>
          <cell r="B595">
            <v>118</v>
          </cell>
          <cell r="C595" t="str">
            <v xml:space="preserve">HALIFAX                      </v>
          </cell>
          <cell r="D595">
            <v>118</v>
          </cell>
          <cell r="E595" t="str">
            <v>HALIFAX</v>
          </cell>
          <cell r="F595">
            <v>5309028.63</v>
          </cell>
          <cell r="G595">
            <v>0.47912607366450288</v>
          </cell>
          <cell r="H595">
            <v>5256094.54</v>
          </cell>
          <cell r="I595">
            <v>0.46568676522012625</v>
          </cell>
          <cell r="J595"/>
          <cell r="K595">
            <v>2947000</v>
          </cell>
          <cell r="L595">
            <v>0</v>
          </cell>
          <cell r="M595">
            <v>0</v>
          </cell>
          <cell r="N595">
            <v>5256094.54</v>
          </cell>
          <cell r="O595">
            <v>2947000</v>
          </cell>
          <cell r="P595">
            <v>2928688</v>
          </cell>
          <cell r="Q595">
            <v>18312</v>
          </cell>
          <cell r="R595">
            <v>0.62526291636391451</v>
          </cell>
          <cell r="S595">
            <v>649</v>
          </cell>
          <cell r="T595">
            <v>0</v>
          </cell>
          <cell r="U595">
            <v>118</v>
          </cell>
          <cell r="V595">
            <v>118</v>
          </cell>
          <cell r="W595">
            <v>586</v>
          </cell>
          <cell r="X595">
            <v>620</v>
          </cell>
          <cell r="Y595">
            <v>5256094.54</v>
          </cell>
        </row>
        <row r="596">
          <cell r="A596">
            <v>587</v>
          </cell>
          <cell r="B596">
            <v>118</v>
          </cell>
          <cell r="C596" t="str">
            <v xml:space="preserve">HALIFAX                      </v>
          </cell>
          <cell r="D596">
            <v>760</v>
          </cell>
          <cell r="E596" t="str">
            <v>SILVER LAKE</v>
          </cell>
          <cell r="F596">
            <v>5771622</v>
          </cell>
          <cell r="G596">
            <v>0.52087392633549723</v>
          </cell>
          <cell r="H596">
            <v>6030665</v>
          </cell>
          <cell r="I596">
            <v>0.5343132347798738</v>
          </cell>
          <cell r="J596"/>
          <cell r="K596">
            <v>3381287</v>
          </cell>
          <cell r="L596">
            <v>0</v>
          </cell>
          <cell r="M596">
            <v>0</v>
          </cell>
          <cell r="N596">
            <v>6030665</v>
          </cell>
          <cell r="O596">
            <v>3381287</v>
          </cell>
          <cell r="P596">
            <v>3183874</v>
          </cell>
          <cell r="Q596">
            <v>197413</v>
          </cell>
          <cell r="R596">
            <v>6.2004024028589075</v>
          </cell>
          <cell r="S596">
            <v>613</v>
          </cell>
          <cell r="T596">
            <v>0</v>
          </cell>
          <cell r="U596">
            <v>118</v>
          </cell>
          <cell r="V596">
            <v>760</v>
          </cell>
          <cell r="W596">
            <v>587</v>
          </cell>
          <cell r="X596">
            <v>613</v>
          </cell>
          <cell r="Y596">
            <v>6030665</v>
          </cell>
        </row>
        <row r="597">
          <cell r="A597">
            <v>588</v>
          </cell>
          <cell r="B597">
            <v>118</v>
          </cell>
          <cell r="D597">
            <v>998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/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118</v>
          </cell>
          <cell r="V597">
            <v>998</v>
          </cell>
          <cell r="W597">
            <v>588</v>
          </cell>
          <cell r="X597">
            <v>0</v>
          </cell>
          <cell r="Y597">
            <v>0</v>
          </cell>
        </row>
        <row r="598">
          <cell r="A598">
            <v>589</v>
          </cell>
          <cell r="B598">
            <v>118</v>
          </cell>
          <cell r="D598">
            <v>998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/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118</v>
          </cell>
          <cell r="V598">
            <v>998</v>
          </cell>
          <cell r="W598">
            <v>589</v>
          </cell>
          <cell r="X598">
            <v>0</v>
          </cell>
          <cell r="Y598">
            <v>0</v>
          </cell>
        </row>
        <row r="599">
          <cell r="A599">
            <v>590</v>
          </cell>
          <cell r="B599">
            <v>118</v>
          </cell>
          <cell r="C599" t="str">
            <v xml:space="preserve">HALIFAX                      </v>
          </cell>
          <cell r="D599">
            <v>999</v>
          </cell>
          <cell r="E599" t="str">
            <v>TOTAL</v>
          </cell>
          <cell r="F599">
            <v>11080650.629999999</v>
          </cell>
          <cell r="G599">
            <v>1</v>
          </cell>
          <cell r="H599">
            <v>11286759.539999999</v>
          </cell>
          <cell r="I599">
            <v>1</v>
          </cell>
          <cell r="J599">
            <v>6328287</v>
          </cell>
          <cell r="K599">
            <v>6328287</v>
          </cell>
          <cell r="L599">
            <v>0</v>
          </cell>
          <cell r="M599">
            <v>0</v>
          </cell>
          <cell r="N599">
            <v>11286759.539999999</v>
          </cell>
          <cell r="O599">
            <v>6328287</v>
          </cell>
          <cell r="P599">
            <v>6112562</v>
          </cell>
          <cell r="Q599">
            <v>215725</v>
          </cell>
          <cell r="R599">
            <v>3.5292075565041303</v>
          </cell>
          <cell r="S599">
            <v>1262</v>
          </cell>
          <cell r="T599">
            <v>0</v>
          </cell>
          <cell r="U599">
            <v>118</v>
          </cell>
          <cell r="V599">
            <v>999</v>
          </cell>
          <cell r="W599">
            <v>590</v>
          </cell>
          <cell r="X599">
            <v>1233</v>
          </cell>
          <cell r="Y599">
            <v>11286759.539999999</v>
          </cell>
        </row>
        <row r="600">
          <cell r="A600">
            <v>591</v>
          </cell>
          <cell r="B600">
            <v>119</v>
          </cell>
          <cell r="C600" t="str">
            <v xml:space="preserve">HAMILTON                     </v>
          </cell>
          <cell r="D600">
            <v>119</v>
          </cell>
          <cell r="E600" t="str">
            <v>HAMILTON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/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119</v>
          </cell>
          <cell r="V600">
            <v>119</v>
          </cell>
          <cell r="W600">
            <v>591</v>
          </cell>
          <cell r="X600">
            <v>0</v>
          </cell>
          <cell r="Y600">
            <v>0</v>
          </cell>
        </row>
        <row r="601">
          <cell r="A601">
            <v>592</v>
          </cell>
          <cell r="B601">
            <v>119</v>
          </cell>
          <cell r="C601" t="str">
            <v xml:space="preserve">HAMILTON                     </v>
          </cell>
          <cell r="D601">
            <v>675</v>
          </cell>
          <cell r="E601" t="str">
            <v>HAMILTON WENHAM</v>
          </cell>
          <cell r="F601">
            <v>10703812</v>
          </cell>
          <cell r="G601">
            <v>0.98541588337125685</v>
          </cell>
          <cell r="H601">
            <v>11190459</v>
          </cell>
          <cell r="I601">
            <v>0.98806573272531961</v>
          </cell>
          <cell r="J601"/>
          <cell r="K601">
            <v>9732004</v>
          </cell>
          <cell r="L601">
            <v>0</v>
          </cell>
          <cell r="M601">
            <v>0</v>
          </cell>
          <cell r="N601">
            <v>11190459</v>
          </cell>
          <cell r="O601">
            <v>9732083</v>
          </cell>
          <cell r="P601">
            <v>9464629</v>
          </cell>
          <cell r="Q601">
            <v>267454</v>
          </cell>
          <cell r="R601">
            <v>2.8258265590759026</v>
          </cell>
          <cell r="S601">
            <v>1244</v>
          </cell>
          <cell r="T601">
            <v>0</v>
          </cell>
          <cell r="U601">
            <v>119</v>
          </cell>
          <cell r="V601">
            <v>675</v>
          </cell>
          <cell r="W601">
            <v>592</v>
          </cell>
          <cell r="X601">
            <v>1253</v>
          </cell>
          <cell r="Y601">
            <v>11190459</v>
          </cell>
        </row>
        <row r="602">
          <cell r="A602">
            <v>593</v>
          </cell>
          <cell r="B602">
            <v>119</v>
          </cell>
          <cell r="C602" t="str">
            <v xml:space="preserve">HAMILTON                     </v>
          </cell>
          <cell r="D602">
            <v>854</v>
          </cell>
          <cell r="E602" t="str">
            <v>NORTH SHORE</v>
          </cell>
          <cell r="F602">
            <v>144406</v>
          </cell>
          <cell r="G602">
            <v>1.3294325989106471E-2</v>
          </cell>
          <cell r="H602">
            <v>120726</v>
          </cell>
          <cell r="I602">
            <v>1.0659546998831499E-2</v>
          </cell>
          <cell r="J602"/>
          <cell r="K602">
            <v>104992</v>
          </cell>
          <cell r="L602">
            <v>0</v>
          </cell>
          <cell r="M602">
            <v>0</v>
          </cell>
          <cell r="N602">
            <v>120726</v>
          </cell>
          <cell r="O602">
            <v>104993</v>
          </cell>
          <cell r="P602">
            <v>127689</v>
          </cell>
          <cell r="Q602">
            <v>-22696</v>
          </cell>
          <cell r="R602">
            <v>-17.774436325760245</v>
          </cell>
          <cell r="S602">
            <v>10</v>
          </cell>
          <cell r="T602">
            <v>0</v>
          </cell>
          <cell r="U602">
            <v>119</v>
          </cell>
          <cell r="V602">
            <v>854</v>
          </cell>
          <cell r="W602">
            <v>593</v>
          </cell>
          <cell r="X602">
            <v>8</v>
          </cell>
          <cell r="Y602">
            <v>120726</v>
          </cell>
        </row>
        <row r="603">
          <cell r="A603">
            <v>594</v>
          </cell>
          <cell r="B603">
            <v>119</v>
          </cell>
          <cell r="C603" t="str">
            <v xml:space="preserve">HAMILTON                     </v>
          </cell>
          <cell r="D603">
            <v>913</v>
          </cell>
          <cell r="E603" t="str">
            <v>ESSEX AGRICULTURAL</v>
          </cell>
          <cell r="F603">
            <v>14010</v>
          </cell>
          <cell r="G603">
            <v>1.2897906396367302E-3</v>
          </cell>
          <cell r="H603">
            <v>14437</v>
          </cell>
          <cell r="I603">
            <v>1.2747202758488672E-3</v>
          </cell>
          <cell r="J603"/>
          <cell r="K603">
            <v>12555</v>
          </cell>
          <cell r="L603">
            <v>12475</v>
          </cell>
          <cell r="M603">
            <v>-80</v>
          </cell>
          <cell r="N603">
            <v>0</v>
          </cell>
          <cell r="O603">
            <v>12475</v>
          </cell>
          <cell r="P603">
            <v>12272</v>
          </cell>
          <cell r="Q603">
            <v>203</v>
          </cell>
          <cell r="R603">
            <v>1.6541720990873534</v>
          </cell>
          <cell r="S603">
            <v>1</v>
          </cell>
          <cell r="T603">
            <v>0</v>
          </cell>
          <cell r="U603">
            <v>119</v>
          </cell>
          <cell r="V603">
            <v>913</v>
          </cell>
          <cell r="W603">
            <v>594</v>
          </cell>
          <cell r="X603">
            <v>1</v>
          </cell>
          <cell r="Y603">
            <v>14437</v>
          </cell>
        </row>
        <row r="604">
          <cell r="A604">
            <v>595</v>
          </cell>
          <cell r="B604">
            <v>119</v>
          </cell>
          <cell r="C604" t="str">
            <v xml:space="preserve">HAMILTON                     </v>
          </cell>
          <cell r="D604">
            <v>999</v>
          </cell>
          <cell r="E604" t="str">
            <v>TOTAL</v>
          </cell>
          <cell r="F604">
            <v>10862228</v>
          </cell>
          <cell r="G604">
            <v>1</v>
          </cell>
          <cell r="H604">
            <v>11325622</v>
          </cell>
          <cell r="I604">
            <v>1</v>
          </cell>
          <cell r="J604">
            <v>9849551</v>
          </cell>
          <cell r="K604">
            <v>9849551</v>
          </cell>
          <cell r="L604">
            <v>12475</v>
          </cell>
          <cell r="M604">
            <v>-80</v>
          </cell>
          <cell r="N604">
            <v>11311185</v>
          </cell>
          <cell r="O604">
            <v>9849551</v>
          </cell>
          <cell r="P604">
            <v>9604590</v>
          </cell>
          <cell r="Q604">
            <v>244961</v>
          </cell>
          <cell r="R604">
            <v>2.550457645771449</v>
          </cell>
          <cell r="S604">
            <v>1255</v>
          </cell>
          <cell r="T604">
            <v>0</v>
          </cell>
          <cell r="U604">
            <v>119</v>
          </cell>
          <cell r="V604">
            <v>999</v>
          </cell>
          <cell r="W604">
            <v>595</v>
          </cell>
          <cell r="X604">
            <v>1262</v>
          </cell>
          <cell r="Y604">
            <v>11325622</v>
          </cell>
        </row>
        <row r="605">
          <cell r="A605">
            <v>596</v>
          </cell>
          <cell r="B605">
            <v>120</v>
          </cell>
          <cell r="C605" t="str">
            <v xml:space="preserve">HAMPDEN                      </v>
          </cell>
          <cell r="D605">
            <v>120</v>
          </cell>
          <cell r="E605" t="str">
            <v>HAMPDEN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/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120</v>
          </cell>
          <cell r="V605">
            <v>120</v>
          </cell>
          <cell r="W605">
            <v>596</v>
          </cell>
          <cell r="X605">
            <v>0</v>
          </cell>
          <cell r="Y605">
            <v>0</v>
          </cell>
        </row>
        <row r="606">
          <cell r="A606">
            <v>597</v>
          </cell>
          <cell r="B606">
            <v>120</v>
          </cell>
          <cell r="C606" t="str">
            <v xml:space="preserve">HAMPDEN                      </v>
          </cell>
          <cell r="D606">
            <v>680</v>
          </cell>
          <cell r="E606" t="str">
            <v>HAMPDEN WILBRAHAM</v>
          </cell>
          <cell r="F606">
            <v>7570983</v>
          </cell>
          <cell r="G606">
            <v>1</v>
          </cell>
          <cell r="H606">
            <v>7421752</v>
          </cell>
          <cell r="I606">
            <v>1</v>
          </cell>
          <cell r="J606"/>
          <cell r="K606">
            <v>5036215</v>
          </cell>
          <cell r="L606">
            <v>0</v>
          </cell>
          <cell r="M606">
            <v>0</v>
          </cell>
          <cell r="N606">
            <v>7421752</v>
          </cell>
          <cell r="O606">
            <v>5036215</v>
          </cell>
          <cell r="P606">
            <v>4891589</v>
          </cell>
          <cell r="Q606">
            <v>144626</v>
          </cell>
          <cell r="R606">
            <v>2.9566261597202872</v>
          </cell>
          <cell r="S606">
            <v>881</v>
          </cell>
          <cell r="T606">
            <v>0</v>
          </cell>
          <cell r="U606">
            <v>120</v>
          </cell>
          <cell r="V606">
            <v>680</v>
          </cell>
          <cell r="W606">
            <v>597</v>
          </cell>
          <cell r="X606">
            <v>826</v>
          </cell>
          <cell r="Y606">
            <v>7421752</v>
          </cell>
        </row>
        <row r="607">
          <cell r="A607">
            <v>598</v>
          </cell>
          <cell r="B607">
            <v>120</v>
          </cell>
          <cell r="D607">
            <v>998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/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120</v>
          </cell>
          <cell r="V607">
            <v>998</v>
          </cell>
          <cell r="W607">
            <v>598</v>
          </cell>
          <cell r="X607">
            <v>0</v>
          </cell>
          <cell r="Y607">
            <v>0</v>
          </cell>
        </row>
        <row r="608">
          <cell r="A608">
            <v>599</v>
          </cell>
          <cell r="B608">
            <v>120</v>
          </cell>
          <cell r="D608">
            <v>998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/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120</v>
          </cell>
          <cell r="V608">
            <v>998</v>
          </cell>
          <cell r="W608">
            <v>599</v>
          </cell>
          <cell r="X608">
            <v>0</v>
          </cell>
          <cell r="Y608">
            <v>0</v>
          </cell>
        </row>
        <row r="609">
          <cell r="A609">
            <v>600</v>
          </cell>
          <cell r="B609">
            <v>120</v>
          </cell>
          <cell r="C609" t="str">
            <v xml:space="preserve">HAMPDEN                      </v>
          </cell>
          <cell r="D609">
            <v>999</v>
          </cell>
          <cell r="E609" t="str">
            <v>TOTAL</v>
          </cell>
          <cell r="F609">
            <v>7570983</v>
          </cell>
          <cell r="G609">
            <v>1</v>
          </cell>
          <cell r="H609">
            <v>7421752</v>
          </cell>
          <cell r="I609">
            <v>1</v>
          </cell>
          <cell r="J609">
            <v>5036215</v>
          </cell>
          <cell r="K609">
            <v>5036215</v>
          </cell>
          <cell r="L609">
            <v>0</v>
          </cell>
          <cell r="M609">
            <v>0</v>
          </cell>
          <cell r="N609">
            <v>7421752</v>
          </cell>
          <cell r="O609">
            <v>5036215</v>
          </cell>
          <cell r="P609">
            <v>4891589</v>
          </cell>
          <cell r="Q609">
            <v>144626</v>
          </cell>
          <cell r="R609">
            <v>2.9566261597202872</v>
          </cell>
          <cell r="S609">
            <v>881</v>
          </cell>
          <cell r="T609">
            <v>0</v>
          </cell>
          <cell r="U609">
            <v>120</v>
          </cell>
          <cell r="V609">
            <v>999</v>
          </cell>
          <cell r="W609">
            <v>600</v>
          </cell>
          <cell r="X609">
            <v>826</v>
          </cell>
          <cell r="Y609">
            <v>7421752</v>
          </cell>
        </row>
        <row r="610">
          <cell r="A610">
            <v>601</v>
          </cell>
          <cell r="B610">
            <v>121</v>
          </cell>
          <cell r="C610" t="str">
            <v xml:space="preserve">HANCOCK                      </v>
          </cell>
          <cell r="D610">
            <v>121</v>
          </cell>
          <cell r="E610" t="str">
            <v>HANCOCK</v>
          </cell>
          <cell r="F610">
            <v>776252.26</v>
          </cell>
          <cell r="G610">
            <v>1</v>
          </cell>
          <cell r="H610">
            <v>853060.55999999982</v>
          </cell>
          <cell r="I610">
            <v>1</v>
          </cell>
          <cell r="J610"/>
          <cell r="K610">
            <v>775699</v>
          </cell>
          <cell r="L610">
            <v>0</v>
          </cell>
          <cell r="M610">
            <v>0</v>
          </cell>
          <cell r="N610">
            <v>853060.55999999982</v>
          </cell>
          <cell r="O610">
            <v>775699</v>
          </cell>
          <cell r="P610">
            <v>758287</v>
          </cell>
          <cell r="Q610">
            <v>17412</v>
          </cell>
          <cell r="R610">
            <v>2.2962282091081607</v>
          </cell>
          <cell r="S610">
            <v>93</v>
          </cell>
          <cell r="T610">
            <v>0</v>
          </cell>
          <cell r="U610">
            <v>121</v>
          </cell>
          <cell r="V610">
            <v>121</v>
          </cell>
          <cell r="W610">
            <v>601</v>
          </cell>
          <cell r="X610">
            <v>97</v>
          </cell>
          <cell r="Y610">
            <v>853060.55999999982</v>
          </cell>
        </row>
        <row r="611">
          <cell r="A611">
            <v>602</v>
          </cell>
          <cell r="B611">
            <v>121</v>
          </cell>
          <cell r="D611">
            <v>998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/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121</v>
          </cell>
          <cell r="V611">
            <v>998</v>
          </cell>
          <cell r="W611">
            <v>602</v>
          </cell>
          <cell r="X611">
            <v>0</v>
          </cell>
          <cell r="Y611">
            <v>0</v>
          </cell>
        </row>
        <row r="612">
          <cell r="A612">
            <v>603</v>
          </cell>
          <cell r="B612">
            <v>121</v>
          </cell>
          <cell r="D612">
            <v>998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/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121</v>
          </cell>
          <cell r="V612">
            <v>998</v>
          </cell>
          <cell r="W612">
            <v>603</v>
          </cell>
          <cell r="X612">
            <v>0</v>
          </cell>
          <cell r="Y612">
            <v>0</v>
          </cell>
        </row>
        <row r="613">
          <cell r="A613">
            <v>604</v>
          </cell>
          <cell r="B613">
            <v>121</v>
          </cell>
          <cell r="D613">
            <v>998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/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121</v>
          </cell>
          <cell r="V613">
            <v>998</v>
          </cell>
          <cell r="W613">
            <v>604</v>
          </cell>
          <cell r="X613">
            <v>0</v>
          </cell>
          <cell r="Y613">
            <v>0</v>
          </cell>
        </row>
        <row r="614">
          <cell r="A614">
            <v>605</v>
          </cell>
          <cell r="B614">
            <v>121</v>
          </cell>
          <cell r="C614" t="str">
            <v xml:space="preserve">HANCOCK                      </v>
          </cell>
          <cell r="D614">
            <v>999</v>
          </cell>
          <cell r="E614" t="str">
            <v>TOTAL</v>
          </cell>
          <cell r="F614">
            <v>776252.26</v>
          </cell>
          <cell r="G614">
            <v>1</v>
          </cell>
          <cell r="H614">
            <v>853060.55999999982</v>
          </cell>
          <cell r="I614">
            <v>1</v>
          </cell>
          <cell r="J614">
            <v>775699</v>
          </cell>
          <cell r="K614">
            <v>775699</v>
          </cell>
          <cell r="L614">
            <v>0</v>
          </cell>
          <cell r="M614">
            <v>0</v>
          </cell>
          <cell r="N614">
            <v>853060.55999999982</v>
          </cell>
          <cell r="O614">
            <v>775699</v>
          </cell>
          <cell r="P614">
            <v>758287</v>
          </cell>
          <cell r="Q614">
            <v>17412</v>
          </cell>
          <cell r="R614">
            <v>2.2962282091081607</v>
          </cell>
          <cell r="S614">
            <v>93</v>
          </cell>
          <cell r="T614">
            <v>0</v>
          </cell>
          <cell r="U614">
            <v>121</v>
          </cell>
          <cell r="V614">
            <v>999</v>
          </cell>
          <cell r="W614">
            <v>605</v>
          </cell>
          <cell r="X614">
            <v>97</v>
          </cell>
          <cell r="Y614">
            <v>853060.55999999982</v>
          </cell>
        </row>
        <row r="615">
          <cell r="A615">
            <v>606</v>
          </cell>
          <cell r="B615">
            <v>122</v>
          </cell>
          <cell r="C615" t="str">
            <v xml:space="preserve">HANOVER                      </v>
          </cell>
          <cell r="D615">
            <v>122</v>
          </cell>
          <cell r="E615" t="str">
            <v>HANOVER</v>
          </cell>
          <cell r="F615">
            <v>22331596.871920001</v>
          </cell>
          <cell r="G615">
            <v>0.96058568200606764</v>
          </cell>
          <cell r="H615">
            <v>23401737.684919998</v>
          </cell>
          <cell r="I615">
            <v>0.96089461627649686</v>
          </cell>
          <cell r="J615"/>
          <cell r="K615">
            <v>16986703</v>
          </cell>
          <cell r="L615">
            <v>0</v>
          </cell>
          <cell r="M615">
            <v>0</v>
          </cell>
          <cell r="N615">
            <v>23401737.684919998</v>
          </cell>
          <cell r="O615">
            <v>16986703</v>
          </cell>
          <cell r="P615">
            <v>16434712</v>
          </cell>
          <cell r="Q615">
            <v>551991</v>
          </cell>
          <cell r="R615">
            <v>3.3586898267520597</v>
          </cell>
          <cell r="S615">
            <v>2623</v>
          </cell>
          <cell r="T615">
            <v>0</v>
          </cell>
          <cell r="U615">
            <v>122</v>
          </cell>
          <cell r="V615">
            <v>122</v>
          </cell>
          <cell r="W615">
            <v>606</v>
          </cell>
          <cell r="X615">
            <v>2649</v>
          </cell>
          <cell r="Y615">
            <v>23401737.684919998</v>
          </cell>
        </row>
        <row r="616">
          <cell r="A616">
            <v>607</v>
          </cell>
          <cell r="B616">
            <v>122</v>
          </cell>
          <cell r="C616" t="str">
            <v xml:space="preserve">HANOVER                      </v>
          </cell>
          <cell r="D616">
            <v>873</v>
          </cell>
          <cell r="E616" t="str">
            <v>SOUTH SHORE</v>
          </cell>
          <cell r="F616">
            <v>916300</v>
          </cell>
          <cell r="G616">
            <v>3.9414317993932343E-2</v>
          </cell>
          <cell r="H616">
            <v>952377</v>
          </cell>
          <cell r="I616">
            <v>3.9105383723503168E-2</v>
          </cell>
          <cell r="J616"/>
          <cell r="K616">
            <v>691305</v>
          </cell>
          <cell r="L616">
            <v>0</v>
          </cell>
          <cell r="M616">
            <v>0</v>
          </cell>
          <cell r="N616">
            <v>952377</v>
          </cell>
          <cell r="O616">
            <v>691305</v>
          </cell>
          <cell r="P616">
            <v>674342</v>
          </cell>
          <cell r="Q616">
            <v>16963</v>
          </cell>
          <cell r="R616">
            <v>2.5154891731495295</v>
          </cell>
          <cell r="S616">
            <v>64</v>
          </cell>
          <cell r="T616">
            <v>0</v>
          </cell>
          <cell r="U616">
            <v>122</v>
          </cell>
          <cell r="V616">
            <v>873</v>
          </cell>
          <cell r="W616">
            <v>607</v>
          </cell>
          <cell r="X616">
            <v>64</v>
          </cell>
          <cell r="Y616">
            <v>952377</v>
          </cell>
        </row>
        <row r="617">
          <cell r="A617">
            <v>608</v>
          </cell>
          <cell r="B617">
            <v>122</v>
          </cell>
          <cell r="D617">
            <v>998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/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122</v>
          </cell>
          <cell r="V617">
            <v>998</v>
          </cell>
          <cell r="W617">
            <v>608</v>
          </cell>
          <cell r="X617">
            <v>0</v>
          </cell>
          <cell r="Y617">
            <v>0</v>
          </cell>
        </row>
        <row r="618">
          <cell r="A618">
            <v>609</v>
          </cell>
          <cell r="B618">
            <v>122</v>
          </cell>
          <cell r="D618">
            <v>998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/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122</v>
          </cell>
          <cell r="V618">
            <v>998</v>
          </cell>
          <cell r="W618">
            <v>609</v>
          </cell>
          <cell r="X618">
            <v>0</v>
          </cell>
          <cell r="Y618">
            <v>0</v>
          </cell>
        </row>
        <row r="619">
          <cell r="A619">
            <v>610</v>
          </cell>
          <cell r="B619">
            <v>122</v>
          </cell>
          <cell r="C619" t="str">
            <v xml:space="preserve">HANOVER                      </v>
          </cell>
          <cell r="D619">
            <v>999</v>
          </cell>
          <cell r="E619" t="str">
            <v>TOTAL</v>
          </cell>
          <cell r="F619">
            <v>23247896.871920001</v>
          </cell>
          <cell r="G619">
            <v>1</v>
          </cell>
          <cell r="H619">
            <v>24354114.684919998</v>
          </cell>
          <cell r="I619">
            <v>1</v>
          </cell>
          <cell r="J619">
            <v>17678008</v>
          </cell>
          <cell r="K619">
            <v>17678008</v>
          </cell>
          <cell r="L619">
            <v>0</v>
          </cell>
          <cell r="M619">
            <v>0</v>
          </cell>
          <cell r="N619">
            <v>24354114.684919998</v>
          </cell>
          <cell r="O619">
            <v>17678008</v>
          </cell>
          <cell r="P619">
            <v>17109054</v>
          </cell>
          <cell r="Q619">
            <v>568954</v>
          </cell>
          <cell r="R619">
            <v>3.3254556330233105</v>
          </cell>
          <cell r="S619">
            <v>2687</v>
          </cell>
          <cell r="T619">
            <v>0</v>
          </cell>
          <cell r="U619">
            <v>122</v>
          </cell>
          <cell r="V619">
            <v>999</v>
          </cell>
          <cell r="W619">
            <v>610</v>
          </cell>
          <cell r="X619">
            <v>2713</v>
          </cell>
          <cell r="Y619">
            <v>24354114.684919998</v>
          </cell>
        </row>
        <row r="620">
          <cell r="A620">
            <v>611</v>
          </cell>
          <cell r="B620">
            <v>123</v>
          </cell>
          <cell r="C620" t="str">
            <v xml:space="preserve">HANSON                       </v>
          </cell>
          <cell r="D620">
            <v>123</v>
          </cell>
          <cell r="E620" t="str">
            <v>HANSON</v>
          </cell>
          <cell r="F620">
            <v>36750.21</v>
          </cell>
          <cell r="G620">
            <v>2.1204420092251785E-3</v>
          </cell>
          <cell r="H620">
            <v>63486.049999999996</v>
          </cell>
          <cell r="I620">
            <v>3.577924585636225E-3</v>
          </cell>
          <cell r="J620"/>
          <cell r="K620">
            <v>23471</v>
          </cell>
          <cell r="L620">
            <v>0</v>
          </cell>
          <cell r="M620">
            <v>0</v>
          </cell>
          <cell r="N620">
            <v>63486.049999999996</v>
          </cell>
          <cell r="O620">
            <v>23471</v>
          </cell>
          <cell r="P620">
            <v>13241</v>
          </cell>
          <cell r="Q620">
            <v>10230</v>
          </cell>
          <cell r="R620">
            <v>77.260025677818902</v>
          </cell>
          <cell r="S620">
            <v>3</v>
          </cell>
          <cell r="T620">
            <v>0</v>
          </cell>
          <cell r="U620">
            <v>123</v>
          </cell>
          <cell r="V620">
            <v>123</v>
          </cell>
          <cell r="W620">
            <v>611</v>
          </cell>
          <cell r="X620">
            <v>5</v>
          </cell>
          <cell r="Y620">
            <v>63486.049999999996</v>
          </cell>
        </row>
        <row r="621">
          <cell r="A621">
            <v>612</v>
          </cell>
          <cell r="B621">
            <v>123</v>
          </cell>
          <cell r="C621" t="str">
            <v xml:space="preserve">HANSON                       </v>
          </cell>
          <cell r="D621">
            <v>780</v>
          </cell>
          <cell r="E621" t="str">
            <v>WHITMAN HANSON</v>
          </cell>
          <cell r="F621">
            <v>16163584</v>
          </cell>
          <cell r="G621">
            <v>0.93261895736758915</v>
          </cell>
          <cell r="H621">
            <v>16430340</v>
          </cell>
          <cell r="I621">
            <v>0.92597535106314377</v>
          </cell>
          <cell r="J621"/>
          <cell r="K621">
            <v>6074285</v>
          </cell>
          <cell r="L621">
            <v>0</v>
          </cell>
          <cell r="M621">
            <v>0</v>
          </cell>
          <cell r="N621">
            <v>16430340</v>
          </cell>
          <cell r="O621">
            <v>6074285</v>
          </cell>
          <cell r="P621">
            <v>5823766</v>
          </cell>
          <cell r="Q621">
            <v>250519</v>
          </cell>
          <cell r="R621">
            <v>4.3016666535022186</v>
          </cell>
          <cell r="S621">
            <v>1850</v>
          </cell>
          <cell r="T621">
            <v>0</v>
          </cell>
          <cell r="U621">
            <v>123</v>
          </cell>
          <cell r="V621">
            <v>780</v>
          </cell>
          <cell r="W621">
            <v>612</v>
          </cell>
          <cell r="X621">
            <v>1813</v>
          </cell>
          <cell r="Y621">
            <v>16430340</v>
          </cell>
        </row>
        <row r="622">
          <cell r="A622">
            <v>613</v>
          </cell>
          <cell r="B622">
            <v>123</v>
          </cell>
          <cell r="C622" t="str">
            <v xml:space="preserve">HANSON                       </v>
          </cell>
          <cell r="D622">
            <v>873</v>
          </cell>
          <cell r="E622" t="str">
            <v>SOUTH SHORE</v>
          </cell>
          <cell r="F622">
            <v>1131057</v>
          </cell>
          <cell r="G622">
            <v>6.526060062318563E-2</v>
          </cell>
          <cell r="H622">
            <v>1249994</v>
          </cell>
          <cell r="I622">
            <v>7.0446724351219958E-2</v>
          </cell>
          <cell r="J622"/>
          <cell r="K622">
            <v>462122</v>
          </cell>
          <cell r="L622">
            <v>0</v>
          </cell>
          <cell r="M622">
            <v>0</v>
          </cell>
          <cell r="N622">
            <v>1249994</v>
          </cell>
          <cell r="O622">
            <v>462122</v>
          </cell>
          <cell r="P622">
            <v>407522</v>
          </cell>
          <cell r="Q622">
            <v>54600</v>
          </cell>
          <cell r="R622">
            <v>13.398049675845721</v>
          </cell>
          <cell r="S622">
            <v>79</v>
          </cell>
          <cell r="T622">
            <v>0</v>
          </cell>
          <cell r="U622">
            <v>123</v>
          </cell>
          <cell r="V622">
            <v>873</v>
          </cell>
          <cell r="W622">
            <v>613</v>
          </cell>
          <cell r="X622">
            <v>84</v>
          </cell>
          <cell r="Y622">
            <v>1249994</v>
          </cell>
        </row>
        <row r="623">
          <cell r="A623">
            <v>614</v>
          </cell>
          <cell r="B623">
            <v>123</v>
          </cell>
          <cell r="D623">
            <v>998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/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123</v>
          </cell>
          <cell r="V623">
            <v>998</v>
          </cell>
          <cell r="W623">
            <v>614</v>
          </cell>
          <cell r="X623">
            <v>0</v>
          </cell>
          <cell r="Y623">
            <v>0</v>
          </cell>
        </row>
        <row r="624">
          <cell r="A624">
            <v>615</v>
          </cell>
          <cell r="B624">
            <v>123</v>
          </cell>
          <cell r="C624" t="str">
            <v xml:space="preserve">HANSON                       </v>
          </cell>
          <cell r="D624">
            <v>999</v>
          </cell>
          <cell r="E624" t="str">
            <v>TOTAL</v>
          </cell>
          <cell r="F624">
            <v>17331391.210000001</v>
          </cell>
          <cell r="G624">
            <v>1</v>
          </cell>
          <cell r="H624">
            <v>17743820.050000001</v>
          </cell>
          <cell r="I624">
            <v>1</v>
          </cell>
          <cell r="J624">
            <v>6559878</v>
          </cell>
          <cell r="K624">
            <v>6559878</v>
          </cell>
          <cell r="L624">
            <v>0</v>
          </cell>
          <cell r="M624">
            <v>0</v>
          </cell>
          <cell r="N624">
            <v>17743820.050000001</v>
          </cell>
          <cell r="O624">
            <v>6559878</v>
          </cell>
          <cell r="P624">
            <v>6244529</v>
          </cell>
          <cell r="Q624">
            <v>315349</v>
          </cell>
          <cell r="R624">
            <v>5.0500045720021474</v>
          </cell>
          <cell r="S624">
            <v>1932</v>
          </cell>
          <cell r="T624">
            <v>0</v>
          </cell>
          <cell r="U624">
            <v>123</v>
          </cell>
          <cell r="V624">
            <v>999</v>
          </cell>
          <cell r="W624">
            <v>615</v>
          </cell>
          <cell r="X624">
            <v>1902</v>
          </cell>
          <cell r="Y624">
            <v>17743820.050000001</v>
          </cell>
        </row>
        <row r="625">
          <cell r="A625">
            <v>616</v>
          </cell>
          <cell r="B625">
            <v>124</v>
          </cell>
          <cell r="C625" t="str">
            <v xml:space="preserve">HARDWICK                     </v>
          </cell>
          <cell r="D625">
            <v>124</v>
          </cell>
          <cell r="E625" t="str">
            <v>HARDWICK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/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124</v>
          </cell>
          <cell r="V625">
            <v>124</v>
          </cell>
          <cell r="W625">
            <v>616</v>
          </cell>
          <cell r="X625">
            <v>0</v>
          </cell>
          <cell r="Y625">
            <v>0</v>
          </cell>
        </row>
        <row r="626">
          <cell r="A626">
            <v>617</v>
          </cell>
          <cell r="B626">
            <v>124</v>
          </cell>
          <cell r="C626" t="str">
            <v xml:space="preserve">HARDWICK                     </v>
          </cell>
          <cell r="D626">
            <v>753</v>
          </cell>
          <cell r="E626" t="str">
            <v>QUABBIN</v>
          </cell>
          <cell r="F626">
            <v>3739414</v>
          </cell>
          <cell r="G626">
            <v>0.93864751324855067</v>
          </cell>
          <cell r="H626">
            <v>3521932</v>
          </cell>
          <cell r="I626">
            <v>0.91102605967672179</v>
          </cell>
          <cell r="J626"/>
          <cell r="K626">
            <v>1447270</v>
          </cell>
          <cell r="L626">
            <v>0</v>
          </cell>
          <cell r="M626">
            <v>0</v>
          </cell>
          <cell r="N626">
            <v>3521932</v>
          </cell>
          <cell r="O626">
            <v>1447270</v>
          </cell>
          <cell r="P626">
            <v>1467941</v>
          </cell>
          <cell r="Q626">
            <v>-20671</v>
          </cell>
          <cell r="R626">
            <v>-1.40816286213138</v>
          </cell>
          <cell r="S626">
            <v>420</v>
          </cell>
          <cell r="T626">
            <v>0</v>
          </cell>
          <cell r="U626">
            <v>124</v>
          </cell>
          <cell r="V626">
            <v>753</v>
          </cell>
          <cell r="W626">
            <v>617</v>
          </cell>
          <cell r="X626">
            <v>381</v>
          </cell>
          <cell r="Y626">
            <v>3521932</v>
          </cell>
        </row>
        <row r="627">
          <cell r="A627">
            <v>618</v>
          </cell>
          <cell r="B627">
            <v>124</v>
          </cell>
          <cell r="C627" t="str">
            <v xml:space="preserve">HARDWICK                     </v>
          </cell>
          <cell r="D627">
            <v>860</v>
          </cell>
          <cell r="E627" t="str">
            <v>PATHFINDER</v>
          </cell>
          <cell r="F627">
            <v>244418</v>
          </cell>
          <cell r="G627">
            <v>6.1352486751449359E-2</v>
          </cell>
          <cell r="H627">
            <v>343964</v>
          </cell>
          <cell r="I627">
            <v>8.8973940323278225E-2</v>
          </cell>
          <cell r="J627"/>
          <cell r="K627">
            <v>141345</v>
          </cell>
          <cell r="L627">
            <v>0</v>
          </cell>
          <cell r="M627">
            <v>0</v>
          </cell>
          <cell r="N627">
            <v>343964</v>
          </cell>
          <cell r="O627">
            <v>141345</v>
          </cell>
          <cell r="P627">
            <v>95948</v>
          </cell>
          <cell r="Q627">
            <v>45397</v>
          </cell>
          <cell r="R627">
            <v>47.314170175511734</v>
          </cell>
          <cell r="S627">
            <v>17</v>
          </cell>
          <cell r="T627">
            <v>0</v>
          </cell>
          <cell r="U627">
            <v>124</v>
          </cell>
          <cell r="V627">
            <v>860</v>
          </cell>
          <cell r="W627">
            <v>618</v>
          </cell>
          <cell r="X627">
            <v>23</v>
          </cell>
          <cell r="Y627">
            <v>343964</v>
          </cell>
        </row>
        <row r="628">
          <cell r="A628">
            <v>619</v>
          </cell>
          <cell r="B628">
            <v>124</v>
          </cell>
          <cell r="D628">
            <v>998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/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124</v>
          </cell>
          <cell r="V628">
            <v>998</v>
          </cell>
          <cell r="W628">
            <v>619</v>
          </cell>
          <cell r="X628">
            <v>0</v>
          </cell>
          <cell r="Y628">
            <v>0</v>
          </cell>
        </row>
        <row r="629">
          <cell r="A629">
            <v>620</v>
          </cell>
          <cell r="B629">
            <v>124</v>
          </cell>
          <cell r="C629" t="str">
            <v xml:space="preserve">HARDWICK                     </v>
          </cell>
          <cell r="D629">
            <v>999</v>
          </cell>
          <cell r="E629" t="str">
            <v>TOTAL</v>
          </cell>
          <cell r="F629">
            <v>3983832</v>
          </cell>
          <cell r="G629">
            <v>1</v>
          </cell>
          <cell r="H629">
            <v>3865896</v>
          </cell>
          <cell r="I629">
            <v>1</v>
          </cell>
          <cell r="J629">
            <v>1588615</v>
          </cell>
          <cell r="K629">
            <v>1588615</v>
          </cell>
          <cell r="L629">
            <v>0</v>
          </cell>
          <cell r="M629">
            <v>0</v>
          </cell>
          <cell r="N629">
            <v>3865896</v>
          </cell>
          <cell r="O629">
            <v>1588615</v>
          </cell>
          <cell r="P629">
            <v>1563889</v>
          </cell>
          <cell r="Q629">
            <v>24726</v>
          </cell>
          <cell r="R629">
            <v>1.5810585022338541</v>
          </cell>
          <cell r="S629">
            <v>437</v>
          </cell>
          <cell r="T629">
            <v>0</v>
          </cell>
          <cell r="U629">
            <v>124</v>
          </cell>
          <cell r="V629">
            <v>999</v>
          </cell>
          <cell r="W629">
            <v>620</v>
          </cell>
          <cell r="X629">
            <v>404</v>
          </cell>
          <cell r="Y629">
            <v>3865896</v>
          </cell>
        </row>
        <row r="630">
          <cell r="A630">
            <v>621</v>
          </cell>
          <cell r="B630">
            <v>125</v>
          </cell>
          <cell r="C630" t="str">
            <v xml:space="preserve">HARVARD                      </v>
          </cell>
          <cell r="D630">
            <v>125</v>
          </cell>
          <cell r="E630" t="str">
            <v>HARVARD</v>
          </cell>
          <cell r="F630">
            <v>9832645.2214000002</v>
          </cell>
          <cell r="G630">
            <v>0.99284966943698683</v>
          </cell>
          <cell r="H630">
            <v>10074274.181770001</v>
          </cell>
          <cell r="I630">
            <v>0.99270606553374907</v>
          </cell>
          <cell r="J630"/>
          <cell r="K630">
            <v>8807063</v>
          </cell>
          <cell r="L630">
            <v>0</v>
          </cell>
          <cell r="M630">
            <v>0</v>
          </cell>
          <cell r="N630">
            <v>10074274.181770001</v>
          </cell>
          <cell r="O630">
            <v>8807063</v>
          </cell>
          <cell r="P630">
            <v>8627525</v>
          </cell>
          <cell r="Q630">
            <v>179538</v>
          </cell>
          <cell r="R630">
            <v>2.080990782408628</v>
          </cell>
          <cell r="S630">
            <v>1147</v>
          </cell>
          <cell r="T630">
            <v>0</v>
          </cell>
          <cell r="U630">
            <v>125</v>
          </cell>
          <cell r="V630">
            <v>125</v>
          </cell>
          <cell r="W630">
            <v>621</v>
          </cell>
          <cell r="X630">
            <v>1127</v>
          </cell>
          <cell r="Y630">
            <v>10074274.181770001</v>
          </cell>
        </row>
        <row r="631">
          <cell r="A631">
            <v>622</v>
          </cell>
          <cell r="B631">
            <v>125</v>
          </cell>
          <cell r="C631" t="str">
            <v xml:space="preserve">HARVARD                      </v>
          </cell>
          <cell r="D631">
            <v>832</v>
          </cell>
          <cell r="E631" t="str">
            <v>MONTACHUSETT</v>
          </cell>
          <cell r="F631">
            <v>70813</v>
          </cell>
          <cell r="G631">
            <v>7.1503305630131221E-3</v>
          </cell>
          <cell r="H631">
            <v>74021</v>
          </cell>
          <cell r="I631">
            <v>7.2939344662508853E-3</v>
          </cell>
          <cell r="J631"/>
          <cell r="K631">
            <v>64710</v>
          </cell>
          <cell r="L631">
            <v>0</v>
          </cell>
          <cell r="M631">
            <v>0</v>
          </cell>
          <cell r="N631">
            <v>74021</v>
          </cell>
          <cell r="O631">
            <v>64710</v>
          </cell>
          <cell r="P631">
            <v>62134</v>
          </cell>
          <cell r="Q631">
            <v>2576</v>
          </cell>
          <cell r="R631">
            <v>4.1458782631087647</v>
          </cell>
          <cell r="S631">
            <v>5</v>
          </cell>
          <cell r="T631">
            <v>0</v>
          </cell>
          <cell r="U631">
            <v>125</v>
          </cell>
          <cell r="V631">
            <v>832</v>
          </cell>
          <cell r="W631">
            <v>622</v>
          </cell>
          <cell r="X631">
            <v>5</v>
          </cell>
          <cell r="Y631">
            <v>74021</v>
          </cell>
        </row>
        <row r="632">
          <cell r="A632">
            <v>623</v>
          </cell>
          <cell r="B632">
            <v>125</v>
          </cell>
          <cell r="D632">
            <v>998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/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125</v>
          </cell>
          <cell r="V632">
            <v>998</v>
          </cell>
          <cell r="W632">
            <v>623</v>
          </cell>
          <cell r="X632">
            <v>0</v>
          </cell>
          <cell r="Y632">
            <v>0</v>
          </cell>
        </row>
        <row r="633">
          <cell r="A633">
            <v>624</v>
          </cell>
          <cell r="B633">
            <v>125</v>
          </cell>
          <cell r="D633">
            <v>998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/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125</v>
          </cell>
          <cell r="V633">
            <v>998</v>
          </cell>
          <cell r="W633">
            <v>624</v>
          </cell>
          <cell r="X633">
            <v>0</v>
          </cell>
          <cell r="Y633">
            <v>0</v>
          </cell>
        </row>
        <row r="634">
          <cell r="A634">
            <v>625</v>
          </cell>
          <cell r="B634">
            <v>125</v>
          </cell>
          <cell r="C634" t="str">
            <v xml:space="preserve">HARVARD                      </v>
          </cell>
          <cell r="D634">
            <v>999</v>
          </cell>
          <cell r="E634" t="str">
            <v>TOTAL</v>
          </cell>
          <cell r="F634">
            <v>9903458.2214000002</v>
          </cell>
          <cell r="G634">
            <v>1</v>
          </cell>
          <cell r="H634">
            <v>10148295.181770001</v>
          </cell>
          <cell r="I634">
            <v>1</v>
          </cell>
          <cell r="J634">
            <v>8871773</v>
          </cell>
          <cell r="K634">
            <v>8871773</v>
          </cell>
          <cell r="L634">
            <v>0</v>
          </cell>
          <cell r="M634">
            <v>0</v>
          </cell>
          <cell r="N634">
            <v>10148295.181770001</v>
          </cell>
          <cell r="O634">
            <v>8871773</v>
          </cell>
          <cell r="P634">
            <v>8689659</v>
          </cell>
          <cell r="Q634">
            <v>182114</v>
          </cell>
          <cell r="R634">
            <v>2.095755426075983</v>
          </cell>
          <cell r="S634">
            <v>1152</v>
          </cell>
          <cell r="T634">
            <v>0</v>
          </cell>
          <cell r="U634">
            <v>125</v>
          </cell>
          <cell r="V634">
            <v>999</v>
          </cell>
          <cell r="W634">
            <v>625</v>
          </cell>
          <cell r="X634">
            <v>1132</v>
          </cell>
          <cell r="Y634">
            <v>10148295.181770001</v>
          </cell>
        </row>
        <row r="635">
          <cell r="A635">
            <v>626</v>
          </cell>
          <cell r="B635">
            <v>126</v>
          </cell>
          <cell r="C635" t="str">
            <v xml:space="preserve">HARWICH                      </v>
          </cell>
          <cell r="D635">
            <v>126</v>
          </cell>
          <cell r="E635" t="str">
            <v>HARWICH</v>
          </cell>
          <cell r="F635">
            <v>12395623.68</v>
          </cell>
          <cell r="G635">
            <v>0.92615587897219287</v>
          </cell>
          <cell r="H635">
            <v>0</v>
          </cell>
          <cell r="I635">
            <v>0</v>
          </cell>
          <cell r="J635"/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11328277</v>
          </cell>
          <cell r="Q635">
            <v>-11328277</v>
          </cell>
          <cell r="R635">
            <v>-100</v>
          </cell>
          <cell r="S635">
            <v>1405</v>
          </cell>
          <cell r="T635">
            <v>0</v>
          </cell>
          <cell r="U635">
            <v>126</v>
          </cell>
          <cell r="V635">
            <v>126</v>
          </cell>
          <cell r="W635">
            <v>626</v>
          </cell>
          <cell r="X635">
            <v>0</v>
          </cell>
          <cell r="Y635">
            <v>0</v>
          </cell>
        </row>
        <row r="636">
          <cell r="A636">
            <v>627</v>
          </cell>
          <cell r="B636">
            <v>126</v>
          </cell>
          <cell r="C636" t="str">
            <v xml:space="preserve">HARWICH                      </v>
          </cell>
          <cell r="D636">
            <v>712</v>
          </cell>
          <cell r="E636" t="str">
            <v>MONOMOY</v>
          </cell>
          <cell r="F636">
            <v>0</v>
          </cell>
          <cell r="G636">
            <v>7.3844121027807089E-2</v>
          </cell>
          <cell r="H636">
            <v>12873536</v>
          </cell>
          <cell r="I636">
            <v>0.92069428315065871</v>
          </cell>
          <cell r="J636"/>
          <cell r="K636">
            <v>11444862</v>
          </cell>
          <cell r="L636">
            <v>0</v>
          </cell>
          <cell r="M636">
            <v>0</v>
          </cell>
          <cell r="N636">
            <v>12873536</v>
          </cell>
          <cell r="O636">
            <v>11444862</v>
          </cell>
          <cell r="P636">
            <v>0</v>
          </cell>
          <cell r="Q636">
            <v>11444862</v>
          </cell>
          <cell r="R636">
            <v>100</v>
          </cell>
          <cell r="S636">
            <v>0</v>
          </cell>
          <cell r="T636">
            <v>0</v>
          </cell>
          <cell r="U636">
            <v>126</v>
          </cell>
          <cell r="V636">
            <v>712</v>
          </cell>
          <cell r="W636">
            <v>627</v>
          </cell>
          <cell r="X636">
            <v>1391</v>
          </cell>
          <cell r="Y636">
            <v>12873536</v>
          </cell>
        </row>
        <row r="637">
          <cell r="A637">
            <v>628</v>
          </cell>
          <cell r="B637">
            <v>126</v>
          </cell>
          <cell r="C637" t="str">
            <v xml:space="preserve">HARWICH                      </v>
          </cell>
          <cell r="D637">
            <v>815</v>
          </cell>
          <cell r="E637" t="str">
            <v>CAPE COD</v>
          </cell>
          <cell r="F637">
            <v>988326</v>
          </cell>
          <cell r="G637">
            <v>0</v>
          </cell>
          <cell r="H637">
            <v>1108886</v>
          </cell>
          <cell r="I637">
            <v>7.9305716849341262E-2</v>
          </cell>
          <cell r="J637"/>
          <cell r="K637">
            <v>985825</v>
          </cell>
          <cell r="L637">
            <v>0</v>
          </cell>
          <cell r="M637">
            <v>0</v>
          </cell>
          <cell r="N637">
            <v>1108886</v>
          </cell>
          <cell r="O637">
            <v>985825</v>
          </cell>
          <cell r="P637">
            <v>903224</v>
          </cell>
          <cell r="Q637">
            <v>82601</v>
          </cell>
          <cell r="R637">
            <v>9.1451290045437226</v>
          </cell>
          <cell r="S637">
            <v>69</v>
          </cell>
          <cell r="T637">
            <v>0</v>
          </cell>
          <cell r="U637">
            <v>126</v>
          </cell>
          <cell r="V637">
            <v>815</v>
          </cell>
          <cell r="W637">
            <v>628</v>
          </cell>
          <cell r="X637">
            <v>74</v>
          </cell>
          <cell r="Y637">
            <v>1108886</v>
          </cell>
        </row>
        <row r="638">
          <cell r="A638">
            <v>629</v>
          </cell>
          <cell r="B638">
            <v>126</v>
          </cell>
          <cell r="D638">
            <v>998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/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126</v>
          </cell>
          <cell r="V638">
            <v>998</v>
          </cell>
          <cell r="W638">
            <v>629</v>
          </cell>
          <cell r="X638">
            <v>0</v>
          </cell>
          <cell r="Y638">
            <v>0</v>
          </cell>
        </row>
        <row r="639">
          <cell r="A639">
            <v>630</v>
          </cell>
          <cell r="B639">
            <v>126</v>
          </cell>
          <cell r="C639" t="str">
            <v xml:space="preserve">HARWICH                      </v>
          </cell>
          <cell r="D639">
            <v>999</v>
          </cell>
          <cell r="E639" t="str">
            <v>TOTAL</v>
          </cell>
          <cell r="F639">
            <v>13383949.68</v>
          </cell>
          <cell r="G639">
            <v>1</v>
          </cell>
          <cell r="H639">
            <v>13982422</v>
          </cell>
          <cell r="I639">
            <v>1</v>
          </cell>
          <cell r="J639">
            <v>12430687</v>
          </cell>
          <cell r="K639">
            <v>12430687</v>
          </cell>
          <cell r="L639">
            <v>0</v>
          </cell>
          <cell r="M639">
            <v>0</v>
          </cell>
          <cell r="N639">
            <v>13982422</v>
          </cell>
          <cell r="O639">
            <v>12430687</v>
          </cell>
          <cell r="P639">
            <v>12231501</v>
          </cell>
          <cell r="Q639">
            <v>199186</v>
          </cell>
          <cell r="R639">
            <v>1.6284673483655032</v>
          </cell>
          <cell r="S639">
            <v>1474</v>
          </cell>
          <cell r="T639">
            <v>0</v>
          </cell>
          <cell r="U639">
            <v>126</v>
          </cell>
          <cell r="V639">
            <v>999</v>
          </cell>
          <cell r="W639">
            <v>630</v>
          </cell>
          <cell r="X639">
            <v>1465</v>
          </cell>
          <cell r="Y639">
            <v>13982422</v>
          </cell>
        </row>
        <row r="640">
          <cell r="A640">
            <v>631</v>
          </cell>
          <cell r="B640">
            <v>127</v>
          </cell>
          <cell r="C640" t="str">
            <v xml:space="preserve">HATFIELD                     </v>
          </cell>
          <cell r="D640">
            <v>127</v>
          </cell>
          <cell r="E640" t="str">
            <v>HATFIELD</v>
          </cell>
          <cell r="F640">
            <v>3188704</v>
          </cell>
          <cell r="G640">
            <v>1</v>
          </cell>
          <cell r="H640">
            <v>3317758.7599999988</v>
          </cell>
          <cell r="I640">
            <v>1</v>
          </cell>
          <cell r="J640"/>
          <cell r="K640">
            <v>3073443</v>
          </cell>
          <cell r="L640">
            <v>0</v>
          </cell>
          <cell r="M640">
            <v>0</v>
          </cell>
          <cell r="N640">
            <v>3317758.7599999988</v>
          </cell>
          <cell r="O640">
            <v>3073443</v>
          </cell>
          <cell r="P640">
            <v>2995877</v>
          </cell>
          <cell r="Q640">
            <v>77566</v>
          </cell>
          <cell r="R640">
            <v>2.5890916082335824</v>
          </cell>
          <cell r="S640">
            <v>362</v>
          </cell>
          <cell r="T640">
            <v>0</v>
          </cell>
          <cell r="U640">
            <v>127</v>
          </cell>
          <cell r="V640">
            <v>127</v>
          </cell>
          <cell r="W640">
            <v>631</v>
          </cell>
          <cell r="X640">
            <v>359</v>
          </cell>
          <cell r="Y640">
            <v>3317758.7599999988</v>
          </cell>
        </row>
        <row r="641">
          <cell r="A641">
            <v>632</v>
          </cell>
          <cell r="B641">
            <v>127</v>
          </cell>
          <cell r="D641">
            <v>998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/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127</v>
          </cell>
          <cell r="V641">
            <v>998</v>
          </cell>
          <cell r="W641">
            <v>632</v>
          </cell>
          <cell r="X641">
            <v>0</v>
          </cell>
          <cell r="Y641">
            <v>0</v>
          </cell>
        </row>
        <row r="642">
          <cell r="A642">
            <v>633</v>
          </cell>
          <cell r="B642">
            <v>127</v>
          </cell>
          <cell r="D642">
            <v>998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/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127</v>
          </cell>
          <cell r="V642">
            <v>998</v>
          </cell>
          <cell r="W642">
            <v>633</v>
          </cell>
          <cell r="X642">
            <v>0</v>
          </cell>
          <cell r="Y642">
            <v>0</v>
          </cell>
        </row>
        <row r="643">
          <cell r="A643">
            <v>634</v>
          </cell>
          <cell r="B643">
            <v>127</v>
          </cell>
          <cell r="D643">
            <v>998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/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127</v>
          </cell>
          <cell r="V643">
            <v>998</v>
          </cell>
          <cell r="W643">
            <v>634</v>
          </cell>
          <cell r="X643">
            <v>0</v>
          </cell>
          <cell r="Y643">
            <v>0</v>
          </cell>
        </row>
        <row r="644">
          <cell r="A644">
            <v>635</v>
          </cell>
          <cell r="B644">
            <v>127</v>
          </cell>
          <cell r="C644" t="str">
            <v xml:space="preserve">HATFIELD                     </v>
          </cell>
          <cell r="D644">
            <v>999</v>
          </cell>
          <cell r="E644" t="str">
            <v>TOTAL</v>
          </cell>
          <cell r="F644">
            <v>3188704</v>
          </cell>
          <cell r="G644">
            <v>1</v>
          </cell>
          <cell r="H644">
            <v>3317758.7599999988</v>
          </cell>
          <cell r="I644">
            <v>1</v>
          </cell>
          <cell r="J644">
            <v>3073443</v>
          </cell>
          <cell r="K644">
            <v>3073443</v>
          </cell>
          <cell r="L644">
            <v>0</v>
          </cell>
          <cell r="M644">
            <v>0</v>
          </cell>
          <cell r="N644">
            <v>3317758.7599999988</v>
          </cell>
          <cell r="O644">
            <v>3073443</v>
          </cell>
          <cell r="P644">
            <v>2995877</v>
          </cell>
          <cell r="Q644">
            <v>77566</v>
          </cell>
          <cell r="R644">
            <v>2.5890916082335824</v>
          </cell>
          <cell r="S644">
            <v>362</v>
          </cell>
          <cell r="T644">
            <v>0</v>
          </cell>
          <cell r="U644">
            <v>127</v>
          </cell>
          <cell r="V644">
            <v>999</v>
          </cell>
          <cell r="W644">
            <v>635</v>
          </cell>
          <cell r="X644">
            <v>359</v>
          </cell>
          <cell r="Y644">
            <v>3317758.7599999988</v>
          </cell>
        </row>
        <row r="645">
          <cell r="A645">
            <v>636</v>
          </cell>
          <cell r="B645">
            <v>128</v>
          </cell>
          <cell r="C645" t="str">
            <v xml:space="preserve">HAVERHILL                    </v>
          </cell>
          <cell r="D645">
            <v>128</v>
          </cell>
          <cell r="E645" t="str">
            <v>HAVERHILL</v>
          </cell>
          <cell r="F645">
            <v>71678180.060000002</v>
          </cell>
          <cell r="G645">
            <v>0.86507471588393559</v>
          </cell>
          <cell r="H645">
            <v>77249638.609999985</v>
          </cell>
          <cell r="I645">
            <v>0.86605944103447574</v>
          </cell>
          <cell r="J645"/>
          <cell r="K645">
            <v>37020442</v>
          </cell>
          <cell r="L645">
            <v>0</v>
          </cell>
          <cell r="M645">
            <v>0</v>
          </cell>
          <cell r="N645">
            <v>77249638.609999985</v>
          </cell>
          <cell r="O645">
            <v>36816955</v>
          </cell>
          <cell r="P645">
            <v>35711436</v>
          </cell>
          <cell r="Q645">
            <v>1105519</v>
          </cell>
          <cell r="R645">
            <v>3.0957002121113248</v>
          </cell>
          <cell r="S645">
            <v>7582</v>
          </cell>
          <cell r="T645">
            <v>0</v>
          </cell>
          <cell r="U645">
            <v>128</v>
          </cell>
          <cell r="V645">
            <v>128</v>
          </cell>
          <cell r="W645">
            <v>636</v>
          </cell>
          <cell r="X645">
            <v>7745</v>
          </cell>
          <cell r="Y645">
            <v>77249638.609999985</v>
          </cell>
        </row>
        <row r="646">
          <cell r="A646">
            <v>637</v>
          </cell>
          <cell r="B646">
            <v>128</v>
          </cell>
          <cell r="C646" t="str">
            <v xml:space="preserve">HAVERHILL                    </v>
          </cell>
          <cell r="D646">
            <v>885</v>
          </cell>
          <cell r="E646" t="str">
            <v>WHITTIER</v>
          </cell>
          <cell r="F646">
            <v>10591188</v>
          </cell>
          <cell r="G646">
            <v>0.12782368277631947</v>
          </cell>
          <cell r="H646">
            <v>11340686</v>
          </cell>
          <cell r="I646">
            <v>0.12714244823452264</v>
          </cell>
          <cell r="J646"/>
          <cell r="K646">
            <v>5434811</v>
          </cell>
          <cell r="L646">
            <v>0</v>
          </cell>
          <cell r="M646">
            <v>0</v>
          </cell>
          <cell r="N646">
            <v>11340686</v>
          </cell>
          <cell r="O646">
            <v>5404938</v>
          </cell>
          <cell r="P646">
            <v>5276732</v>
          </cell>
          <cell r="Q646">
            <v>128206</v>
          </cell>
          <cell r="R646">
            <v>2.4296477440961564</v>
          </cell>
          <cell r="S646">
            <v>737</v>
          </cell>
          <cell r="T646">
            <v>0</v>
          </cell>
          <cell r="U646">
            <v>128</v>
          </cell>
          <cell r="V646">
            <v>885</v>
          </cell>
          <cell r="W646">
            <v>637</v>
          </cell>
          <cell r="X646">
            <v>757</v>
          </cell>
          <cell r="Y646">
            <v>11340686</v>
          </cell>
        </row>
        <row r="647">
          <cell r="A647">
            <v>638</v>
          </cell>
          <cell r="B647">
            <v>128</v>
          </cell>
          <cell r="C647" t="str">
            <v xml:space="preserve">HAVERHILL                    </v>
          </cell>
          <cell r="D647">
            <v>913</v>
          </cell>
          <cell r="E647" t="str">
            <v>ESSEX AGRICULTURAL</v>
          </cell>
          <cell r="F647">
            <v>588423</v>
          </cell>
          <cell r="G647">
            <v>7.1016013397449118E-3</v>
          </cell>
          <cell r="H647">
            <v>606369</v>
          </cell>
          <cell r="I647">
            <v>6.7981107310015696E-3</v>
          </cell>
          <cell r="J647"/>
          <cell r="K647">
            <v>290591</v>
          </cell>
          <cell r="L647">
            <v>523951</v>
          </cell>
          <cell r="M647">
            <v>233360</v>
          </cell>
          <cell r="N647">
            <v>0</v>
          </cell>
          <cell r="O647">
            <v>523951</v>
          </cell>
          <cell r="P647">
            <v>515419</v>
          </cell>
          <cell r="Q647">
            <v>8532</v>
          </cell>
          <cell r="R647">
            <v>1.6553522473948379</v>
          </cell>
          <cell r="S647">
            <v>42</v>
          </cell>
          <cell r="T647">
            <v>0</v>
          </cell>
          <cell r="U647">
            <v>128</v>
          </cell>
          <cell r="V647">
            <v>913</v>
          </cell>
          <cell r="W647">
            <v>638</v>
          </cell>
          <cell r="X647">
            <v>42</v>
          </cell>
          <cell r="Y647">
            <v>606369</v>
          </cell>
        </row>
        <row r="648">
          <cell r="A648">
            <v>639</v>
          </cell>
          <cell r="B648">
            <v>128</v>
          </cell>
          <cell r="D648">
            <v>998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/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128</v>
          </cell>
          <cell r="V648">
            <v>998</v>
          </cell>
          <cell r="W648">
            <v>639</v>
          </cell>
          <cell r="X648">
            <v>0</v>
          </cell>
          <cell r="Y648">
            <v>0</v>
          </cell>
        </row>
        <row r="649">
          <cell r="A649">
            <v>640</v>
          </cell>
          <cell r="B649">
            <v>128</v>
          </cell>
          <cell r="C649" t="str">
            <v xml:space="preserve">HAVERHILL                    </v>
          </cell>
          <cell r="D649">
            <v>999</v>
          </cell>
          <cell r="E649" t="str">
            <v>TOTAL</v>
          </cell>
          <cell r="F649">
            <v>82857791.060000002</v>
          </cell>
          <cell r="G649">
            <v>1</v>
          </cell>
          <cell r="H649">
            <v>89196693.609999985</v>
          </cell>
          <cell r="I649">
            <v>1</v>
          </cell>
          <cell r="J649">
            <v>42745844</v>
          </cell>
          <cell r="K649">
            <v>42745844</v>
          </cell>
          <cell r="L649">
            <v>523951</v>
          </cell>
          <cell r="M649">
            <v>233360</v>
          </cell>
          <cell r="N649">
            <v>88590324.609999985</v>
          </cell>
          <cell r="O649">
            <v>42745844</v>
          </cell>
          <cell r="P649">
            <v>41503587</v>
          </cell>
          <cell r="Q649">
            <v>1242257</v>
          </cell>
          <cell r="R649">
            <v>2.9931316538977701</v>
          </cell>
          <cell r="S649">
            <v>8361</v>
          </cell>
          <cell r="T649">
            <v>0</v>
          </cell>
          <cell r="U649">
            <v>128</v>
          </cell>
          <cell r="V649">
            <v>999</v>
          </cell>
          <cell r="W649">
            <v>640</v>
          </cell>
          <cell r="X649">
            <v>8544</v>
          </cell>
          <cell r="Y649">
            <v>89196693.609999985</v>
          </cell>
        </row>
        <row r="650">
          <cell r="A650">
            <v>641</v>
          </cell>
          <cell r="B650">
            <v>129</v>
          </cell>
          <cell r="C650" t="str">
            <v xml:space="preserve">HAWLEY                       </v>
          </cell>
          <cell r="D650">
            <v>129</v>
          </cell>
          <cell r="E650" t="str">
            <v>HAWLEY</v>
          </cell>
          <cell r="F650">
            <v>49000.28</v>
          </cell>
          <cell r="G650">
            <v>0.160831577215718</v>
          </cell>
          <cell r="H650">
            <v>76183.260000000009</v>
          </cell>
          <cell r="I650">
            <v>0.19731061956561097</v>
          </cell>
          <cell r="J650"/>
          <cell r="K650">
            <v>40981</v>
          </cell>
          <cell r="L650">
            <v>0</v>
          </cell>
          <cell r="M650">
            <v>0</v>
          </cell>
          <cell r="N650">
            <v>76183.260000000009</v>
          </cell>
          <cell r="O650">
            <v>40981</v>
          </cell>
          <cell r="P650">
            <v>31936</v>
          </cell>
          <cell r="Q650">
            <v>9045</v>
          </cell>
          <cell r="R650">
            <v>28.322269539078157</v>
          </cell>
          <cell r="S650">
            <v>4</v>
          </cell>
          <cell r="T650">
            <v>0</v>
          </cell>
          <cell r="U650">
            <v>129</v>
          </cell>
          <cell r="V650">
            <v>129</v>
          </cell>
          <cell r="W650">
            <v>641</v>
          </cell>
          <cell r="X650">
            <v>6</v>
          </cell>
          <cell r="Y650">
            <v>76183.260000000009</v>
          </cell>
        </row>
        <row r="651">
          <cell r="A651">
            <v>642</v>
          </cell>
          <cell r="B651">
            <v>129</v>
          </cell>
          <cell r="C651" t="str">
            <v xml:space="preserve">HAWLEY                       </v>
          </cell>
          <cell r="D651">
            <v>685</v>
          </cell>
          <cell r="E651" t="str">
            <v>HAWLEMONT</v>
          </cell>
          <cell r="F651">
            <v>117619</v>
          </cell>
          <cell r="G651">
            <v>0.38605594254840048</v>
          </cell>
          <cell r="H651">
            <v>169255</v>
          </cell>
          <cell r="I651">
            <v>0.43836151031837545</v>
          </cell>
          <cell r="J651"/>
          <cell r="K651">
            <v>91047</v>
          </cell>
          <cell r="L651">
            <v>0</v>
          </cell>
          <cell r="M651">
            <v>0</v>
          </cell>
          <cell r="N651">
            <v>169255</v>
          </cell>
          <cell r="O651">
            <v>91047</v>
          </cell>
          <cell r="P651">
            <v>76657</v>
          </cell>
          <cell r="Q651">
            <v>14390</v>
          </cell>
          <cell r="R651">
            <v>18.771932113179489</v>
          </cell>
          <cell r="S651">
            <v>13</v>
          </cell>
          <cell r="T651">
            <v>0</v>
          </cell>
          <cell r="U651">
            <v>129</v>
          </cell>
          <cell r="V651">
            <v>685</v>
          </cell>
          <cell r="W651">
            <v>642</v>
          </cell>
          <cell r="X651">
            <v>18</v>
          </cell>
          <cell r="Y651">
            <v>169255</v>
          </cell>
        </row>
        <row r="652">
          <cell r="A652">
            <v>643</v>
          </cell>
          <cell r="B652">
            <v>129</v>
          </cell>
          <cell r="C652" t="str">
            <v xml:space="preserve">HAWLEY                       </v>
          </cell>
          <cell r="D652">
            <v>717</v>
          </cell>
          <cell r="E652" t="str">
            <v>MOHAWK TRAIL</v>
          </cell>
          <cell r="F652">
            <v>138049</v>
          </cell>
          <cell r="G652">
            <v>0.45311248023588141</v>
          </cell>
          <cell r="H652">
            <v>140670</v>
          </cell>
          <cell r="I652">
            <v>0.36432787011601359</v>
          </cell>
          <cell r="J652"/>
          <cell r="K652">
            <v>75671</v>
          </cell>
          <cell r="L652">
            <v>0</v>
          </cell>
          <cell r="M652">
            <v>0</v>
          </cell>
          <cell r="N652">
            <v>140670</v>
          </cell>
          <cell r="O652">
            <v>75671</v>
          </cell>
          <cell r="P652">
            <v>89972</v>
          </cell>
          <cell r="Q652">
            <v>-14301</v>
          </cell>
          <cell r="R652">
            <v>-15.894945094029254</v>
          </cell>
          <cell r="S652">
            <v>15</v>
          </cell>
          <cell r="T652">
            <v>0</v>
          </cell>
          <cell r="U652">
            <v>129</v>
          </cell>
          <cell r="V652">
            <v>717</v>
          </cell>
          <cell r="W652">
            <v>643</v>
          </cell>
          <cell r="X652">
            <v>15</v>
          </cell>
          <cell r="Y652">
            <v>140670</v>
          </cell>
        </row>
        <row r="653">
          <cell r="A653">
            <v>644</v>
          </cell>
          <cell r="B653">
            <v>129</v>
          </cell>
          <cell r="D653">
            <v>998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/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129</v>
          </cell>
          <cell r="V653">
            <v>998</v>
          </cell>
          <cell r="W653">
            <v>644</v>
          </cell>
          <cell r="X653">
            <v>0</v>
          </cell>
          <cell r="Y653">
            <v>0</v>
          </cell>
        </row>
        <row r="654">
          <cell r="A654">
            <v>645</v>
          </cell>
          <cell r="B654">
            <v>129</v>
          </cell>
          <cell r="C654" t="str">
            <v xml:space="preserve">HAWLEY                       </v>
          </cell>
          <cell r="D654">
            <v>999</v>
          </cell>
          <cell r="E654" t="str">
            <v>TOTAL</v>
          </cell>
          <cell r="F654">
            <v>304668.28000000003</v>
          </cell>
          <cell r="G654">
            <v>1</v>
          </cell>
          <cell r="H654">
            <v>386108.26</v>
          </cell>
          <cell r="I654">
            <v>1</v>
          </cell>
          <cell r="J654">
            <v>207699</v>
          </cell>
          <cell r="K654">
            <v>207699</v>
          </cell>
          <cell r="L654">
            <v>0</v>
          </cell>
          <cell r="M654">
            <v>0</v>
          </cell>
          <cell r="N654">
            <v>386108.26</v>
          </cell>
          <cell r="O654">
            <v>207699</v>
          </cell>
          <cell r="P654">
            <v>198565</v>
          </cell>
          <cell r="Q654">
            <v>9134</v>
          </cell>
          <cell r="R654">
            <v>4.600005036134263</v>
          </cell>
          <cell r="S654">
            <v>32</v>
          </cell>
          <cell r="T654">
            <v>0</v>
          </cell>
          <cell r="U654">
            <v>129</v>
          </cell>
          <cell r="V654">
            <v>999</v>
          </cell>
          <cell r="W654">
            <v>645</v>
          </cell>
          <cell r="X654">
            <v>39</v>
          </cell>
          <cell r="Y654">
            <v>386108.26</v>
          </cell>
        </row>
        <row r="655">
          <cell r="A655">
            <v>646</v>
          </cell>
          <cell r="B655">
            <v>130</v>
          </cell>
          <cell r="C655" t="str">
            <v xml:space="preserve">HEATH                        </v>
          </cell>
          <cell r="D655">
            <v>130</v>
          </cell>
          <cell r="E655" t="str">
            <v>HEATH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/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130</v>
          </cell>
          <cell r="V655">
            <v>130</v>
          </cell>
          <cell r="W655">
            <v>646</v>
          </cell>
          <cell r="X655">
            <v>0</v>
          </cell>
          <cell r="Y655">
            <v>0</v>
          </cell>
        </row>
        <row r="656">
          <cell r="A656">
            <v>647</v>
          </cell>
          <cell r="B656">
            <v>130</v>
          </cell>
          <cell r="C656" t="str">
            <v xml:space="preserve">HEATH                        </v>
          </cell>
          <cell r="D656">
            <v>717</v>
          </cell>
          <cell r="E656" t="str">
            <v>MOHAWK TRAIL</v>
          </cell>
          <cell r="F656">
            <v>809885</v>
          </cell>
          <cell r="G656">
            <v>0.9173331490855382</v>
          </cell>
          <cell r="H656">
            <v>853399</v>
          </cell>
          <cell r="I656">
            <v>0.88888321806516124</v>
          </cell>
          <cell r="J656"/>
          <cell r="K656">
            <v>488497</v>
          </cell>
          <cell r="L656">
            <v>0</v>
          </cell>
          <cell r="M656">
            <v>0</v>
          </cell>
          <cell r="N656">
            <v>853399</v>
          </cell>
          <cell r="O656">
            <v>488497</v>
          </cell>
          <cell r="P656">
            <v>503891</v>
          </cell>
          <cell r="Q656">
            <v>-15394</v>
          </cell>
          <cell r="R656">
            <v>-3.0550257893076083</v>
          </cell>
          <cell r="S656">
            <v>87</v>
          </cell>
          <cell r="T656">
            <v>0</v>
          </cell>
          <cell r="U656">
            <v>130</v>
          </cell>
          <cell r="V656">
            <v>717</v>
          </cell>
          <cell r="W656">
            <v>647</v>
          </cell>
          <cell r="X656">
            <v>88</v>
          </cell>
          <cell r="Y656">
            <v>853399</v>
          </cell>
        </row>
        <row r="657">
          <cell r="A657">
            <v>648</v>
          </cell>
          <cell r="B657">
            <v>130</v>
          </cell>
          <cell r="C657" t="str">
            <v xml:space="preserve">HEATH                        </v>
          </cell>
          <cell r="D657">
            <v>818</v>
          </cell>
          <cell r="E657" t="str">
            <v>FRANKLIN COUNTY</v>
          </cell>
          <cell r="F657">
            <v>72984</v>
          </cell>
          <cell r="G657">
            <v>8.2666850914461826E-2</v>
          </cell>
          <cell r="H657">
            <v>106681</v>
          </cell>
          <cell r="I657">
            <v>0.11111678193483876</v>
          </cell>
          <cell r="J657"/>
          <cell r="K657">
            <v>61066</v>
          </cell>
          <cell r="L657">
            <v>0</v>
          </cell>
          <cell r="M657">
            <v>0</v>
          </cell>
          <cell r="N657">
            <v>106681</v>
          </cell>
          <cell r="O657">
            <v>61066</v>
          </cell>
          <cell r="P657">
            <v>45409</v>
          </cell>
          <cell r="Q657">
            <v>15657</v>
          </cell>
          <cell r="R657">
            <v>34.479948908806627</v>
          </cell>
          <cell r="S657">
            <v>5</v>
          </cell>
          <cell r="T657">
            <v>0</v>
          </cell>
          <cell r="U657">
            <v>130</v>
          </cell>
          <cell r="V657">
            <v>818</v>
          </cell>
          <cell r="W657">
            <v>648</v>
          </cell>
          <cell r="X657">
            <v>7</v>
          </cell>
          <cell r="Y657">
            <v>106681</v>
          </cell>
        </row>
        <row r="658">
          <cell r="A658">
            <v>649</v>
          </cell>
          <cell r="B658">
            <v>130</v>
          </cell>
          <cell r="D658">
            <v>998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/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130</v>
          </cell>
          <cell r="V658">
            <v>998</v>
          </cell>
          <cell r="W658">
            <v>649</v>
          </cell>
          <cell r="X658">
            <v>0</v>
          </cell>
          <cell r="Y658">
            <v>0</v>
          </cell>
        </row>
        <row r="659">
          <cell r="A659">
            <v>650</v>
          </cell>
          <cell r="B659">
            <v>130</v>
          </cell>
          <cell r="C659" t="str">
            <v xml:space="preserve">HEATH                        </v>
          </cell>
          <cell r="D659">
            <v>999</v>
          </cell>
          <cell r="E659" t="str">
            <v>TOTAL</v>
          </cell>
          <cell r="F659">
            <v>882869</v>
          </cell>
          <cell r="G659">
            <v>1</v>
          </cell>
          <cell r="H659">
            <v>960080</v>
          </cell>
          <cell r="I659">
            <v>1</v>
          </cell>
          <cell r="J659">
            <v>549563</v>
          </cell>
          <cell r="K659">
            <v>549563</v>
          </cell>
          <cell r="L659">
            <v>0</v>
          </cell>
          <cell r="M659">
            <v>0</v>
          </cell>
          <cell r="N659">
            <v>960080</v>
          </cell>
          <cell r="O659">
            <v>549563</v>
          </cell>
          <cell r="P659">
            <v>549300</v>
          </cell>
          <cell r="Q659">
            <v>263</v>
          </cell>
          <cell r="R659">
            <v>4.7879118878572727E-2</v>
          </cell>
          <cell r="S659">
            <v>92</v>
          </cell>
          <cell r="T659">
            <v>0</v>
          </cell>
          <cell r="U659">
            <v>130</v>
          </cell>
          <cell r="V659">
            <v>999</v>
          </cell>
          <cell r="W659">
            <v>650</v>
          </cell>
          <cell r="X659">
            <v>95</v>
          </cell>
          <cell r="Y659">
            <v>960080</v>
          </cell>
        </row>
        <row r="660">
          <cell r="A660">
            <v>651</v>
          </cell>
          <cell r="B660">
            <v>131</v>
          </cell>
          <cell r="C660" t="str">
            <v xml:space="preserve">HINGHAM                      </v>
          </cell>
          <cell r="D660">
            <v>131</v>
          </cell>
          <cell r="E660" t="str">
            <v>HINGHAM</v>
          </cell>
          <cell r="F660">
            <v>34007006.427199997</v>
          </cell>
          <cell r="G660">
            <v>1</v>
          </cell>
          <cell r="H660">
            <v>35828380.478589997</v>
          </cell>
          <cell r="I660">
            <v>1</v>
          </cell>
          <cell r="J660"/>
          <cell r="K660">
            <v>29594328</v>
          </cell>
          <cell r="L660">
            <v>0</v>
          </cell>
          <cell r="M660">
            <v>0</v>
          </cell>
          <cell r="N660">
            <v>35828380.478589997</v>
          </cell>
          <cell r="O660">
            <v>29594328</v>
          </cell>
          <cell r="P660">
            <v>28453971</v>
          </cell>
          <cell r="Q660">
            <v>1140357</v>
          </cell>
          <cell r="R660">
            <v>4.0077253189018851</v>
          </cell>
          <cell r="S660">
            <v>3978</v>
          </cell>
          <cell r="T660">
            <v>0</v>
          </cell>
          <cell r="U660">
            <v>131</v>
          </cell>
          <cell r="V660">
            <v>131</v>
          </cell>
          <cell r="W660">
            <v>651</v>
          </cell>
          <cell r="X660">
            <v>4048</v>
          </cell>
          <cell r="Y660">
            <v>35828380.478589997</v>
          </cell>
        </row>
        <row r="661">
          <cell r="A661">
            <v>652</v>
          </cell>
          <cell r="B661">
            <v>131</v>
          </cell>
          <cell r="D661">
            <v>998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/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131</v>
          </cell>
          <cell r="V661">
            <v>998</v>
          </cell>
          <cell r="W661">
            <v>652</v>
          </cell>
          <cell r="X661">
            <v>0</v>
          </cell>
          <cell r="Y661">
            <v>0</v>
          </cell>
        </row>
        <row r="662">
          <cell r="A662">
            <v>653</v>
          </cell>
          <cell r="B662">
            <v>131</v>
          </cell>
          <cell r="D662">
            <v>998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/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131</v>
          </cell>
          <cell r="V662">
            <v>998</v>
          </cell>
          <cell r="W662">
            <v>653</v>
          </cell>
          <cell r="X662">
            <v>0</v>
          </cell>
          <cell r="Y662">
            <v>0</v>
          </cell>
        </row>
        <row r="663">
          <cell r="A663">
            <v>654</v>
          </cell>
          <cell r="B663">
            <v>131</v>
          </cell>
          <cell r="D663">
            <v>998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/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131</v>
          </cell>
          <cell r="V663">
            <v>998</v>
          </cell>
          <cell r="W663">
            <v>654</v>
          </cell>
          <cell r="X663">
            <v>0</v>
          </cell>
          <cell r="Y663">
            <v>0</v>
          </cell>
        </row>
        <row r="664">
          <cell r="A664">
            <v>655</v>
          </cell>
          <cell r="B664">
            <v>131</v>
          </cell>
          <cell r="C664" t="str">
            <v xml:space="preserve">HINGHAM                      </v>
          </cell>
          <cell r="D664">
            <v>999</v>
          </cell>
          <cell r="E664" t="str">
            <v>TOTAL</v>
          </cell>
          <cell r="F664">
            <v>34007006.427199997</v>
          </cell>
          <cell r="G664">
            <v>1</v>
          </cell>
          <cell r="H664">
            <v>35828380.478589997</v>
          </cell>
          <cell r="I664">
            <v>1</v>
          </cell>
          <cell r="J664">
            <v>29594328</v>
          </cell>
          <cell r="K664">
            <v>29594328</v>
          </cell>
          <cell r="L664">
            <v>0</v>
          </cell>
          <cell r="M664">
            <v>0</v>
          </cell>
          <cell r="N664">
            <v>35828380.478589997</v>
          </cell>
          <cell r="O664">
            <v>29594328</v>
          </cell>
          <cell r="P664">
            <v>28453971</v>
          </cell>
          <cell r="Q664">
            <v>1140357</v>
          </cell>
          <cell r="R664">
            <v>4.0077253189018851</v>
          </cell>
          <cell r="S664">
            <v>3978</v>
          </cell>
          <cell r="T664">
            <v>0</v>
          </cell>
          <cell r="U664">
            <v>131</v>
          </cell>
          <cell r="V664">
            <v>999</v>
          </cell>
          <cell r="W664">
            <v>655</v>
          </cell>
          <cell r="X664">
            <v>4048</v>
          </cell>
          <cell r="Y664">
            <v>35828380.478589997</v>
          </cell>
        </row>
        <row r="665">
          <cell r="A665">
            <v>656</v>
          </cell>
          <cell r="B665">
            <v>132</v>
          </cell>
          <cell r="C665" t="str">
            <v xml:space="preserve">HINSDALE                     </v>
          </cell>
          <cell r="D665">
            <v>132</v>
          </cell>
          <cell r="E665" t="str">
            <v>HINSDALE</v>
          </cell>
          <cell r="F665">
            <v>231760.61</v>
          </cell>
          <cell r="G665">
            <v>8.3221529832838023E-2</v>
          </cell>
          <cell r="H665">
            <v>176734.04000000004</v>
          </cell>
          <cell r="I665">
            <v>6.589024261520475E-2</v>
          </cell>
          <cell r="J665"/>
          <cell r="K665">
            <v>114460</v>
          </cell>
          <cell r="L665">
            <v>0</v>
          </cell>
          <cell r="M665">
            <v>0</v>
          </cell>
          <cell r="N665">
            <v>176734.04000000004</v>
          </cell>
          <cell r="O665">
            <v>114460</v>
          </cell>
          <cell r="P665">
            <v>138940</v>
          </cell>
          <cell r="Q665">
            <v>-24480</v>
          </cell>
          <cell r="R665">
            <v>-17.619116165251189</v>
          </cell>
          <cell r="S665">
            <v>17</v>
          </cell>
          <cell r="T665">
            <v>0</v>
          </cell>
          <cell r="U665">
            <v>132</v>
          </cell>
          <cell r="V665">
            <v>132</v>
          </cell>
          <cell r="W665">
            <v>656</v>
          </cell>
          <cell r="X665">
            <v>12</v>
          </cell>
          <cell r="Y665">
            <v>176734.04000000004</v>
          </cell>
        </row>
        <row r="666">
          <cell r="A666">
            <v>657</v>
          </cell>
          <cell r="B666">
            <v>132</v>
          </cell>
          <cell r="C666" t="str">
            <v xml:space="preserve">HINSDALE                     </v>
          </cell>
          <cell r="D666">
            <v>635</v>
          </cell>
          <cell r="E666" t="str">
            <v>CENTRAL BERKSHIRE</v>
          </cell>
          <cell r="F666">
            <v>2553103</v>
          </cell>
          <cell r="G666">
            <v>0.91677847016716196</v>
          </cell>
          <cell r="H666">
            <v>2505515</v>
          </cell>
          <cell r="I666">
            <v>0.93410975738479529</v>
          </cell>
          <cell r="J666"/>
          <cell r="K666">
            <v>1622669</v>
          </cell>
          <cell r="L666">
            <v>0</v>
          </cell>
          <cell r="M666">
            <v>0</v>
          </cell>
          <cell r="N666">
            <v>2505515</v>
          </cell>
          <cell r="O666">
            <v>1622669</v>
          </cell>
          <cell r="P666">
            <v>1530574</v>
          </cell>
          <cell r="Q666">
            <v>92095</v>
          </cell>
          <cell r="R666">
            <v>6.017023678698318</v>
          </cell>
          <cell r="S666">
            <v>278</v>
          </cell>
          <cell r="T666">
            <v>0</v>
          </cell>
          <cell r="U666">
            <v>132</v>
          </cell>
          <cell r="V666">
            <v>635</v>
          </cell>
          <cell r="W666">
            <v>657</v>
          </cell>
          <cell r="X666">
            <v>265</v>
          </cell>
          <cell r="Y666">
            <v>2505515</v>
          </cell>
        </row>
        <row r="667">
          <cell r="A667">
            <v>658</v>
          </cell>
          <cell r="B667">
            <v>132</v>
          </cell>
          <cell r="D667">
            <v>998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/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132</v>
          </cell>
          <cell r="V667">
            <v>998</v>
          </cell>
          <cell r="W667">
            <v>658</v>
          </cell>
          <cell r="X667">
            <v>0</v>
          </cell>
          <cell r="Y667">
            <v>0</v>
          </cell>
        </row>
        <row r="668">
          <cell r="A668">
            <v>659</v>
          </cell>
          <cell r="B668">
            <v>132</v>
          </cell>
          <cell r="D668">
            <v>998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/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132</v>
          </cell>
          <cell r="V668">
            <v>998</v>
          </cell>
          <cell r="W668">
            <v>659</v>
          </cell>
          <cell r="X668">
            <v>0</v>
          </cell>
          <cell r="Y668">
            <v>0</v>
          </cell>
        </row>
        <row r="669">
          <cell r="A669">
            <v>660</v>
          </cell>
          <cell r="B669">
            <v>132</v>
          </cell>
          <cell r="C669" t="str">
            <v xml:space="preserve">HINSDALE                     </v>
          </cell>
          <cell r="D669">
            <v>999</v>
          </cell>
          <cell r="E669" t="str">
            <v>TOTAL</v>
          </cell>
          <cell r="F669">
            <v>2784863.61</v>
          </cell>
          <cell r="G669">
            <v>1</v>
          </cell>
          <cell r="H669">
            <v>2682249.04</v>
          </cell>
          <cell r="I669">
            <v>1</v>
          </cell>
          <cell r="J669">
            <v>1737129</v>
          </cell>
          <cell r="K669">
            <v>1737129</v>
          </cell>
          <cell r="L669">
            <v>0</v>
          </cell>
          <cell r="M669">
            <v>0</v>
          </cell>
          <cell r="N669">
            <v>2682249.04</v>
          </cell>
          <cell r="O669">
            <v>1737129</v>
          </cell>
          <cell r="P669">
            <v>1669514</v>
          </cell>
          <cell r="Q669">
            <v>67615</v>
          </cell>
          <cell r="R669">
            <v>4.0499810124383506</v>
          </cell>
          <cell r="S669">
            <v>295</v>
          </cell>
          <cell r="T669">
            <v>0</v>
          </cell>
          <cell r="U669">
            <v>132</v>
          </cell>
          <cell r="V669">
            <v>999</v>
          </cell>
          <cell r="W669">
            <v>660</v>
          </cell>
          <cell r="X669">
            <v>277</v>
          </cell>
          <cell r="Y669">
            <v>2682249.04</v>
          </cell>
        </row>
        <row r="670">
          <cell r="A670">
            <v>661</v>
          </cell>
          <cell r="B670">
            <v>133</v>
          </cell>
          <cell r="C670" t="str">
            <v xml:space="preserve">HOLBROOK                     </v>
          </cell>
          <cell r="D670">
            <v>133</v>
          </cell>
          <cell r="E670" t="str">
            <v>HOLBROOK</v>
          </cell>
          <cell r="F670">
            <v>11116936.478390001</v>
          </cell>
          <cell r="G670">
            <v>0.83855578074150572</v>
          </cell>
          <cell r="H670">
            <v>11381036.588100001</v>
          </cell>
          <cell r="I670">
            <v>0.83548635721031939</v>
          </cell>
          <cell r="J670"/>
          <cell r="K670">
            <v>6914226</v>
          </cell>
          <cell r="L670">
            <v>0</v>
          </cell>
          <cell r="M670">
            <v>0</v>
          </cell>
          <cell r="N670">
            <v>11381036.588100001</v>
          </cell>
          <cell r="O670">
            <v>6914226</v>
          </cell>
          <cell r="P670">
            <v>6800968</v>
          </cell>
          <cell r="Q670">
            <v>113258</v>
          </cell>
          <cell r="R670">
            <v>1.6653217600788595</v>
          </cell>
          <cell r="S670">
            <v>1187</v>
          </cell>
          <cell r="T670">
            <v>0</v>
          </cell>
          <cell r="U670">
            <v>133</v>
          </cell>
          <cell r="V670">
            <v>133</v>
          </cell>
          <cell r="W670">
            <v>661</v>
          </cell>
          <cell r="X670">
            <v>1156</v>
          </cell>
          <cell r="Y670">
            <v>11381036.588100001</v>
          </cell>
        </row>
        <row r="671">
          <cell r="A671">
            <v>662</v>
          </cell>
          <cell r="B671">
            <v>133</v>
          </cell>
          <cell r="C671" t="str">
            <v xml:space="preserve">HOLBROOK                     </v>
          </cell>
          <cell r="D671">
            <v>806</v>
          </cell>
          <cell r="E671" t="str">
            <v>BLUE HILLS</v>
          </cell>
          <cell r="F671">
            <v>1983375</v>
          </cell>
          <cell r="G671">
            <v>0.14960691507603641</v>
          </cell>
          <cell r="H671">
            <v>2032351</v>
          </cell>
          <cell r="I671">
            <v>0.14919568357579821</v>
          </cell>
          <cell r="J671"/>
          <cell r="K671">
            <v>1234697</v>
          </cell>
          <cell r="L671">
            <v>0</v>
          </cell>
          <cell r="M671">
            <v>0</v>
          </cell>
          <cell r="N671">
            <v>2032351</v>
          </cell>
          <cell r="O671">
            <v>1234697</v>
          </cell>
          <cell r="P671">
            <v>1213362</v>
          </cell>
          <cell r="Q671">
            <v>21335</v>
          </cell>
          <cell r="R671">
            <v>1.7583375777385479</v>
          </cell>
          <cell r="S671">
            <v>135</v>
          </cell>
          <cell r="T671">
            <v>0</v>
          </cell>
          <cell r="U671">
            <v>133</v>
          </cell>
          <cell r="V671">
            <v>806</v>
          </cell>
          <cell r="W671">
            <v>662</v>
          </cell>
          <cell r="X671">
            <v>133</v>
          </cell>
          <cell r="Y671">
            <v>2032351</v>
          </cell>
        </row>
        <row r="672">
          <cell r="A672">
            <v>663</v>
          </cell>
          <cell r="B672">
            <v>133</v>
          </cell>
          <cell r="C672" t="str">
            <v xml:space="preserve">HOLBROOK                     </v>
          </cell>
          <cell r="D672">
            <v>915</v>
          </cell>
          <cell r="E672" t="str">
            <v>NORFOLK COUNTY</v>
          </cell>
          <cell r="F672">
            <v>156930</v>
          </cell>
          <cell r="G672">
            <v>1.1837304182457877E-2</v>
          </cell>
          <cell r="H672">
            <v>208662</v>
          </cell>
          <cell r="I672">
            <v>1.5317959213882447E-2</v>
          </cell>
          <cell r="J672"/>
          <cell r="K672">
            <v>126767</v>
          </cell>
          <cell r="L672">
            <v>0</v>
          </cell>
          <cell r="M672">
            <v>0</v>
          </cell>
          <cell r="N672">
            <v>208662</v>
          </cell>
          <cell r="O672">
            <v>126767</v>
          </cell>
          <cell r="P672">
            <v>96005</v>
          </cell>
          <cell r="Q672">
            <v>30762</v>
          </cell>
          <cell r="R672">
            <v>32.042081141607206</v>
          </cell>
          <cell r="S672">
            <v>11</v>
          </cell>
          <cell r="T672">
            <v>0</v>
          </cell>
          <cell r="U672">
            <v>133</v>
          </cell>
          <cell r="V672">
            <v>915</v>
          </cell>
          <cell r="W672">
            <v>663</v>
          </cell>
          <cell r="X672">
            <v>14</v>
          </cell>
          <cell r="Y672">
            <v>208662</v>
          </cell>
        </row>
        <row r="673">
          <cell r="A673">
            <v>664</v>
          </cell>
          <cell r="B673">
            <v>133</v>
          </cell>
          <cell r="D673">
            <v>998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/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133</v>
          </cell>
          <cell r="V673">
            <v>998</v>
          </cell>
          <cell r="W673">
            <v>664</v>
          </cell>
          <cell r="X673">
            <v>0</v>
          </cell>
          <cell r="Y673">
            <v>0</v>
          </cell>
        </row>
        <row r="674">
          <cell r="A674">
            <v>665</v>
          </cell>
          <cell r="B674">
            <v>133</v>
          </cell>
          <cell r="C674" t="str">
            <v xml:space="preserve">HOLBROOK                     </v>
          </cell>
          <cell r="D674">
            <v>999</v>
          </cell>
          <cell r="E674" t="str">
            <v>TOTAL</v>
          </cell>
          <cell r="F674">
            <v>13257241.478390001</v>
          </cell>
          <cell r="G674">
            <v>1</v>
          </cell>
          <cell r="H674">
            <v>13622049.588100001</v>
          </cell>
          <cell r="I674">
            <v>1</v>
          </cell>
          <cell r="J674">
            <v>8275690</v>
          </cell>
          <cell r="K674">
            <v>8275690</v>
          </cell>
          <cell r="L674">
            <v>0</v>
          </cell>
          <cell r="M674">
            <v>0</v>
          </cell>
          <cell r="N674">
            <v>13622049.588100001</v>
          </cell>
          <cell r="O674">
            <v>8275690</v>
          </cell>
          <cell r="P674">
            <v>8110335</v>
          </cell>
          <cell r="Q674">
            <v>165355</v>
          </cell>
          <cell r="R674">
            <v>2.0388183718674999</v>
          </cell>
          <cell r="S674">
            <v>1333</v>
          </cell>
          <cell r="T674">
            <v>0</v>
          </cell>
          <cell r="U674">
            <v>133</v>
          </cell>
          <cell r="V674">
            <v>999</v>
          </cell>
          <cell r="W674">
            <v>665</v>
          </cell>
          <cell r="X674">
            <v>1303</v>
          </cell>
          <cell r="Y674">
            <v>13622049.588100001</v>
          </cell>
        </row>
        <row r="675">
          <cell r="A675">
            <v>666</v>
          </cell>
          <cell r="B675">
            <v>134</v>
          </cell>
          <cell r="C675" t="str">
            <v xml:space="preserve">HOLDEN                       </v>
          </cell>
          <cell r="D675">
            <v>134</v>
          </cell>
          <cell r="E675" t="str">
            <v>HOLDEN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/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134</v>
          </cell>
          <cell r="V675">
            <v>134</v>
          </cell>
          <cell r="W675">
            <v>666</v>
          </cell>
          <cell r="X675">
            <v>0</v>
          </cell>
          <cell r="Y675">
            <v>0</v>
          </cell>
        </row>
        <row r="676">
          <cell r="A676">
            <v>667</v>
          </cell>
          <cell r="B676">
            <v>134</v>
          </cell>
          <cell r="C676" t="str">
            <v xml:space="preserve">HOLDEN                       </v>
          </cell>
          <cell r="D676">
            <v>775</v>
          </cell>
          <cell r="E676" t="str">
            <v>WACHUSETT</v>
          </cell>
          <cell r="F676">
            <v>26029705</v>
          </cell>
          <cell r="G676">
            <v>0.97506535222022239</v>
          </cell>
          <cell r="H676">
            <v>27072606</v>
          </cell>
          <cell r="I676">
            <v>0.9708022483294001</v>
          </cell>
          <cell r="J676"/>
          <cell r="K676">
            <v>16779390</v>
          </cell>
          <cell r="L676">
            <v>0</v>
          </cell>
          <cell r="M676">
            <v>0</v>
          </cell>
          <cell r="N676">
            <v>27072606</v>
          </cell>
          <cell r="O676">
            <v>16779390</v>
          </cell>
          <cell r="P676">
            <v>16447026</v>
          </cell>
          <cell r="Q676">
            <v>332364</v>
          </cell>
          <cell r="R676">
            <v>2.0208151917556401</v>
          </cell>
          <cell r="S676">
            <v>3087</v>
          </cell>
          <cell r="T676">
            <v>0</v>
          </cell>
          <cell r="U676">
            <v>134</v>
          </cell>
          <cell r="V676">
            <v>775</v>
          </cell>
          <cell r="W676">
            <v>667</v>
          </cell>
          <cell r="X676">
            <v>3078</v>
          </cell>
          <cell r="Y676">
            <v>27072606</v>
          </cell>
        </row>
        <row r="677">
          <cell r="A677">
            <v>668</v>
          </cell>
          <cell r="B677">
            <v>134</v>
          </cell>
          <cell r="C677" t="str">
            <v xml:space="preserve">HOLDEN                       </v>
          </cell>
          <cell r="D677">
            <v>832</v>
          </cell>
          <cell r="E677" t="str">
            <v>MONTACHUSETT</v>
          </cell>
          <cell r="F677">
            <v>665639</v>
          </cell>
          <cell r="G677">
            <v>2.4934647779777629E-2</v>
          </cell>
          <cell r="H677">
            <v>814233</v>
          </cell>
          <cell r="I677">
            <v>2.9197751670599886E-2</v>
          </cell>
          <cell r="J677"/>
          <cell r="K677">
            <v>504655</v>
          </cell>
          <cell r="L677">
            <v>0</v>
          </cell>
          <cell r="M677">
            <v>0</v>
          </cell>
          <cell r="N677">
            <v>814233</v>
          </cell>
          <cell r="O677">
            <v>504655</v>
          </cell>
          <cell r="P677">
            <v>420588</v>
          </cell>
          <cell r="Q677">
            <v>84067</v>
          </cell>
          <cell r="R677">
            <v>19.987969224038725</v>
          </cell>
          <cell r="S677">
            <v>47</v>
          </cell>
          <cell r="T677">
            <v>0</v>
          </cell>
          <cell r="U677">
            <v>134</v>
          </cell>
          <cell r="V677">
            <v>832</v>
          </cell>
          <cell r="W677">
            <v>668</v>
          </cell>
          <cell r="X677">
            <v>55</v>
          </cell>
          <cell r="Y677">
            <v>814233</v>
          </cell>
        </row>
        <row r="678">
          <cell r="A678">
            <v>669</v>
          </cell>
          <cell r="B678">
            <v>134</v>
          </cell>
          <cell r="D678">
            <v>998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/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134</v>
          </cell>
          <cell r="V678">
            <v>998</v>
          </cell>
          <cell r="W678">
            <v>669</v>
          </cell>
          <cell r="X678">
            <v>0</v>
          </cell>
          <cell r="Y678">
            <v>0</v>
          </cell>
        </row>
        <row r="679">
          <cell r="A679">
            <v>670</v>
          </cell>
          <cell r="B679">
            <v>134</v>
          </cell>
          <cell r="C679" t="str">
            <v xml:space="preserve">HOLDEN                       </v>
          </cell>
          <cell r="D679">
            <v>999</v>
          </cell>
          <cell r="E679" t="str">
            <v>TOTAL</v>
          </cell>
          <cell r="F679">
            <v>26695344</v>
          </cell>
          <cell r="G679">
            <v>1</v>
          </cell>
          <cell r="H679">
            <v>27886839</v>
          </cell>
          <cell r="I679">
            <v>1</v>
          </cell>
          <cell r="J679">
            <v>17284045</v>
          </cell>
          <cell r="K679">
            <v>17284045</v>
          </cell>
          <cell r="L679">
            <v>0</v>
          </cell>
          <cell r="M679">
            <v>0</v>
          </cell>
          <cell r="N679">
            <v>27886839</v>
          </cell>
          <cell r="O679">
            <v>17284045</v>
          </cell>
          <cell r="P679">
            <v>16867614</v>
          </cell>
          <cell r="Q679">
            <v>416431</v>
          </cell>
          <cell r="R679">
            <v>2.4688198342693877</v>
          </cell>
          <cell r="S679">
            <v>3134</v>
          </cell>
          <cell r="T679">
            <v>0</v>
          </cell>
          <cell r="U679">
            <v>134</v>
          </cell>
          <cell r="V679">
            <v>999</v>
          </cell>
          <cell r="W679">
            <v>670</v>
          </cell>
          <cell r="X679">
            <v>3133</v>
          </cell>
          <cell r="Y679">
            <v>27886839</v>
          </cell>
        </row>
        <row r="680">
          <cell r="A680">
            <v>671</v>
          </cell>
          <cell r="B680">
            <v>135</v>
          </cell>
          <cell r="C680" t="str">
            <v xml:space="preserve">HOLLAND                      </v>
          </cell>
          <cell r="D680">
            <v>135</v>
          </cell>
          <cell r="E680" t="str">
            <v>HOLLAND</v>
          </cell>
          <cell r="F680">
            <v>1879808.57</v>
          </cell>
          <cell r="G680">
            <v>0.51568805592872913</v>
          </cell>
          <cell r="H680">
            <v>1763923.64</v>
          </cell>
          <cell r="I680">
            <v>0.46314924282953546</v>
          </cell>
          <cell r="J680"/>
          <cell r="K680">
            <v>1024852</v>
          </cell>
          <cell r="L680">
            <v>0</v>
          </cell>
          <cell r="M680">
            <v>0</v>
          </cell>
          <cell r="N680">
            <v>1763923.64</v>
          </cell>
          <cell r="O680">
            <v>1024852</v>
          </cell>
          <cell r="P680">
            <v>1112638</v>
          </cell>
          <cell r="Q680">
            <v>-87786</v>
          </cell>
          <cell r="R680">
            <v>-7.8898977025771186</v>
          </cell>
          <cell r="S680">
            <v>205</v>
          </cell>
          <cell r="T680">
            <v>0</v>
          </cell>
          <cell r="U680">
            <v>135</v>
          </cell>
          <cell r="V680">
            <v>135</v>
          </cell>
          <cell r="W680">
            <v>671</v>
          </cell>
          <cell r="X680">
            <v>187</v>
          </cell>
          <cell r="Y680">
            <v>1763923.64</v>
          </cell>
        </row>
        <row r="681">
          <cell r="A681">
            <v>672</v>
          </cell>
          <cell r="B681">
            <v>135</v>
          </cell>
          <cell r="C681" t="str">
            <v xml:space="preserve">HOLLAND                      </v>
          </cell>
          <cell r="D681">
            <v>770</v>
          </cell>
          <cell r="E681" t="str">
            <v>TANTASQUA</v>
          </cell>
          <cell r="F681">
            <v>1765435</v>
          </cell>
          <cell r="G681">
            <v>0.48431194407127098</v>
          </cell>
          <cell r="H681">
            <v>2044619</v>
          </cell>
          <cell r="I681">
            <v>0.5368507571704646</v>
          </cell>
          <cell r="J681"/>
          <cell r="K681">
            <v>1187937</v>
          </cell>
          <cell r="L681">
            <v>0</v>
          </cell>
          <cell r="M681">
            <v>0</v>
          </cell>
          <cell r="N681">
            <v>2044619</v>
          </cell>
          <cell r="O681">
            <v>1187937</v>
          </cell>
          <cell r="P681">
            <v>1044942</v>
          </cell>
          <cell r="Q681">
            <v>142995</v>
          </cell>
          <cell r="R681">
            <v>13.684491579436944</v>
          </cell>
          <cell r="S681">
            <v>176</v>
          </cell>
          <cell r="T681">
            <v>0</v>
          </cell>
          <cell r="U681">
            <v>135</v>
          </cell>
          <cell r="V681">
            <v>770</v>
          </cell>
          <cell r="W681">
            <v>672</v>
          </cell>
          <cell r="X681">
            <v>200</v>
          </cell>
          <cell r="Y681">
            <v>2044619</v>
          </cell>
        </row>
        <row r="682">
          <cell r="A682">
            <v>673</v>
          </cell>
          <cell r="B682">
            <v>135</v>
          </cell>
          <cell r="D682">
            <v>998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/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135</v>
          </cell>
          <cell r="V682">
            <v>998</v>
          </cell>
          <cell r="W682">
            <v>673</v>
          </cell>
          <cell r="X682">
            <v>0</v>
          </cell>
          <cell r="Y682">
            <v>0</v>
          </cell>
        </row>
        <row r="683">
          <cell r="A683">
            <v>674</v>
          </cell>
          <cell r="B683">
            <v>135</v>
          </cell>
          <cell r="D683">
            <v>998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/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135</v>
          </cell>
          <cell r="V683">
            <v>998</v>
          </cell>
          <cell r="W683">
            <v>674</v>
          </cell>
          <cell r="X683">
            <v>0</v>
          </cell>
          <cell r="Y683">
            <v>0</v>
          </cell>
        </row>
        <row r="684">
          <cell r="A684">
            <v>675</v>
          </cell>
          <cell r="B684">
            <v>135</v>
          </cell>
          <cell r="C684" t="str">
            <v xml:space="preserve">HOLLAND                      </v>
          </cell>
          <cell r="D684">
            <v>999</v>
          </cell>
          <cell r="E684" t="str">
            <v>TOTAL</v>
          </cell>
          <cell r="F684">
            <v>3645243.57</v>
          </cell>
          <cell r="G684">
            <v>1</v>
          </cell>
          <cell r="H684">
            <v>3808542.6399999997</v>
          </cell>
          <cell r="I684">
            <v>1</v>
          </cell>
          <cell r="J684">
            <v>2212789</v>
          </cell>
          <cell r="K684">
            <v>2212789</v>
          </cell>
          <cell r="L684">
            <v>0</v>
          </cell>
          <cell r="M684">
            <v>0</v>
          </cell>
          <cell r="N684">
            <v>3808542.6399999997</v>
          </cell>
          <cell r="O684">
            <v>2212789</v>
          </cell>
          <cell r="P684">
            <v>2157580</v>
          </cell>
          <cell r="Q684">
            <v>55209</v>
          </cell>
          <cell r="R684">
            <v>2.5588390696984584</v>
          </cell>
          <cell r="S684">
            <v>381</v>
          </cell>
          <cell r="T684">
            <v>0</v>
          </cell>
          <cell r="U684">
            <v>135</v>
          </cell>
          <cell r="V684">
            <v>999</v>
          </cell>
          <cell r="W684">
            <v>675</v>
          </cell>
          <cell r="X684">
            <v>387</v>
          </cell>
          <cell r="Y684">
            <v>3808542.6399999997</v>
          </cell>
        </row>
        <row r="685">
          <cell r="A685">
            <v>676</v>
          </cell>
          <cell r="B685">
            <v>136</v>
          </cell>
          <cell r="C685" t="str">
            <v xml:space="preserve">HOLLISTON                    </v>
          </cell>
          <cell r="D685">
            <v>136</v>
          </cell>
          <cell r="E685" t="str">
            <v>HOLLISTON</v>
          </cell>
          <cell r="F685">
            <v>23040981.368379999</v>
          </cell>
          <cell r="G685">
            <v>0.98530280758352162</v>
          </cell>
          <cell r="H685">
            <v>23796222.088170003</v>
          </cell>
          <cell r="I685">
            <v>0.97929104376100828</v>
          </cell>
          <cell r="J685"/>
          <cell r="K685">
            <v>17016065</v>
          </cell>
          <cell r="L685">
            <v>0</v>
          </cell>
          <cell r="M685">
            <v>0</v>
          </cell>
          <cell r="N685">
            <v>23796222.088170003</v>
          </cell>
          <cell r="O685">
            <v>17016065</v>
          </cell>
          <cell r="P685">
            <v>16787957</v>
          </cell>
          <cell r="Q685">
            <v>228108</v>
          </cell>
          <cell r="R685">
            <v>1.3587597347312719</v>
          </cell>
          <cell r="S685">
            <v>2639</v>
          </cell>
          <cell r="T685">
            <v>0</v>
          </cell>
          <cell r="U685">
            <v>136</v>
          </cell>
          <cell r="V685">
            <v>136</v>
          </cell>
          <cell r="W685">
            <v>676</v>
          </cell>
          <cell r="X685">
            <v>2610</v>
          </cell>
          <cell r="Y685">
            <v>23796222.088170003</v>
          </cell>
        </row>
        <row r="686">
          <cell r="A686">
            <v>677</v>
          </cell>
          <cell r="B686">
            <v>136</v>
          </cell>
          <cell r="C686" t="str">
            <v xml:space="preserve">HOLLISTON                    </v>
          </cell>
          <cell r="D686">
            <v>829</v>
          </cell>
          <cell r="E686" t="str">
            <v>SOUTH MIDDLESEX</v>
          </cell>
          <cell r="F686">
            <v>343689</v>
          </cell>
          <cell r="G686">
            <v>1.4697192416478329E-2</v>
          </cell>
          <cell r="H686">
            <v>503216</v>
          </cell>
          <cell r="I686">
            <v>2.0708956238991671E-2</v>
          </cell>
          <cell r="J686"/>
          <cell r="K686">
            <v>359837</v>
          </cell>
          <cell r="L686">
            <v>0</v>
          </cell>
          <cell r="M686">
            <v>0</v>
          </cell>
          <cell r="N686">
            <v>503216</v>
          </cell>
          <cell r="O686">
            <v>359837</v>
          </cell>
          <cell r="P686">
            <v>250416</v>
          </cell>
          <cell r="Q686">
            <v>109421</v>
          </cell>
          <cell r="R686">
            <v>43.695690371222284</v>
          </cell>
          <cell r="S686">
            <v>22</v>
          </cell>
          <cell r="T686">
            <v>0</v>
          </cell>
          <cell r="U686">
            <v>136</v>
          </cell>
          <cell r="V686">
            <v>829</v>
          </cell>
          <cell r="W686">
            <v>677</v>
          </cell>
          <cell r="X686">
            <v>31</v>
          </cell>
          <cell r="Y686">
            <v>503216</v>
          </cell>
        </row>
        <row r="687">
          <cell r="A687">
            <v>678</v>
          </cell>
          <cell r="B687">
            <v>136</v>
          </cell>
          <cell r="D687">
            <v>998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/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136</v>
          </cell>
          <cell r="V687">
            <v>998</v>
          </cell>
          <cell r="W687">
            <v>678</v>
          </cell>
          <cell r="X687">
            <v>0</v>
          </cell>
          <cell r="Y687">
            <v>0</v>
          </cell>
        </row>
        <row r="688">
          <cell r="A688">
            <v>679</v>
          </cell>
          <cell r="B688">
            <v>136</v>
          </cell>
          <cell r="D688">
            <v>998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/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136</v>
          </cell>
          <cell r="V688">
            <v>998</v>
          </cell>
          <cell r="W688">
            <v>679</v>
          </cell>
          <cell r="X688">
            <v>0</v>
          </cell>
          <cell r="Y688">
            <v>0</v>
          </cell>
        </row>
        <row r="689">
          <cell r="A689">
            <v>680</v>
          </cell>
          <cell r="B689">
            <v>136</v>
          </cell>
          <cell r="C689" t="str">
            <v xml:space="preserve">HOLLISTON                    </v>
          </cell>
          <cell r="D689">
            <v>999</v>
          </cell>
          <cell r="E689" t="str">
            <v>TOTAL</v>
          </cell>
          <cell r="F689">
            <v>23384670.368379999</v>
          </cell>
          <cell r="G689">
            <v>1</v>
          </cell>
          <cell r="H689">
            <v>24299438.088170003</v>
          </cell>
          <cell r="I689">
            <v>1</v>
          </cell>
          <cell r="J689">
            <v>17375902</v>
          </cell>
          <cell r="K689">
            <v>17375902</v>
          </cell>
          <cell r="L689">
            <v>0</v>
          </cell>
          <cell r="M689">
            <v>0</v>
          </cell>
          <cell r="N689">
            <v>24299438.088170003</v>
          </cell>
          <cell r="O689">
            <v>17375902</v>
          </cell>
          <cell r="P689">
            <v>17038373</v>
          </cell>
          <cell r="Q689">
            <v>337529</v>
          </cell>
          <cell r="R689">
            <v>1.9809931382532828</v>
          </cell>
          <cell r="S689">
            <v>2661</v>
          </cell>
          <cell r="T689">
            <v>0</v>
          </cell>
          <cell r="U689">
            <v>136</v>
          </cell>
          <cell r="V689">
            <v>999</v>
          </cell>
          <cell r="W689">
            <v>680</v>
          </cell>
          <cell r="X689">
            <v>2641</v>
          </cell>
          <cell r="Y689">
            <v>24299438.088170003</v>
          </cell>
        </row>
        <row r="690">
          <cell r="A690">
            <v>681</v>
          </cell>
          <cell r="B690">
            <v>137</v>
          </cell>
          <cell r="C690" t="str">
            <v xml:space="preserve">HOLYOKE                      </v>
          </cell>
          <cell r="D690">
            <v>137</v>
          </cell>
          <cell r="E690" t="str">
            <v>HOLYOKE</v>
          </cell>
          <cell r="F690">
            <v>76399996.650000006</v>
          </cell>
          <cell r="G690">
            <v>1</v>
          </cell>
          <cell r="H690">
            <v>78653933.859999999</v>
          </cell>
          <cell r="I690">
            <v>1</v>
          </cell>
          <cell r="J690"/>
          <cell r="K690">
            <v>9198156</v>
          </cell>
          <cell r="L690">
            <v>0</v>
          </cell>
          <cell r="M690">
            <v>0</v>
          </cell>
          <cell r="N690">
            <v>78653933.859999999</v>
          </cell>
          <cell r="O690">
            <v>9198156</v>
          </cell>
          <cell r="P690">
            <v>8863130</v>
          </cell>
          <cell r="Q690">
            <v>335026</v>
          </cell>
          <cell r="R690">
            <v>3.7799964572335054</v>
          </cell>
          <cell r="S690">
            <v>6756</v>
          </cell>
          <cell r="T690">
            <v>0</v>
          </cell>
          <cell r="U690">
            <v>137</v>
          </cell>
          <cell r="V690">
            <v>137</v>
          </cell>
          <cell r="W690">
            <v>681</v>
          </cell>
          <cell r="X690">
            <v>6727</v>
          </cell>
          <cell r="Y690">
            <v>78653933.859999999</v>
          </cell>
        </row>
        <row r="691">
          <cell r="A691">
            <v>682</v>
          </cell>
          <cell r="B691">
            <v>137</v>
          </cell>
          <cell r="D691">
            <v>998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/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137</v>
          </cell>
          <cell r="V691">
            <v>998</v>
          </cell>
          <cell r="W691">
            <v>682</v>
          </cell>
          <cell r="X691">
            <v>0</v>
          </cell>
          <cell r="Y691">
            <v>0</v>
          </cell>
        </row>
        <row r="692">
          <cell r="A692">
            <v>683</v>
          </cell>
          <cell r="B692">
            <v>137</v>
          </cell>
          <cell r="D692">
            <v>998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/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137</v>
          </cell>
          <cell r="V692">
            <v>998</v>
          </cell>
          <cell r="W692">
            <v>683</v>
          </cell>
          <cell r="X692">
            <v>0</v>
          </cell>
          <cell r="Y692">
            <v>0</v>
          </cell>
        </row>
        <row r="693">
          <cell r="A693">
            <v>684</v>
          </cell>
          <cell r="B693">
            <v>137</v>
          </cell>
          <cell r="D693">
            <v>998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/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137</v>
          </cell>
          <cell r="V693">
            <v>998</v>
          </cell>
          <cell r="W693">
            <v>684</v>
          </cell>
          <cell r="X693">
            <v>0</v>
          </cell>
          <cell r="Y693">
            <v>0</v>
          </cell>
        </row>
        <row r="694">
          <cell r="A694">
            <v>685</v>
          </cell>
          <cell r="B694">
            <v>137</v>
          </cell>
          <cell r="C694" t="str">
            <v xml:space="preserve">HOLYOKE                      </v>
          </cell>
          <cell r="D694">
            <v>999</v>
          </cell>
          <cell r="E694" t="str">
            <v>TOTAL</v>
          </cell>
          <cell r="F694">
            <v>76399996.650000006</v>
          </cell>
          <cell r="G694">
            <v>1</v>
          </cell>
          <cell r="H694">
            <v>78653933.859999999</v>
          </cell>
          <cell r="I694">
            <v>1</v>
          </cell>
          <cell r="J694">
            <v>9198156</v>
          </cell>
          <cell r="K694">
            <v>9198156</v>
          </cell>
          <cell r="L694">
            <v>0</v>
          </cell>
          <cell r="M694">
            <v>0</v>
          </cell>
          <cell r="N694">
            <v>78653933.859999999</v>
          </cell>
          <cell r="O694">
            <v>9198156</v>
          </cell>
          <cell r="P694">
            <v>8863130</v>
          </cell>
          <cell r="Q694">
            <v>335026</v>
          </cell>
          <cell r="R694">
            <v>3.7799964572335054</v>
          </cell>
          <cell r="S694">
            <v>6756</v>
          </cell>
          <cell r="T694">
            <v>0</v>
          </cell>
          <cell r="U694">
            <v>137</v>
          </cell>
          <cell r="V694">
            <v>999</v>
          </cell>
          <cell r="W694">
            <v>685</v>
          </cell>
          <cell r="X694">
            <v>6727</v>
          </cell>
          <cell r="Y694">
            <v>78653933.859999999</v>
          </cell>
        </row>
        <row r="695">
          <cell r="A695">
            <v>686</v>
          </cell>
          <cell r="B695">
            <v>138</v>
          </cell>
          <cell r="C695" t="str">
            <v xml:space="preserve">HOPEDALE                     </v>
          </cell>
          <cell r="D695">
            <v>138</v>
          </cell>
          <cell r="E695" t="str">
            <v>HOPEDALE</v>
          </cell>
          <cell r="F695">
            <v>9580765.2985399999</v>
          </cell>
          <cell r="G695">
            <v>0.968431747936777</v>
          </cell>
          <cell r="H695">
            <v>10187944.10832</v>
          </cell>
          <cell r="I695">
            <v>0.96238233862600042</v>
          </cell>
          <cell r="J695"/>
          <cell r="K695">
            <v>5093347</v>
          </cell>
          <cell r="L695">
            <v>0</v>
          </cell>
          <cell r="M695">
            <v>0</v>
          </cell>
          <cell r="N695">
            <v>10187944.10832</v>
          </cell>
          <cell r="O695">
            <v>5093347</v>
          </cell>
          <cell r="P695">
            <v>4942015</v>
          </cell>
          <cell r="Q695">
            <v>151332</v>
          </cell>
          <cell r="R695">
            <v>3.0621517741245219</v>
          </cell>
          <cell r="S695">
            <v>1088</v>
          </cell>
          <cell r="T695">
            <v>0</v>
          </cell>
          <cell r="U695">
            <v>138</v>
          </cell>
          <cell r="V695">
            <v>138</v>
          </cell>
          <cell r="W695">
            <v>686</v>
          </cell>
          <cell r="X695">
            <v>1110</v>
          </cell>
          <cell r="Y695">
            <v>10187944.10832</v>
          </cell>
        </row>
        <row r="696">
          <cell r="A696">
            <v>687</v>
          </cell>
          <cell r="B696">
            <v>138</v>
          </cell>
          <cell r="C696" t="str">
            <v xml:space="preserve">HOPEDALE                     </v>
          </cell>
          <cell r="D696">
            <v>805</v>
          </cell>
          <cell r="E696" t="str">
            <v>BLACKSTONE VALLEY</v>
          </cell>
          <cell r="F696">
            <v>312307</v>
          </cell>
          <cell r="G696">
            <v>3.1568252063223036E-2</v>
          </cell>
          <cell r="H696">
            <v>398227</v>
          </cell>
          <cell r="I696">
            <v>3.761766137399962E-2</v>
          </cell>
          <cell r="J696"/>
          <cell r="K696">
            <v>199089</v>
          </cell>
          <cell r="L696">
            <v>0</v>
          </cell>
          <cell r="M696">
            <v>0</v>
          </cell>
          <cell r="N696">
            <v>398227</v>
          </cell>
          <cell r="O696">
            <v>199089</v>
          </cell>
          <cell r="P696">
            <v>161096</v>
          </cell>
          <cell r="Q696">
            <v>37993</v>
          </cell>
          <cell r="R696">
            <v>23.584074092466604</v>
          </cell>
          <cell r="S696">
            <v>22</v>
          </cell>
          <cell r="T696">
            <v>0</v>
          </cell>
          <cell r="U696">
            <v>138</v>
          </cell>
          <cell r="V696">
            <v>805</v>
          </cell>
          <cell r="W696">
            <v>687</v>
          </cell>
          <cell r="X696">
            <v>27</v>
          </cell>
          <cell r="Y696">
            <v>398227</v>
          </cell>
        </row>
        <row r="697">
          <cell r="A697">
            <v>688</v>
          </cell>
          <cell r="B697">
            <v>138</v>
          </cell>
          <cell r="D697">
            <v>998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/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138</v>
          </cell>
          <cell r="V697">
            <v>998</v>
          </cell>
          <cell r="W697">
            <v>688</v>
          </cell>
          <cell r="X697">
            <v>0</v>
          </cell>
          <cell r="Y697">
            <v>0</v>
          </cell>
        </row>
        <row r="698">
          <cell r="A698">
            <v>689</v>
          </cell>
          <cell r="B698">
            <v>138</v>
          </cell>
          <cell r="D698">
            <v>998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/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138</v>
          </cell>
          <cell r="V698">
            <v>998</v>
          </cell>
          <cell r="W698">
            <v>689</v>
          </cell>
          <cell r="X698">
            <v>0</v>
          </cell>
          <cell r="Y698">
            <v>0</v>
          </cell>
        </row>
        <row r="699">
          <cell r="A699">
            <v>690</v>
          </cell>
          <cell r="B699">
            <v>138</v>
          </cell>
          <cell r="C699" t="str">
            <v xml:space="preserve">HOPEDALE                     </v>
          </cell>
          <cell r="D699">
            <v>999</v>
          </cell>
          <cell r="E699" t="str">
            <v>TOTAL</v>
          </cell>
          <cell r="F699">
            <v>9893072.2985399999</v>
          </cell>
          <cell r="G699">
            <v>1</v>
          </cell>
          <cell r="H699">
            <v>10586171.10832</v>
          </cell>
          <cell r="I699">
            <v>1</v>
          </cell>
          <cell r="J699">
            <v>5292436</v>
          </cell>
          <cell r="K699">
            <v>5292436</v>
          </cell>
          <cell r="L699">
            <v>0</v>
          </cell>
          <cell r="M699">
            <v>0</v>
          </cell>
          <cell r="N699">
            <v>10586171.10832</v>
          </cell>
          <cell r="O699">
            <v>5292436</v>
          </cell>
          <cell r="P699">
            <v>5103111</v>
          </cell>
          <cell r="Q699">
            <v>189325</v>
          </cell>
          <cell r="R699">
            <v>3.7099918069585396</v>
          </cell>
          <cell r="S699">
            <v>1110</v>
          </cell>
          <cell r="T699">
            <v>0</v>
          </cell>
          <cell r="U699">
            <v>138</v>
          </cell>
          <cell r="V699">
            <v>999</v>
          </cell>
          <cell r="W699">
            <v>690</v>
          </cell>
          <cell r="X699">
            <v>1137</v>
          </cell>
          <cell r="Y699">
            <v>10586171.10832</v>
          </cell>
        </row>
        <row r="700">
          <cell r="A700">
            <v>691</v>
          </cell>
          <cell r="B700">
            <v>139</v>
          </cell>
          <cell r="C700" t="str">
            <v xml:space="preserve">HOPKINTON                    </v>
          </cell>
          <cell r="D700">
            <v>139</v>
          </cell>
          <cell r="E700" t="str">
            <v>HOPKINTON</v>
          </cell>
          <cell r="F700">
            <v>29701471.955480002</v>
          </cell>
          <cell r="G700">
            <v>0.98650914300516268</v>
          </cell>
          <cell r="H700">
            <v>31278850.639399998</v>
          </cell>
          <cell r="I700">
            <v>0.98668643587847105</v>
          </cell>
          <cell r="J700"/>
          <cell r="K700">
            <v>26008119</v>
          </cell>
          <cell r="L700">
            <v>0</v>
          </cell>
          <cell r="M700">
            <v>0</v>
          </cell>
          <cell r="N700">
            <v>31278850.639399998</v>
          </cell>
          <cell r="O700">
            <v>26008119</v>
          </cell>
          <cell r="P700">
            <v>25246689</v>
          </cell>
          <cell r="Q700">
            <v>761430</v>
          </cell>
          <cell r="R700">
            <v>3.0159598353669268</v>
          </cell>
          <cell r="S700">
            <v>3375</v>
          </cell>
          <cell r="T700">
            <v>0</v>
          </cell>
          <cell r="U700">
            <v>139</v>
          </cell>
          <cell r="V700">
            <v>139</v>
          </cell>
          <cell r="W700">
            <v>691</v>
          </cell>
          <cell r="X700">
            <v>3355</v>
          </cell>
          <cell r="Y700">
            <v>31278850.639399998</v>
          </cell>
        </row>
        <row r="701">
          <cell r="A701">
            <v>692</v>
          </cell>
          <cell r="B701">
            <v>139</v>
          </cell>
          <cell r="C701" t="str">
            <v xml:space="preserve">HOPKINTON                    </v>
          </cell>
          <cell r="D701">
            <v>829</v>
          </cell>
          <cell r="E701" t="str">
            <v>SOUTH MIDDLESEX</v>
          </cell>
          <cell r="F701">
            <v>406178</v>
          </cell>
          <cell r="G701">
            <v>1.349085699483729E-2</v>
          </cell>
          <cell r="H701">
            <v>422052</v>
          </cell>
          <cell r="I701">
            <v>1.3313564121529007E-2</v>
          </cell>
          <cell r="J701"/>
          <cell r="K701">
            <v>350933</v>
          </cell>
          <cell r="L701">
            <v>0</v>
          </cell>
          <cell r="M701">
            <v>0</v>
          </cell>
          <cell r="N701">
            <v>422052</v>
          </cell>
          <cell r="O701">
            <v>350933</v>
          </cell>
          <cell r="P701">
            <v>345257</v>
          </cell>
          <cell r="Q701">
            <v>5676</v>
          </cell>
          <cell r="R701">
            <v>1.6439927358460509</v>
          </cell>
          <cell r="S701">
            <v>26</v>
          </cell>
          <cell r="T701">
            <v>0</v>
          </cell>
          <cell r="U701">
            <v>139</v>
          </cell>
          <cell r="V701">
            <v>829</v>
          </cell>
          <cell r="W701">
            <v>692</v>
          </cell>
          <cell r="X701">
            <v>26</v>
          </cell>
          <cell r="Y701">
            <v>422052</v>
          </cell>
        </row>
        <row r="702">
          <cell r="A702">
            <v>693</v>
          </cell>
          <cell r="B702">
            <v>139</v>
          </cell>
          <cell r="D702">
            <v>998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/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139</v>
          </cell>
          <cell r="V702">
            <v>998</v>
          </cell>
          <cell r="W702">
            <v>693</v>
          </cell>
          <cell r="X702">
            <v>0</v>
          </cell>
          <cell r="Y702">
            <v>0</v>
          </cell>
        </row>
        <row r="703">
          <cell r="A703">
            <v>694</v>
          </cell>
          <cell r="B703">
            <v>139</v>
          </cell>
          <cell r="D703">
            <v>998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/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139</v>
          </cell>
          <cell r="V703">
            <v>998</v>
          </cell>
          <cell r="W703">
            <v>694</v>
          </cell>
          <cell r="X703">
            <v>0</v>
          </cell>
          <cell r="Y703">
            <v>0</v>
          </cell>
        </row>
        <row r="704">
          <cell r="A704">
            <v>695</v>
          </cell>
          <cell r="B704">
            <v>139</v>
          </cell>
          <cell r="C704" t="str">
            <v xml:space="preserve">HOPKINTON                    </v>
          </cell>
          <cell r="D704">
            <v>999</v>
          </cell>
          <cell r="E704" t="str">
            <v>TOTAL</v>
          </cell>
          <cell r="F704">
            <v>30107649.955480002</v>
          </cell>
          <cell r="G704">
            <v>1</v>
          </cell>
          <cell r="H704">
            <v>31700902.639399998</v>
          </cell>
          <cell r="I704">
            <v>1</v>
          </cell>
          <cell r="J704">
            <v>26359052</v>
          </cell>
          <cell r="K704">
            <v>26359052</v>
          </cell>
          <cell r="L704">
            <v>0</v>
          </cell>
          <cell r="M704">
            <v>0</v>
          </cell>
          <cell r="N704">
            <v>31700902.639399998</v>
          </cell>
          <cell r="O704">
            <v>26359052</v>
          </cell>
          <cell r="P704">
            <v>25591946</v>
          </cell>
          <cell r="Q704">
            <v>767106</v>
          </cell>
          <cell r="R704">
            <v>2.9974508386349363</v>
          </cell>
          <cell r="S704">
            <v>3401</v>
          </cell>
          <cell r="T704">
            <v>0</v>
          </cell>
          <cell r="U704">
            <v>139</v>
          </cell>
          <cell r="V704">
            <v>999</v>
          </cell>
          <cell r="W704">
            <v>695</v>
          </cell>
          <cell r="X704">
            <v>3381</v>
          </cell>
          <cell r="Y704">
            <v>31700902.639399998</v>
          </cell>
        </row>
        <row r="705">
          <cell r="A705">
            <v>696</v>
          </cell>
          <cell r="B705">
            <v>140</v>
          </cell>
          <cell r="C705" t="str">
            <v xml:space="preserve">HUBBARDSTON                  </v>
          </cell>
          <cell r="D705">
            <v>140</v>
          </cell>
          <cell r="E705" t="str">
            <v>HUBBARDSTON</v>
          </cell>
          <cell r="F705">
            <v>24500.14</v>
          </cell>
          <cell r="G705">
            <v>3.2466641769709481E-3</v>
          </cell>
          <cell r="H705">
            <v>0</v>
          </cell>
          <cell r="I705">
            <v>0</v>
          </cell>
          <cell r="J705"/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9683</v>
          </cell>
          <cell r="Q705">
            <v>-9683</v>
          </cell>
          <cell r="R705">
            <v>-100</v>
          </cell>
          <cell r="S705">
            <v>2</v>
          </cell>
          <cell r="T705">
            <v>0</v>
          </cell>
          <cell r="U705">
            <v>140</v>
          </cell>
          <cell r="V705">
            <v>140</v>
          </cell>
          <cell r="W705">
            <v>696</v>
          </cell>
          <cell r="X705">
            <v>0</v>
          </cell>
          <cell r="Y705">
            <v>0</v>
          </cell>
        </row>
        <row r="706">
          <cell r="A706">
            <v>697</v>
          </cell>
          <cell r="B706">
            <v>140</v>
          </cell>
          <cell r="C706" t="str">
            <v xml:space="preserve">HUBBARDSTON                  </v>
          </cell>
          <cell r="D706">
            <v>753</v>
          </cell>
          <cell r="E706" t="str">
            <v>QUABBIN</v>
          </cell>
          <cell r="F706">
            <v>6771135</v>
          </cell>
          <cell r="G706">
            <v>0.8972847274315241</v>
          </cell>
          <cell r="H706">
            <v>6708873</v>
          </cell>
          <cell r="I706">
            <v>0.8935273248199127</v>
          </cell>
          <cell r="J706"/>
          <cell r="K706">
            <v>2821585</v>
          </cell>
          <cell r="L706">
            <v>0</v>
          </cell>
          <cell r="M706">
            <v>0</v>
          </cell>
          <cell r="N706">
            <v>6708873</v>
          </cell>
          <cell r="O706">
            <v>2821585</v>
          </cell>
          <cell r="P706">
            <v>2676096</v>
          </cell>
          <cell r="Q706">
            <v>145489</v>
          </cell>
          <cell r="R706">
            <v>5.4366136341895057</v>
          </cell>
          <cell r="S706">
            <v>761</v>
          </cell>
          <cell r="T706">
            <v>0</v>
          </cell>
          <cell r="U706">
            <v>140</v>
          </cell>
          <cell r="V706">
            <v>753</v>
          </cell>
          <cell r="W706">
            <v>697</v>
          </cell>
          <cell r="X706">
            <v>726</v>
          </cell>
          <cell r="Y706">
            <v>6708873</v>
          </cell>
        </row>
        <row r="707">
          <cell r="A707">
            <v>698</v>
          </cell>
          <cell r="B707">
            <v>140</v>
          </cell>
          <cell r="C707" t="str">
            <v xml:space="preserve">HUBBARDSTON                  </v>
          </cell>
          <cell r="D707">
            <v>832</v>
          </cell>
          <cell r="E707" t="str">
            <v>MONTACHUSETT</v>
          </cell>
          <cell r="F707">
            <v>750615</v>
          </cell>
          <cell r="G707">
            <v>9.9468608391505037E-2</v>
          </cell>
          <cell r="H707">
            <v>799429</v>
          </cell>
          <cell r="I707">
            <v>0.10647267518008732</v>
          </cell>
          <cell r="J707"/>
          <cell r="K707">
            <v>336220</v>
          </cell>
          <cell r="L707">
            <v>0</v>
          </cell>
          <cell r="M707">
            <v>0</v>
          </cell>
          <cell r="N707">
            <v>799429</v>
          </cell>
          <cell r="O707">
            <v>336220</v>
          </cell>
          <cell r="P707">
            <v>296659</v>
          </cell>
          <cell r="Q707">
            <v>39561</v>
          </cell>
          <cell r="R707">
            <v>13.33551316494696</v>
          </cell>
          <cell r="S707">
            <v>53</v>
          </cell>
          <cell r="T707">
            <v>0</v>
          </cell>
          <cell r="U707">
            <v>140</v>
          </cell>
          <cell r="V707">
            <v>832</v>
          </cell>
          <cell r="W707">
            <v>698</v>
          </cell>
          <cell r="X707">
            <v>54</v>
          </cell>
          <cell r="Y707">
            <v>799429</v>
          </cell>
        </row>
        <row r="708">
          <cell r="A708">
            <v>699</v>
          </cell>
          <cell r="B708">
            <v>140</v>
          </cell>
          <cell r="D708">
            <v>998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/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140</v>
          </cell>
          <cell r="V708">
            <v>998</v>
          </cell>
          <cell r="W708">
            <v>699</v>
          </cell>
          <cell r="X708">
            <v>0</v>
          </cell>
          <cell r="Y708">
            <v>0</v>
          </cell>
        </row>
        <row r="709">
          <cell r="A709">
            <v>700</v>
          </cell>
          <cell r="B709">
            <v>140</v>
          </cell>
          <cell r="C709" t="str">
            <v xml:space="preserve">HUBBARDSTON                  </v>
          </cell>
          <cell r="D709">
            <v>999</v>
          </cell>
          <cell r="E709" t="str">
            <v>TOTAL</v>
          </cell>
          <cell r="F709">
            <v>7546250.1399999997</v>
          </cell>
          <cell r="G709">
            <v>1</v>
          </cell>
          <cell r="H709">
            <v>7508302</v>
          </cell>
          <cell r="I709">
            <v>1</v>
          </cell>
          <cell r="J709">
            <v>3157805</v>
          </cell>
          <cell r="K709">
            <v>3157805</v>
          </cell>
          <cell r="L709">
            <v>0</v>
          </cell>
          <cell r="M709">
            <v>0</v>
          </cell>
          <cell r="N709">
            <v>7508302</v>
          </cell>
          <cell r="O709">
            <v>3157805</v>
          </cell>
          <cell r="P709">
            <v>2982438</v>
          </cell>
          <cell r="Q709">
            <v>175367</v>
          </cell>
          <cell r="R709">
            <v>5.8799881171041948</v>
          </cell>
          <cell r="S709">
            <v>816</v>
          </cell>
          <cell r="T709">
            <v>0</v>
          </cell>
          <cell r="U709">
            <v>140</v>
          </cell>
          <cell r="V709">
            <v>999</v>
          </cell>
          <cell r="W709">
            <v>700</v>
          </cell>
          <cell r="X709">
            <v>780</v>
          </cell>
          <cell r="Y709">
            <v>7508302</v>
          </cell>
        </row>
        <row r="710">
          <cell r="A710">
            <v>701</v>
          </cell>
          <cell r="B710">
            <v>141</v>
          </cell>
          <cell r="C710" t="str">
            <v xml:space="preserve">HUDSON                       </v>
          </cell>
          <cell r="D710">
            <v>141</v>
          </cell>
          <cell r="E710" t="str">
            <v>HUDSON</v>
          </cell>
          <cell r="F710">
            <v>25384240.533760004</v>
          </cell>
          <cell r="G710">
            <v>0.9165233966545866</v>
          </cell>
          <cell r="H710">
            <v>26736601.318939991</v>
          </cell>
          <cell r="I710">
            <v>0.91361814441036127</v>
          </cell>
          <cell r="J710"/>
          <cell r="K710">
            <v>16738223</v>
          </cell>
          <cell r="L710">
            <v>0</v>
          </cell>
          <cell r="M710">
            <v>0</v>
          </cell>
          <cell r="N710">
            <v>26736601.318939991</v>
          </cell>
          <cell r="O710">
            <v>16738223</v>
          </cell>
          <cell r="P710">
            <v>16175387</v>
          </cell>
          <cell r="Q710">
            <v>562836</v>
          </cell>
          <cell r="R710">
            <v>3.4795828996239782</v>
          </cell>
          <cell r="S710">
            <v>2744</v>
          </cell>
          <cell r="T710">
            <v>0</v>
          </cell>
          <cell r="U710">
            <v>141</v>
          </cell>
          <cell r="V710">
            <v>141</v>
          </cell>
          <cell r="W710">
            <v>701</v>
          </cell>
          <cell r="X710">
            <v>2755</v>
          </cell>
          <cell r="Y710">
            <v>26736601.318939991</v>
          </cell>
        </row>
        <row r="711">
          <cell r="A711">
            <v>702</v>
          </cell>
          <cell r="B711">
            <v>141</v>
          </cell>
          <cell r="C711" t="str">
            <v xml:space="preserve">HUDSON                       </v>
          </cell>
          <cell r="D711">
            <v>801</v>
          </cell>
          <cell r="E711" t="str">
            <v>ASSABET VALLEY</v>
          </cell>
          <cell r="F711">
            <v>2311987</v>
          </cell>
          <cell r="G711">
            <v>8.3476603345413361E-2</v>
          </cell>
          <cell r="H711">
            <v>2527924</v>
          </cell>
          <cell r="I711">
            <v>8.6381855589638706E-2</v>
          </cell>
          <cell r="J711"/>
          <cell r="K711">
            <v>1582585</v>
          </cell>
          <cell r="L711">
            <v>0</v>
          </cell>
          <cell r="M711">
            <v>0</v>
          </cell>
          <cell r="N711">
            <v>2527924</v>
          </cell>
          <cell r="O711">
            <v>1582585</v>
          </cell>
          <cell r="P711">
            <v>1473248</v>
          </cell>
          <cell r="Q711">
            <v>109337</v>
          </cell>
          <cell r="R711">
            <v>7.4214931905558332</v>
          </cell>
          <cell r="S711">
            <v>149</v>
          </cell>
          <cell r="T711">
            <v>0</v>
          </cell>
          <cell r="U711">
            <v>141</v>
          </cell>
          <cell r="V711">
            <v>801</v>
          </cell>
          <cell r="W711">
            <v>702</v>
          </cell>
          <cell r="X711">
            <v>154</v>
          </cell>
          <cell r="Y711">
            <v>2527924</v>
          </cell>
        </row>
        <row r="712">
          <cell r="A712">
            <v>703</v>
          </cell>
          <cell r="B712">
            <v>141</v>
          </cell>
          <cell r="D712">
            <v>998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/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141</v>
          </cell>
          <cell r="V712">
            <v>998</v>
          </cell>
          <cell r="W712">
            <v>703</v>
          </cell>
          <cell r="X712">
            <v>0</v>
          </cell>
          <cell r="Y712">
            <v>0</v>
          </cell>
        </row>
        <row r="713">
          <cell r="A713">
            <v>704</v>
          </cell>
          <cell r="B713">
            <v>141</v>
          </cell>
          <cell r="D713">
            <v>998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/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141</v>
          </cell>
          <cell r="V713">
            <v>998</v>
          </cell>
          <cell r="W713">
            <v>704</v>
          </cell>
          <cell r="X713">
            <v>0</v>
          </cell>
          <cell r="Y713">
            <v>0</v>
          </cell>
        </row>
        <row r="714">
          <cell r="A714">
            <v>705</v>
          </cell>
          <cell r="B714">
            <v>141</v>
          </cell>
          <cell r="C714" t="str">
            <v xml:space="preserve">HUDSON                       </v>
          </cell>
          <cell r="D714">
            <v>999</v>
          </cell>
          <cell r="E714" t="str">
            <v>TOTAL</v>
          </cell>
          <cell r="F714">
            <v>27696227.533760004</v>
          </cell>
          <cell r="G714">
            <v>1</v>
          </cell>
          <cell r="H714">
            <v>29264525.318939991</v>
          </cell>
          <cell r="I714">
            <v>1</v>
          </cell>
          <cell r="J714">
            <v>18320808</v>
          </cell>
          <cell r="K714">
            <v>18320808</v>
          </cell>
          <cell r="L714">
            <v>0</v>
          </cell>
          <cell r="M714">
            <v>0</v>
          </cell>
          <cell r="N714">
            <v>29264525.318939991</v>
          </cell>
          <cell r="O714">
            <v>18320808</v>
          </cell>
          <cell r="P714">
            <v>17648635</v>
          </cell>
          <cell r="Q714">
            <v>672173</v>
          </cell>
          <cell r="R714">
            <v>3.8086401582898621</v>
          </cell>
          <cell r="S714">
            <v>2893</v>
          </cell>
          <cell r="T714">
            <v>0</v>
          </cell>
          <cell r="U714">
            <v>141</v>
          </cell>
          <cell r="V714">
            <v>999</v>
          </cell>
          <cell r="W714">
            <v>705</v>
          </cell>
          <cell r="X714">
            <v>2909</v>
          </cell>
          <cell r="Y714">
            <v>29264525.318939991</v>
          </cell>
        </row>
        <row r="715">
          <cell r="A715">
            <v>706</v>
          </cell>
          <cell r="B715">
            <v>142</v>
          </cell>
          <cell r="C715" t="str">
            <v xml:space="preserve">HULL                         </v>
          </cell>
          <cell r="D715">
            <v>142</v>
          </cell>
          <cell r="E715" t="str">
            <v>HULL</v>
          </cell>
          <cell r="F715">
            <v>10984440.041849999</v>
          </cell>
          <cell r="G715">
            <v>1</v>
          </cell>
          <cell r="H715">
            <v>10867343.796599999</v>
          </cell>
          <cell r="I715">
            <v>1</v>
          </cell>
          <cell r="J715"/>
          <cell r="K715">
            <v>9900725</v>
          </cell>
          <cell r="L715">
            <v>0</v>
          </cell>
          <cell r="M715">
            <v>0</v>
          </cell>
          <cell r="N715">
            <v>10867343.796599999</v>
          </cell>
          <cell r="O715">
            <v>9900725</v>
          </cell>
          <cell r="P715">
            <v>9799215</v>
          </cell>
          <cell r="Q715">
            <v>101510</v>
          </cell>
          <cell r="R715">
            <v>1.0358993041789573</v>
          </cell>
          <cell r="S715">
            <v>1182</v>
          </cell>
          <cell r="T715">
            <v>0</v>
          </cell>
          <cell r="U715">
            <v>142</v>
          </cell>
          <cell r="V715">
            <v>142</v>
          </cell>
          <cell r="W715">
            <v>706</v>
          </cell>
          <cell r="X715">
            <v>1110</v>
          </cell>
          <cell r="Y715">
            <v>10867343.796599999</v>
          </cell>
        </row>
        <row r="716">
          <cell r="A716">
            <v>707</v>
          </cell>
          <cell r="B716">
            <v>142</v>
          </cell>
          <cell r="D716">
            <v>998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/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142</v>
          </cell>
          <cell r="V716">
            <v>998</v>
          </cell>
          <cell r="W716">
            <v>707</v>
          </cell>
          <cell r="X716">
            <v>0</v>
          </cell>
          <cell r="Y716">
            <v>0</v>
          </cell>
        </row>
        <row r="717">
          <cell r="A717">
            <v>708</v>
          </cell>
          <cell r="B717">
            <v>142</v>
          </cell>
          <cell r="D717">
            <v>998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/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142</v>
          </cell>
          <cell r="V717">
            <v>998</v>
          </cell>
          <cell r="W717">
            <v>708</v>
          </cell>
          <cell r="X717">
            <v>0</v>
          </cell>
          <cell r="Y717">
            <v>0</v>
          </cell>
        </row>
        <row r="718">
          <cell r="A718">
            <v>709</v>
          </cell>
          <cell r="B718">
            <v>142</v>
          </cell>
          <cell r="D718">
            <v>998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/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142</v>
          </cell>
          <cell r="V718">
            <v>998</v>
          </cell>
          <cell r="W718">
            <v>709</v>
          </cell>
          <cell r="X718">
            <v>0</v>
          </cell>
          <cell r="Y718">
            <v>0</v>
          </cell>
        </row>
        <row r="719">
          <cell r="A719">
            <v>710</v>
          </cell>
          <cell r="B719">
            <v>142</v>
          </cell>
          <cell r="C719" t="str">
            <v xml:space="preserve">HULL                         </v>
          </cell>
          <cell r="D719">
            <v>999</v>
          </cell>
          <cell r="E719" t="str">
            <v>TOTAL</v>
          </cell>
          <cell r="F719">
            <v>10984440.041849999</v>
          </cell>
          <cell r="G719">
            <v>1</v>
          </cell>
          <cell r="H719">
            <v>10867343.796599999</v>
          </cell>
          <cell r="I719">
            <v>1</v>
          </cell>
          <cell r="J719">
            <v>9900725</v>
          </cell>
          <cell r="K719">
            <v>9900725</v>
          </cell>
          <cell r="L719">
            <v>0</v>
          </cell>
          <cell r="M719">
            <v>0</v>
          </cell>
          <cell r="N719">
            <v>10867343.796599999</v>
          </cell>
          <cell r="O719">
            <v>9900725</v>
          </cell>
          <cell r="P719">
            <v>9799215</v>
          </cell>
          <cell r="Q719">
            <v>101510</v>
          </cell>
          <cell r="R719">
            <v>1.0358993041789573</v>
          </cell>
          <cell r="S719">
            <v>1182</v>
          </cell>
          <cell r="T719">
            <v>0</v>
          </cell>
          <cell r="U719">
            <v>142</v>
          </cell>
          <cell r="V719">
            <v>999</v>
          </cell>
          <cell r="W719">
            <v>710</v>
          </cell>
          <cell r="X719">
            <v>1110</v>
          </cell>
          <cell r="Y719">
            <v>10867343.796599999</v>
          </cell>
        </row>
        <row r="720">
          <cell r="A720">
            <v>711</v>
          </cell>
          <cell r="B720">
            <v>143</v>
          </cell>
          <cell r="C720" t="str">
            <v xml:space="preserve">HUNTINGTON                   </v>
          </cell>
          <cell r="D720">
            <v>143</v>
          </cell>
          <cell r="E720" t="str">
            <v>HUNTINGTON</v>
          </cell>
          <cell r="F720">
            <v>403261.59</v>
          </cell>
          <cell r="G720">
            <v>0.12887826663499194</v>
          </cell>
          <cell r="H720">
            <v>493137.38999999996</v>
          </cell>
          <cell r="I720">
            <v>0.15672841218451911</v>
          </cell>
          <cell r="J720"/>
          <cell r="K720">
            <v>235451</v>
          </cell>
          <cell r="L720">
            <v>0</v>
          </cell>
          <cell r="M720">
            <v>0</v>
          </cell>
          <cell r="N720">
            <v>493137.38999999996</v>
          </cell>
          <cell r="O720">
            <v>235451</v>
          </cell>
          <cell r="P720">
            <v>188394</v>
          </cell>
          <cell r="Q720">
            <v>47057</v>
          </cell>
          <cell r="R720">
            <v>24.97797169761245</v>
          </cell>
          <cell r="S720">
            <v>31</v>
          </cell>
          <cell r="T720">
            <v>0</v>
          </cell>
          <cell r="U720">
            <v>143</v>
          </cell>
          <cell r="V720">
            <v>143</v>
          </cell>
          <cell r="W720">
            <v>711</v>
          </cell>
          <cell r="X720">
            <v>35</v>
          </cell>
          <cell r="Y720">
            <v>493137.38999999996</v>
          </cell>
        </row>
        <row r="721">
          <cell r="A721">
            <v>712</v>
          </cell>
          <cell r="B721">
            <v>143</v>
          </cell>
          <cell r="C721" t="str">
            <v xml:space="preserve">HUNTINGTON                   </v>
          </cell>
          <cell r="D721">
            <v>672</v>
          </cell>
          <cell r="E721" t="str">
            <v>GATEWAY</v>
          </cell>
          <cell r="F721">
            <v>2725750</v>
          </cell>
          <cell r="G721">
            <v>0.87112173336500809</v>
          </cell>
          <cell r="H721">
            <v>2653308</v>
          </cell>
          <cell r="I721">
            <v>0.84327158781548084</v>
          </cell>
          <cell r="J721"/>
          <cell r="K721">
            <v>1266836</v>
          </cell>
          <cell r="L721">
            <v>0</v>
          </cell>
          <cell r="M721">
            <v>0</v>
          </cell>
          <cell r="N721">
            <v>2653308</v>
          </cell>
          <cell r="O721">
            <v>1266836</v>
          </cell>
          <cell r="P721">
            <v>1273401</v>
          </cell>
          <cell r="Q721">
            <v>-6565</v>
          </cell>
          <cell r="R721">
            <v>-0.51554851928025813</v>
          </cell>
          <cell r="S721">
            <v>295</v>
          </cell>
          <cell r="T721">
            <v>0</v>
          </cell>
          <cell r="U721">
            <v>143</v>
          </cell>
          <cell r="V721">
            <v>672</v>
          </cell>
          <cell r="W721">
            <v>712</v>
          </cell>
          <cell r="X721">
            <v>275</v>
          </cell>
          <cell r="Y721">
            <v>2653308</v>
          </cell>
        </row>
        <row r="722">
          <cell r="A722">
            <v>713</v>
          </cell>
          <cell r="B722">
            <v>143</v>
          </cell>
          <cell r="D722">
            <v>998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/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143</v>
          </cell>
          <cell r="V722">
            <v>998</v>
          </cell>
          <cell r="W722">
            <v>713</v>
          </cell>
          <cell r="X722">
            <v>0</v>
          </cell>
          <cell r="Y722">
            <v>0</v>
          </cell>
        </row>
        <row r="723">
          <cell r="A723">
            <v>714</v>
          </cell>
          <cell r="B723">
            <v>143</v>
          </cell>
          <cell r="D723">
            <v>998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/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143</v>
          </cell>
          <cell r="V723">
            <v>998</v>
          </cell>
          <cell r="W723">
            <v>714</v>
          </cell>
          <cell r="X723">
            <v>0</v>
          </cell>
          <cell r="Y723">
            <v>0</v>
          </cell>
        </row>
        <row r="724">
          <cell r="A724">
            <v>715</v>
          </cell>
          <cell r="B724">
            <v>143</v>
          </cell>
          <cell r="C724" t="str">
            <v xml:space="preserve">HUNTINGTON                   </v>
          </cell>
          <cell r="D724">
            <v>999</v>
          </cell>
          <cell r="E724" t="str">
            <v>TOTAL</v>
          </cell>
          <cell r="F724">
            <v>3129011.59</v>
          </cell>
          <cell r="G724">
            <v>1</v>
          </cell>
          <cell r="H724">
            <v>3146445.39</v>
          </cell>
          <cell r="I724">
            <v>1</v>
          </cell>
          <cell r="J724">
            <v>1502287</v>
          </cell>
          <cell r="K724">
            <v>1502287</v>
          </cell>
          <cell r="L724">
            <v>0</v>
          </cell>
          <cell r="M724">
            <v>0</v>
          </cell>
          <cell r="N724">
            <v>3146445.39</v>
          </cell>
          <cell r="O724">
            <v>1502287</v>
          </cell>
          <cell r="P724">
            <v>1461795</v>
          </cell>
          <cell r="Q724">
            <v>40492</v>
          </cell>
          <cell r="R724">
            <v>2.7700190519190446</v>
          </cell>
          <cell r="S724">
            <v>326</v>
          </cell>
          <cell r="T724">
            <v>0</v>
          </cell>
          <cell r="U724">
            <v>143</v>
          </cell>
          <cell r="V724">
            <v>999</v>
          </cell>
          <cell r="W724">
            <v>715</v>
          </cell>
          <cell r="X724">
            <v>310</v>
          </cell>
          <cell r="Y724">
            <v>3146445.39</v>
          </cell>
        </row>
        <row r="725">
          <cell r="A725">
            <v>716</v>
          </cell>
          <cell r="B725">
            <v>144</v>
          </cell>
          <cell r="C725" t="str">
            <v xml:space="preserve">IPSWICH                      </v>
          </cell>
          <cell r="D725">
            <v>144</v>
          </cell>
          <cell r="E725" t="str">
            <v>IPSWICH</v>
          </cell>
          <cell r="F725">
            <v>17102812.789599996</v>
          </cell>
          <cell r="G725">
            <v>0.97565301780755342</v>
          </cell>
          <cell r="H725">
            <v>17797548.09409</v>
          </cell>
          <cell r="I725">
            <v>0.97804073002148839</v>
          </cell>
          <cell r="J725"/>
          <cell r="K725">
            <v>15207101</v>
          </cell>
          <cell r="L725">
            <v>0</v>
          </cell>
          <cell r="M725">
            <v>0</v>
          </cell>
          <cell r="N725">
            <v>17797548.09409</v>
          </cell>
          <cell r="O725">
            <v>15205869</v>
          </cell>
          <cell r="P725">
            <v>14677975</v>
          </cell>
          <cell r="Q725">
            <v>527894</v>
          </cell>
          <cell r="R725">
            <v>3.5965042861838912</v>
          </cell>
          <cell r="S725">
            <v>1941</v>
          </cell>
          <cell r="T725">
            <v>0</v>
          </cell>
          <cell r="U725">
            <v>144</v>
          </cell>
          <cell r="V725">
            <v>144</v>
          </cell>
          <cell r="W725">
            <v>716</v>
          </cell>
          <cell r="X725">
            <v>1944</v>
          </cell>
          <cell r="Y725">
            <v>17797548.09409</v>
          </cell>
        </row>
        <row r="726">
          <cell r="A726">
            <v>717</v>
          </cell>
          <cell r="B726">
            <v>144</v>
          </cell>
          <cell r="C726" t="str">
            <v xml:space="preserve">IPSWICH                      </v>
          </cell>
          <cell r="D726">
            <v>885</v>
          </cell>
          <cell r="E726" t="str">
            <v>WHITTIER</v>
          </cell>
          <cell r="F726">
            <v>258672</v>
          </cell>
          <cell r="G726">
            <v>1.4756293045304276E-2</v>
          </cell>
          <cell r="H726">
            <v>269660</v>
          </cell>
          <cell r="I726">
            <v>1.4818808852955072E-2</v>
          </cell>
          <cell r="J726"/>
          <cell r="K726">
            <v>230411</v>
          </cell>
          <cell r="L726">
            <v>0</v>
          </cell>
          <cell r="M726">
            <v>0</v>
          </cell>
          <cell r="N726">
            <v>269660</v>
          </cell>
          <cell r="O726">
            <v>230392</v>
          </cell>
          <cell r="P726">
            <v>221997</v>
          </cell>
          <cell r="Q726">
            <v>8395</v>
          </cell>
          <cell r="R726">
            <v>3.7815826339995584</v>
          </cell>
          <cell r="S726">
            <v>18</v>
          </cell>
          <cell r="T726">
            <v>0</v>
          </cell>
          <cell r="U726">
            <v>144</v>
          </cell>
          <cell r="V726">
            <v>885</v>
          </cell>
          <cell r="W726">
            <v>717</v>
          </cell>
          <cell r="X726">
            <v>18</v>
          </cell>
          <cell r="Y726">
            <v>269660</v>
          </cell>
        </row>
        <row r="727">
          <cell r="A727">
            <v>718</v>
          </cell>
          <cell r="B727">
            <v>144</v>
          </cell>
          <cell r="C727" t="str">
            <v xml:space="preserve">IPSWICH                      </v>
          </cell>
          <cell r="D727">
            <v>913</v>
          </cell>
          <cell r="E727" t="str">
            <v>ESSEX AGRICULTURAL</v>
          </cell>
          <cell r="F727">
            <v>168121</v>
          </cell>
          <cell r="G727">
            <v>9.5906891471423273E-3</v>
          </cell>
          <cell r="H727">
            <v>129936</v>
          </cell>
          <cell r="I727">
            <v>7.1404611255565164E-3</v>
          </cell>
          <cell r="J727"/>
          <cell r="K727">
            <v>111024</v>
          </cell>
          <cell r="L727">
            <v>112275</v>
          </cell>
          <cell r="M727">
            <v>1251</v>
          </cell>
          <cell r="N727">
            <v>0</v>
          </cell>
          <cell r="O727">
            <v>112275</v>
          </cell>
          <cell r="P727">
            <v>147262</v>
          </cell>
          <cell r="Q727">
            <v>-34987</v>
          </cell>
          <cell r="R727">
            <v>-23.758335483695728</v>
          </cell>
          <cell r="S727">
            <v>12</v>
          </cell>
          <cell r="T727">
            <v>0</v>
          </cell>
          <cell r="U727">
            <v>144</v>
          </cell>
          <cell r="V727">
            <v>913</v>
          </cell>
          <cell r="W727">
            <v>718</v>
          </cell>
          <cell r="X727">
            <v>9</v>
          </cell>
          <cell r="Y727">
            <v>129936</v>
          </cell>
        </row>
        <row r="728">
          <cell r="A728">
            <v>719</v>
          </cell>
          <cell r="B728">
            <v>144</v>
          </cell>
          <cell r="D728">
            <v>998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/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144</v>
          </cell>
          <cell r="V728">
            <v>998</v>
          </cell>
          <cell r="W728">
            <v>719</v>
          </cell>
          <cell r="X728">
            <v>0</v>
          </cell>
          <cell r="Y728">
            <v>0</v>
          </cell>
        </row>
        <row r="729">
          <cell r="A729">
            <v>720</v>
          </cell>
          <cell r="B729">
            <v>144</v>
          </cell>
          <cell r="C729" t="str">
            <v xml:space="preserve">IPSWICH                      </v>
          </cell>
          <cell r="D729">
            <v>999</v>
          </cell>
          <cell r="E729" t="str">
            <v>TOTAL</v>
          </cell>
          <cell r="F729">
            <v>17529605.789599996</v>
          </cell>
          <cell r="G729">
            <v>1</v>
          </cell>
          <cell r="H729">
            <v>18197144.09409</v>
          </cell>
          <cell r="I729">
            <v>1</v>
          </cell>
          <cell r="J729">
            <v>15548535</v>
          </cell>
          <cell r="K729">
            <v>15548536</v>
          </cell>
          <cell r="L729">
            <v>112275</v>
          </cell>
          <cell r="M729">
            <v>1251</v>
          </cell>
          <cell r="N729">
            <v>18067208.09409</v>
          </cell>
          <cell r="O729">
            <v>15548536</v>
          </cell>
          <cell r="P729">
            <v>15047234</v>
          </cell>
          <cell r="Q729">
            <v>501302</v>
          </cell>
          <cell r="R729">
            <v>3.3315225907964217</v>
          </cell>
          <cell r="S729">
            <v>1971</v>
          </cell>
          <cell r="T729">
            <v>0</v>
          </cell>
          <cell r="U729">
            <v>144</v>
          </cell>
          <cell r="V729">
            <v>999</v>
          </cell>
          <cell r="W729">
            <v>720</v>
          </cell>
          <cell r="X729">
            <v>1971</v>
          </cell>
          <cell r="Y729">
            <v>18197144.09409</v>
          </cell>
        </row>
        <row r="730">
          <cell r="A730">
            <v>721</v>
          </cell>
          <cell r="B730">
            <v>145</v>
          </cell>
          <cell r="C730" t="str">
            <v xml:space="preserve">KINGSTON                     </v>
          </cell>
          <cell r="D730">
            <v>145</v>
          </cell>
          <cell r="E730" t="str">
            <v>KINGSTON</v>
          </cell>
          <cell r="F730">
            <v>10250129.685999997</v>
          </cell>
          <cell r="G730">
            <v>0.51740784520009908</v>
          </cell>
          <cell r="H730">
            <v>10455362.598579997</v>
          </cell>
          <cell r="I730">
            <v>0.50961542469986976</v>
          </cell>
          <cell r="J730"/>
          <cell r="K730">
            <v>6361939</v>
          </cell>
          <cell r="L730">
            <v>0</v>
          </cell>
          <cell r="M730">
            <v>0</v>
          </cell>
          <cell r="N730">
            <v>10455362.598579997</v>
          </cell>
          <cell r="O730">
            <v>6361939</v>
          </cell>
          <cell r="P730">
            <v>6235286</v>
          </cell>
          <cell r="Q730">
            <v>126653</v>
          </cell>
          <cell r="R730">
            <v>2.0312300029220793</v>
          </cell>
          <cell r="S730">
            <v>1221</v>
          </cell>
          <cell r="T730">
            <v>0</v>
          </cell>
          <cell r="U730">
            <v>145</v>
          </cell>
          <cell r="V730">
            <v>145</v>
          </cell>
          <cell r="W730">
            <v>721</v>
          </cell>
          <cell r="X730">
            <v>1199</v>
          </cell>
          <cell r="Y730">
            <v>10455362.598579997</v>
          </cell>
        </row>
        <row r="731">
          <cell r="A731">
            <v>722</v>
          </cell>
          <cell r="B731">
            <v>145</v>
          </cell>
          <cell r="C731" t="str">
            <v xml:space="preserve">KINGSTON                     </v>
          </cell>
          <cell r="D731">
            <v>760</v>
          </cell>
          <cell r="E731" t="str">
            <v>SILVER LAKE</v>
          </cell>
          <cell r="F731">
            <v>9560412</v>
          </cell>
          <cell r="G731">
            <v>0.48259215479990086</v>
          </cell>
          <cell r="H731">
            <v>10060819</v>
          </cell>
          <cell r="I731">
            <v>0.49038457530013035</v>
          </cell>
          <cell r="J731"/>
          <cell r="K731">
            <v>6121865</v>
          </cell>
          <cell r="L731">
            <v>0</v>
          </cell>
          <cell r="M731">
            <v>0</v>
          </cell>
          <cell r="N731">
            <v>10060819</v>
          </cell>
          <cell r="O731">
            <v>6121865</v>
          </cell>
          <cell r="P731">
            <v>5815721</v>
          </cell>
          <cell r="Q731">
            <v>306144</v>
          </cell>
          <cell r="R731">
            <v>5.2640764575879757</v>
          </cell>
          <cell r="S731">
            <v>1015</v>
          </cell>
          <cell r="T731">
            <v>0</v>
          </cell>
          <cell r="U731">
            <v>145</v>
          </cell>
          <cell r="V731">
            <v>760</v>
          </cell>
          <cell r="W731">
            <v>722</v>
          </cell>
          <cell r="X731">
            <v>1022</v>
          </cell>
          <cell r="Y731">
            <v>10060819</v>
          </cell>
        </row>
        <row r="732">
          <cell r="A732">
            <v>723</v>
          </cell>
          <cell r="B732">
            <v>145</v>
          </cell>
          <cell r="D732">
            <v>998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/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145</v>
          </cell>
          <cell r="V732">
            <v>998</v>
          </cell>
          <cell r="W732">
            <v>723</v>
          </cell>
          <cell r="X732">
            <v>0</v>
          </cell>
          <cell r="Y732">
            <v>0</v>
          </cell>
        </row>
        <row r="733">
          <cell r="A733">
            <v>724</v>
          </cell>
          <cell r="B733">
            <v>145</v>
          </cell>
          <cell r="D733">
            <v>998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/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145</v>
          </cell>
          <cell r="V733">
            <v>998</v>
          </cell>
          <cell r="W733">
            <v>724</v>
          </cell>
          <cell r="X733">
            <v>0</v>
          </cell>
          <cell r="Y733">
            <v>0</v>
          </cell>
        </row>
        <row r="734">
          <cell r="A734">
            <v>725</v>
          </cell>
          <cell r="B734">
            <v>145</v>
          </cell>
          <cell r="C734" t="str">
            <v xml:space="preserve">KINGSTON                     </v>
          </cell>
          <cell r="D734">
            <v>999</v>
          </cell>
          <cell r="E734" t="str">
            <v>TOTAL</v>
          </cell>
          <cell r="F734">
            <v>19810541.685999997</v>
          </cell>
          <cell r="G734">
            <v>1</v>
          </cell>
          <cell r="H734">
            <v>20516181.598579995</v>
          </cell>
          <cell r="I734">
            <v>1</v>
          </cell>
          <cell r="J734">
            <v>12483804</v>
          </cell>
          <cell r="K734">
            <v>12483804</v>
          </cell>
          <cell r="L734">
            <v>0</v>
          </cell>
          <cell r="M734">
            <v>0</v>
          </cell>
          <cell r="N734">
            <v>20516181.598579995</v>
          </cell>
          <cell r="O734">
            <v>12483804</v>
          </cell>
          <cell r="P734">
            <v>12051007</v>
          </cell>
          <cell r="Q734">
            <v>432797</v>
          </cell>
          <cell r="R734">
            <v>3.5913762227505135</v>
          </cell>
          <cell r="S734">
            <v>2236</v>
          </cell>
          <cell r="T734">
            <v>0</v>
          </cell>
          <cell r="U734">
            <v>145</v>
          </cell>
          <cell r="V734">
            <v>999</v>
          </cell>
          <cell r="W734">
            <v>725</v>
          </cell>
          <cell r="X734">
            <v>2221</v>
          </cell>
          <cell r="Y734">
            <v>20516181.598579995</v>
          </cell>
        </row>
        <row r="735">
          <cell r="A735">
            <v>726</v>
          </cell>
          <cell r="B735">
            <v>146</v>
          </cell>
          <cell r="C735" t="str">
            <v xml:space="preserve">LAKEVILLE                    </v>
          </cell>
          <cell r="D735">
            <v>146</v>
          </cell>
          <cell r="E735" t="str">
            <v>LAKEVILLE</v>
          </cell>
          <cell r="F735">
            <v>122500.7</v>
          </cell>
          <cell r="G735">
            <v>7.5624687058344709E-3</v>
          </cell>
          <cell r="H735">
            <v>189431.25</v>
          </cell>
          <cell r="I735">
            <v>1.1288038611952248E-2</v>
          </cell>
          <cell r="J735"/>
          <cell r="K735">
            <v>117945</v>
          </cell>
          <cell r="L735">
            <v>0</v>
          </cell>
          <cell r="M735">
            <v>0</v>
          </cell>
          <cell r="N735">
            <v>189431.25</v>
          </cell>
          <cell r="O735">
            <v>117945</v>
          </cell>
          <cell r="P735">
            <v>75884</v>
          </cell>
          <cell r="Q735">
            <v>42061</v>
          </cell>
          <cell r="R735">
            <v>55.428021717358071</v>
          </cell>
          <cell r="S735">
            <v>10</v>
          </cell>
          <cell r="T735">
            <v>0</v>
          </cell>
          <cell r="U735">
            <v>146</v>
          </cell>
          <cell r="V735">
            <v>146</v>
          </cell>
          <cell r="W735">
            <v>726</v>
          </cell>
          <cell r="X735">
            <v>13</v>
          </cell>
          <cell r="Y735">
            <v>189431.25</v>
          </cell>
        </row>
        <row r="736">
          <cell r="A736">
            <v>727</v>
          </cell>
          <cell r="B736">
            <v>146</v>
          </cell>
          <cell r="C736" t="str">
            <v xml:space="preserve">LAKEVILLE                    </v>
          </cell>
          <cell r="D736">
            <v>665</v>
          </cell>
          <cell r="E736" t="str">
            <v>FREETOWN LAKEVILLE</v>
          </cell>
          <cell r="F736">
            <v>14899899</v>
          </cell>
          <cell r="G736">
            <v>0.9198316410240458</v>
          </cell>
          <cell r="H736">
            <v>15315259</v>
          </cell>
          <cell r="I736">
            <v>0.91262257385752976</v>
          </cell>
          <cell r="J736"/>
          <cell r="K736">
            <v>9535718</v>
          </cell>
          <cell r="L736">
            <v>0</v>
          </cell>
          <cell r="M736">
            <v>0</v>
          </cell>
          <cell r="N736">
            <v>15315259</v>
          </cell>
          <cell r="O736">
            <v>9535718</v>
          </cell>
          <cell r="P736">
            <v>9229850</v>
          </cell>
          <cell r="Q736">
            <v>305868</v>
          </cell>
          <cell r="R736">
            <v>3.3139000092092505</v>
          </cell>
          <cell r="S736">
            <v>1751</v>
          </cell>
          <cell r="T736">
            <v>0</v>
          </cell>
          <cell r="U736">
            <v>146</v>
          </cell>
          <cell r="V736">
            <v>665</v>
          </cell>
          <cell r="W736">
            <v>727</v>
          </cell>
          <cell r="X736">
            <v>1726</v>
          </cell>
          <cell r="Y736">
            <v>15315259</v>
          </cell>
        </row>
        <row r="737">
          <cell r="A737">
            <v>728</v>
          </cell>
          <cell r="B737">
            <v>146</v>
          </cell>
          <cell r="C737" t="str">
            <v xml:space="preserve">LAKEVILLE                    </v>
          </cell>
          <cell r="D737">
            <v>855</v>
          </cell>
          <cell r="E737" t="str">
            <v>OLD COLONY</v>
          </cell>
          <cell r="F737">
            <v>1176107</v>
          </cell>
          <cell r="G737">
            <v>7.260589027011978E-2</v>
          </cell>
          <cell r="H737">
            <v>1276901</v>
          </cell>
          <cell r="I737">
            <v>7.6089387530517999E-2</v>
          </cell>
          <cell r="J737"/>
          <cell r="K737">
            <v>795035</v>
          </cell>
          <cell r="L737">
            <v>0</v>
          </cell>
          <cell r="M737">
            <v>0</v>
          </cell>
          <cell r="N737">
            <v>1276901</v>
          </cell>
          <cell r="O737">
            <v>795035</v>
          </cell>
          <cell r="P737">
            <v>728548</v>
          </cell>
          <cell r="Q737">
            <v>66487</v>
          </cell>
          <cell r="R737">
            <v>9.1259601289139489</v>
          </cell>
          <cell r="S737">
            <v>84</v>
          </cell>
          <cell r="T737">
            <v>0</v>
          </cell>
          <cell r="U737">
            <v>146</v>
          </cell>
          <cell r="V737">
            <v>855</v>
          </cell>
          <cell r="W737">
            <v>728</v>
          </cell>
          <cell r="X737">
            <v>88</v>
          </cell>
          <cell r="Y737">
            <v>1276901</v>
          </cell>
        </row>
        <row r="738">
          <cell r="A738">
            <v>729</v>
          </cell>
          <cell r="B738">
            <v>146</v>
          </cell>
          <cell r="D738">
            <v>998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/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146</v>
          </cell>
          <cell r="V738">
            <v>998</v>
          </cell>
          <cell r="W738">
            <v>729</v>
          </cell>
          <cell r="X738">
            <v>0</v>
          </cell>
          <cell r="Y738">
            <v>0</v>
          </cell>
        </row>
        <row r="739">
          <cell r="A739">
            <v>730</v>
          </cell>
          <cell r="B739">
            <v>146</v>
          </cell>
          <cell r="C739" t="str">
            <v xml:space="preserve">LAKEVILLE                    </v>
          </cell>
          <cell r="D739">
            <v>999</v>
          </cell>
          <cell r="E739" t="str">
            <v>TOTAL</v>
          </cell>
          <cell r="F739">
            <v>16198506.699999999</v>
          </cell>
          <cell r="G739">
            <v>1</v>
          </cell>
          <cell r="H739">
            <v>16781591.25</v>
          </cell>
          <cell r="I739">
            <v>1</v>
          </cell>
          <cell r="J739">
            <v>10448698</v>
          </cell>
          <cell r="K739">
            <v>10448698</v>
          </cell>
          <cell r="L739">
            <v>0</v>
          </cell>
          <cell r="M739">
            <v>0</v>
          </cell>
          <cell r="N739">
            <v>16781591.25</v>
          </cell>
          <cell r="O739">
            <v>10448698</v>
          </cell>
          <cell r="P739">
            <v>10034282</v>
          </cell>
          <cell r="Q739">
            <v>414416</v>
          </cell>
          <cell r="R739">
            <v>4.1300015287591076</v>
          </cell>
          <cell r="S739">
            <v>1845</v>
          </cell>
          <cell r="T739">
            <v>0</v>
          </cell>
          <cell r="U739">
            <v>146</v>
          </cell>
          <cell r="V739">
            <v>999</v>
          </cell>
          <cell r="W739">
            <v>730</v>
          </cell>
          <cell r="X739">
            <v>1827</v>
          </cell>
          <cell r="Y739">
            <v>16781591.25</v>
          </cell>
        </row>
        <row r="740">
          <cell r="A740">
            <v>731</v>
          </cell>
          <cell r="B740">
            <v>147</v>
          </cell>
          <cell r="C740" t="str">
            <v xml:space="preserve">LANCASTER                    </v>
          </cell>
          <cell r="D740">
            <v>147</v>
          </cell>
          <cell r="E740" t="str">
            <v>LANCASTER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/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147</v>
          </cell>
          <cell r="V740">
            <v>147</v>
          </cell>
          <cell r="W740">
            <v>731</v>
          </cell>
          <cell r="X740">
            <v>0</v>
          </cell>
          <cell r="Y740">
            <v>0</v>
          </cell>
        </row>
        <row r="741">
          <cell r="A741">
            <v>732</v>
          </cell>
          <cell r="B741">
            <v>147</v>
          </cell>
          <cell r="C741" t="str">
            <v xml:space="preserve">LANCASTER                    </v>
          </cell>
          <cell r="D741">
            <v>725</v>
          </cell>
          <cell r="E741" t="str">
            <v>NASHOBA</v>
          </cell>
          <cell r="F741">
            <v>9031506</v>
          </cell>
          <cell r="G741">
            <v>0.95975013676549914</v>
          </cell>
          <cell r="H741">
            <v>9010707</v>
          </cell>
          <cell r="I741">
            <v>0.96257048326006545</v>
          </cell>
          <cell r="J741"/>
          <cell r="K741">
            <v>6369130</v>
          </cell>
          <cell r="L741">
            <v>0</v>
          </cell>
          <cell r="M741">
            <v>0</v>
          </cell>
          <cell r="N741">
            <v>9010707</v>
          </cell>
          <cell r="O741">
            <v>6369130</v>
          </cell>
          <cell r="P741">
            <v>6063101</v>
          </cell>
          <cell r="Q741">
            <v>306029</v>
          </cell>
          <cell r="R741">
            <v>5.0474006618065577</v>
          </cell>
          <cell r="S741">
            <v>1034</v>
          </cell>
          <cell r="T741">
            <v>0</v>
          </cell>
          <cell r="U741">
            <v>147</v>
          </cell>
          <cell r="V741">
            <v>725</v>
          </cell>
          <cell r="W741">
            <v>732</v>
          </cell>
          <cell r="X741">
            <v>995</v>
          </cell>
          <cell r="Y741">
            <v>9010707</v>
          </cell>
        </row>
        <row r="742">
          <cell r="A742">
            <v>733</v>
          </cell>
          <cell r="B742">
            <v>147</v>
          </cell>
          <cell r="C742" t="str">
            <v xml:space="preserve">LANCASTER                    </v>
          </cell>
          <cell r="D742">
            <v>830</v>
          </cell>
          <cell r="E742" t="str">
            <v>MINUTEMAN</v>
          </cell>
          <cell r="F742">
            <v>378762</v>
          </cell>
          <cell r="G742">
            <v>4.0249863234500867E-2</v>
          </cell>
          <cell r="H742">
            <v>350381</v>
          </cell>
          <cell r="I742">
            <v>3.7429516739934506E-2</v>
          </cell>
          <cell r="J742"/>
          <cell r="K742">
            <v>247663</v>
          </cell>
          <cell r="L742">
            <v>0</v>
          </cell>
          <cell r="M742">
            <v>0</v>
          </cell>
          <cell r="N742">
            <v>350381</v>
          </cell>
          <cell r="O742">
            <v>247663</v>
          </cell>
          <cell r="P742">
            <v>254273</v>
          </cell>
          <cell r="Q742">
            <v>-6610</v>
          </cell>
          <cell r="R742">
            <v>-2.5995681806562239</v>
          </cell>
          <cell r="S742">
            <v>25</v>
          </cell>
          <cell r="T742">
            <v>0</v>
          </cell>
          <cell r="U742">
            <v>147</v>
          </cell>
          <cell r="V742">
            <v>830</v>
          </cell>
          <cell r="W742">
            <v>733</v>
          </cell>
          <cell r="X742">
            <v>22</v>
          </cell>
          <cell r="Y742">
            <v>350381</v>
          </cell>
        </row>
        <row r="743">
          <cell r="A743">
            <v>734</v>
          </cell>
          <cell r="B743">
            <v>147</v>
          </cell>
          <cell r="D743">
            <v>998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/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147</v>
          </cell>
          <cell r="V743">
            <v>998</v>
          </cell>
          <cell r="W743">
            <v>734</v>
          </cell>
          <cell r="X743">
            <v>0</v>
          </cell>
          <cell r="Y743">
            <v>0</v>
          </cell>
        </row>
        <row r="744">
          <cell r="A744">
            <v>735</v>
          </cell>
          <cell r="B744">
            <v>147</v>
          </cell>
          <cell r="C744" t="str">
            <v xml:space="preserve">LANCASTER                    </v>
          </cell>
          <cell r="D744">
            <v>999</v>
          </cell>
          <cell r="E744" t="str">
            <v>TOTAL</v>
          </cell>
          <cell r="F744">
            <v>9410268</v>
          </cell>
          <cell r="G744">
            <v>1</v>
          </cell>
          <cell r="H744">
            <v>9361088</v>
          </cell>
          <cell r="I744">
            <v>1</v>
          </cell>
          <cell r="J744">
            <v>6616793</v>
          </cell>
          <cell r="K744">
            <v>6616793</v>
          </cell>
          <cell r="L744">
            <v>0</v>
          </cell>
          <cell r="M744">
            <v>0</v>
          </cell>
          <cell r="N744">
            <v>9361088</v>
          </cell>
          <cell r="O744">
            <v>6616793</v>
          </cell>
          <cell r="P744">
            <v>6317374</v>
          </cell>
          <cell r="Q744">
            <v>299419</v>
          </cell>
          <cell r="R744">
            <v>4.7396117437403582</v>
          </cell>
          <cell r="S744">
            <v>1059</v>
          </cell>
          <cell r="T744">
            <v>0</v>
          </cell>
          <cell r="U744">
            <v>147</v>
          </cell>
          <cell r="V744">
            <v>999</v>
          </cell>
          <cell r="W744">
            <v>735</v>
          </cell>
          <cell r="X744">
            <v>1017</v>
          </cell>
          <cell r="Y744">
            <v>9361088</v>
          </cell>
        </row>
        <row r="745">
          <cell r="A745">
            <v>736</v>
          </cell>
          <cell r="B745">
            <v>148</v>
          </cell>
          <cell r="C745" t="str">
            <v xml:space="preserve">LANESBOROUGH                 </v>
          </cell>
          <cell r="D745">
            <v>148</v>
          </cell>
          <cell r="E745" t="str">
            <v>LANESBOROUGH</v>
          </cell>
          <cell r="F745">
            <v>2085248.98</v>
          </cell>
          <cell r="G745">
            <v>0.519915235362158</v>
          </cell>
          <cell r="H745">
            <v>2269428.5099999998</v>
          </cell>
          <cell r="I745">
            <v>0.53998315270873154</v>
          </cell>
          <cell r="J745"/>
          <cell r="K745">
            <v>1493112</v>
          </cell>
          <cell r="L745">
            <v>0</v>
          </cell>
          <cell r="M745">
            <v>0</v>
          </cell>
          <cell r="N745">
            <v>2269428.5099999998</v>
          </cell>
          <cell r="O745">
            <v>1493112</v>
          </cell>
          <cell r="P745">
            <v>1418502</v>
          </cell>
          <cell r="Q745">
            <v>74610</v>
          </cell>
          <cell r="R745">
            <v>5.2597740433217579</v>
          </cell>
          <cell r="S745">
            <v>235</v>
          </cell>
          <cell r="T745">
            <v>0</v>
          </cell>
          <cell r="U745">
            <v>148</v>
          </cell>
          <cell r="V745">
            <v>148</v>
          </cell>
          <cell r="W745">
            <v>736</v>
          </cell>
          <cell r="X745">
            <v>244</v>
          </cell>
          <cell r="Y745">
            <v>2269428.5099999998</v>
          </cell>
        </row>
        <row r="746">
          <cell r="A746">
            <v>737</v>
          </cell>
          <cell r="B746">
            <v>148</v>
          </cell>
          <cell r="C746" t="str">
            <v xml:space="preserve">LANESBOROUGH                 </v>
          </cell>
          <cell r="D746">
            <v>715</v>
          </cell>
          <cell r="E746" t="str">
            <v>MOUNT GREYLOCK</v>
          </cell>
          <cell r="F746">
            <v>1925499</v>
          </cell>
          <cell r="G746">
            <v>0.48008476463784194</v>
          </cell>
          <cell r="H746">
            <v>1933348</v>
          </cell>
          <cell r="I746">
            <v>0.46001684729126846</v>
          </cell>
          <cell r="J746"/>
          <cell r="K746">
            <v>1271996</v>
          </cell>
          <cell r="L746">
            <v>0</v>
          </cell>
          <cell r="M746">
            <v>0</v>
          </cell>
          <cell r="N746">
            <v>1933348</v>
          </cell>
          <cell r="O746">
            <v>1271996</v>
          </cell>
          <cell r="P746">
            <v>1309832</v>
          </cell>
          <cell r="Q746">
            <v>-37836</v>
          </cell>
          <cell r="R746">
            <v>-2.8886147231095287</v>
          </cell>
          <cell r="S746">
            <v>214</v>
          </cell>
          <cell r="T746">
            <v>0</v>
          </cell>
          <cell r="U746">
            <v>148</v>
          </cell>
          <cell r="V746">
            <v>715</v>
          </cell>
          <cell r="W746">
            <v>737</v>
          </cell>
          <cell r="X746">
            <v>203</v>
          </cell>
          <cell r="Y746">
            <v>1933348</v>
          </cell>
        </row>
        <row r="747">
          <cell r="A747">
            <v>738</v>
          </cell>
          <cell r="B747">
            <v>148</v>
          </cell>
          <cell r="D747">
            <v>998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/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148</v>
          </cell>
          <cell r="V747">
            <v>998</v>
          </cell>
          <cell r="W747">
            <v>738</v>
          </cell>
          <cell r="X747">
            <v>0</v>
          </cell>
          <cell r="Y747">
            <v>0</v>
          </cell>
        </row>
        <row r="748">
          <cell r="A748">
            <v>739</v>
          </cell>
          <cell r="B748">
            <v>148</v>
          </cell>
          <cell r="D748">
            <v>998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/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148</v>
          </cell>
          <cell r="V748">
            <v>998</v>
          </cell>
          <cell r="W748">
            <v>739</v>
          </cell>
          <cell r="X748">
            <v>0</v>
          </cell>
          <cell r="Y748">
            <v>0</v>
          </cell>
        </row>
        <row r="749">
          <cell r="A749">
            <v>740</v>
          </cell>
          <cell r="B749">
            <v>148</v>
          </cell>
          <cell r="C749" t="str">
            <v xml:space="preserve">LANESBOROUGH                 </v>
          </cell>
          <cell r="D749">
            <v>999</v>
          </cell>
          <cell r="E749" t="str">
            <v>TOTAL</v>
          </cell>
          <cell r="F749">
            <v>4010747.98</v>
          </cell>
          <cell r="G749">
            <v>1</v>
          </cell>
          <cell r="H749">
            <v>4202776.51</v>
          </cell>
          <cell r="I749">
            <v>1</v>
          </cell>
          <cell r="J749">
            <v>2765108</v>
          </cell>
          <cell r="K749">
            <v>2765108</v>
          </cell>
          <cell r="L749">
            <v>0</v>
          </cell>
          <cell r="M749">
            <v>0</v>
          </cell>
          <cell r="N749">
            <v>4202776.51</v>
          </cell>
          <cell r="O749">
            <v>2765108</v>
          </cell>
          <cell r="P749">
            <v>2728334</v>
          </cell>
          <cell r="Q749">
            <v>36774</v>
          </cell>
          <cell r="R749">
            <v>1.3478555044946843</v>
          </cell>
          <cell r="S749">
            <v>449</v>
          </cell>
          <cell r="T749">
            <v>0</v>
          </cell>
          <cell r="U749">
            <v>148</v>
          </cell>
          <cell r="V749">
            <v>999</v>
          </cell>
          <cell r="W749">
            <v>740</v>
          </cell>
          <cell r="X749">
            <v>447</v>
          </cell>
          <cell r="Y749">
            <v>4202776.51</v>
          </cell>
        </row>
        <row r="750">
          <cell r="A750">
            <v>741</v>
          </cell>
          <cell r="B750">
            <v>149</v>
          </cell>
          <cell r="C750" t="str">
            <v xml:space="preserve">LAWRENCE                     </v>
          </cell>
          <cell r="D750">
            <v>149</v>
          </cell>
          <cell r="E750" t="str">
            <v>LAWRENCE</v>
          </cell>
          <cell r="F750">
            <v>152346056.93000001</v>
          </cell>
          <cell r="G750">
            <v>0.89817366525490561</v>
          </cell>
          <cell r="H750">
            <v>158948561.05000004</v>
          </cell>
          <cell r="I750">
            <v>0.89893554269005627</v>
          </cell>
          <cell r="J750"/>
          <cell r="K750">
            <v>7196034</v>
          </cell>
          <cell r="L750">
            <v>0</v>
          </cell>
          <cell r="M750">
            <v>0</v>
          </cell>
          <cell r="N750">
            <v>158948561.05000004</v>
          </cell>
          <cell r="O750">
            <v>6790964</v>
          </cell>
          <cell r="P750">
            <v>6462722</v>
          </cell>
          <cell r="Q750">
            <v>328242</v>
          </cell>
          <cell r="R750">
            <v>5.0790054097948198</v>
          </cell>
          <cell r="S750">
            <v>13667</v>
          </cell>
          <cell r="T750">
            <v>0</v>
          </cell>
          <cell r="U750">
            <v>149</v>
          </cell>
          <cell r="V750">
            <v>149</v>
          </cell>
          <cell r="W750">
            <v>741</v>
          </cell>
          <cell r="X750">
            <v>13763</v>
          </cell>
          <cell r="Y750">
            <v>158948561.05000004</v>
          </cell>
        </row>
        <row r="751">
          <cell r="A751">
            <v>742</v>
          </cell>
          <cell r="B751">
            <v>149</v>
          </cell>
          <cell r="C751" t="str">
            <v xml:space="preserve">LAWRENCE                     </v>
          </cell>
          <cell r="D751">
            <v>823</v>
          </cell>
          <cell r="E751" t="str">
            <v>GREATER LAWRENCE</v>
          </cell>
          <cell r="F751">
            <v>16725145</v>
          </cell>
          <cell r="G751">
            <v>9.8605012097373212E-2</v>
          </cell>
          <cell r="H751">
            <v>17321460</v>
          </cell>
          <cell r="I751">
            <v>9.7961730149831366E-2</v>
          </cell>
          <cell r="J751"/>
          <cell r="K751">
            <v>784190</v>
          </cell>
          <cell r="L751">
            <v>0</v>
          </cell>
          <cell r="M751">
            <v>0</v>
          </cell>
          <cell r="N751">
            <v>17321460</v>
          </cell>
          <cell r="O751">
            <v>740047</v>
          </cell>
          <cell r="P751">
            <v>709503</v>
          </cell>
          <cell r="Q751">
            <v>30544</v>
          </cell>
          <cell r="R751">
            <v>4.3049853207104132</v>
          </cell>
          <cell r="S751">
            <v>1051</v>
          </cell>
          <cell r="T751">
            <v>0</v>
          </cell>
          <cell r="U751">
            <v>149</v>
          </cell>
          <cell r="V751">
            <v>823</v>
          </cell>
          <cell r="W751">
            <v>742</v>
          </cell>
          <cell r="X751">
            <v>1046</v>
          </cell>
          <cell r="Y751">
            <v>17321460</v>
          </cell>
        </row>
        <row r="752">
          <cell r="A752">
            <v>743</v>
          </cell>
          <cell r="B752">
            <v>149</v>
          </cell>
          <cell r="C752" t="str">
            <v xml:space="preserve">LAWRENCE                     </v>
          </cell>
          <cell r="D752">
            <v>913</v>
          </cell>
          <cell r="E752" t="str">
            <v>ESSEX AGRICULTURAL</v>
          </cell>
          <cell r="F752">
            <v>546393</v>
          </cell>
          <cell r="G752">
            <v>3.2213226477211432E-3</v>
          </cell>
          <cell r="H752">
            <v>548620</v>
          </cell>
          <cell r="I752">
            <v>3.1027271601123973E-3</v>
          </cell>
          <cell r="J752"/>
          <cell r="K752">
            <v>24838</v>
          </cell>
          <cell r="L752">
            <v>474051</v>
          </cell>
          <cell r="M752">
            <v>449213</v>
          </cell>
          <cell r="N752">
            <v>0</v>
          </cell>
          <cell r="O752">
            <v>474051</v>
          </cell>
          <cell r="P752">
            <v>478603</v>
          </cell>
          <cell r="Q752">
            <v>-4552</v>
          </cell>
          <cell r="R752">
            <v>-0.95110143480086839</v>
          </cell>
          <cell r="S752">
            <v>39</v>
          </cell>
          <cell r="T752">
            <v>0</v>
          </cell>
          <cell r="U752">
            <v>149</v>
          </cell>
          <cell r="V752">
            <v>913</v>
          </cell>
          <cell r="W752">
            <v>743</v>
          </cell>
          <cell r="X752">
            <v>38</v>
          </cell>
          <cell r="Y752">
            <v>548620</v>
          </cell>
        </row>
        <row r="753">
          <cell r="A753">
            <v>744</v>
          </cell>
          <cell r="B753">
            <v>149</v>
          </cell>
          <cell r="D753">
            <v>998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/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149</v>
          </cell>
          <cell r="V753">
            <v>998</v>
          </cell>
          <cell r="W753">
            <v>744</v>
          </cell>
          <cell r="X753">
            <v>0</v>
          </cell>
          <cell r="Y753">
            <v>0</v>
          </cell>
        </row>
        <row r="754">
          <cell r="A754">
            <v>745</v>
          </cell>
          <cell r="B754">
            <v>149</v>
          </cell>
          <cell r="C754" t="str">
            <v xml:space="preserve">LAWRENCE                     </v>
          </cell>
          <cell r="D754">
            <v>999</v>
          </cell>
          <cell r="E754" t="str">
            <v>TOTAL</v>
          </cell>
          <cell r="F754">
            <v>169617594.93000001</v>
          </cell>
          <cell r="G754">
            <v>1</v>
          </cell>
          <cell r="H754">
            <v>176818641.05000004</v>
          </cell>
          <cell r="I754">
            <v>1</v>
          </cell>
          <cell r="J754">
            <v>8005061</v>
          </cell>
          <cell r="K754">
            <v>8005062</v>
          </cell>
          <cell r="L754">
            <v>474051</v>
          </cell>
          <cell r="M754">
            <v>449213</v>
          </cell>
          <cell r="N754">
            <v>176270021.05000004</v>
          </cell>
          <cell r="O754">
            <v>8005062</v>
          </cell>
          <cell r="P754">
            <v>7650828</v>
          </cell>
          <cell r="Q754">
            <v>354234</v>
          </cell>
          <cell r="R754">
            <v>4.6300086735710178</v>
          </cell>
          <cell r="S754">
            <v>14757</v>
          </cell>
          <cell r="T754">
            <v>0</v>
          </cell>
          <cell r="U754">
            <v>149</v>
          </cell>
          <cell r="V754">
            <v>999</v>
          </cell>
          <cell r="W754">
            <v>745</v>
          </cell>
          <cell r="X754">
            <v>14847</v>
          </cell>
          <cell r="Y754">
            <v>176818641.05000004</v>
          </cell>
        </row>
        <row r="755">
          <cell r="A755">
            <v>746</v>
          </cell>
          <cell r="B755">
            <v>150</v>
          </cell>
          <cell r="C755" t="str">
            <v xml:space="preserve">LEE                          </v>
          </cell>
          <cell r="D755">
            <v>150</v>
          </cell>
          <cell r="E755" t="str">
            <v>LEE</v>
          </cell>
          <cell r="F755">
            <v>6866001.4999999991</v>
          </cell>
          <cell r="G755">
            <v>1</v>
          </cell>
          <cell r="H755">
            <v>7058725.3000000007</v>
          </cell>
          <cell r="I755">
            <v>1</v>
          </cell>
          <cell r="J755"/>
          <cell r="K755">
            <v>5598309</v>
          </cell>
          <cell r="L755">
            <v>0</v>
          </cell>
          <cell r="M755">
            <v>0</v>
          </cell>
          <cell r="N755">
            <v>7058725.3000000007</v>
          </cell>
          <cell r="O755">
            <v>5598309</v>
          </cell>
          <cell r="P755">
            <v>5431263</v>
          </cell>
          <cell r="Q755">
            <v>167046</v>
          </cell>
          <cell r="R755">
            <v>3.0756382079085474</v>
          </cell>
          <cell r="S755">
            <v>728</v>
          </cell>
          <cell r="T755">
            <v>0</v>
          </cell>
          <cell r="U755">
            <v>150</v>
          </cell>
          <cell r="V755">
            <v>150</v>
          </cell>
          <cell r="W755">
            <v>746</v>
          </cell>
          <cell r="X755">
            <v>722</v>
          </cell>
          <cell r="Y755">
            <v>7058725.3000000007</v>
          </cell>
        </row>
        <row r="756">
          <cell r="A756">
            <v>747</v>
          </cell>
          <cell r="B756">
            <v>150</v>
          </cell>
          <cell r="D756">
            <v>998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/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150</v>
          </cell>
          <cell r="V756">
            <v>998</v>
          </cell>
          <cell r="W756">
            <v>747</v>
          </cell>
          <cell r="X756">
            <v>0</v>
          </cell>
          <cell r="Y756">
            <v>0</v>
          </cell>
        </row>
        <row r="757">
          <cell r="A757">
            <v>748</v>
          </cell>
          <cell r="B757">
            <v>150</v>
          </cell>
          <cell r="D757">
            <v>998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/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150</v>
          </cell>
          <cell r="V757">
            <v>998</v>
          </cell>
          <cell r="W757">
            <v>748</v>
          </cell>
          <cell r="X757">
            <v>0</v>
          </cell>
          <cell r="Y757">
            <v>0</v>
          </cell>
        </row>
        <row r="758">
          <cell r="A758">
            <v>749</v>
          </cell>
          <cell r="B758">
            <v>150</v>
          </cell>
          <cell r="D758">
            <v>998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/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150</v>
          </cell>
          <cell r="V758">
            <v>998</v>
          </cell>
          <cell r="W758">
            <v>749</v>
          </cell>
          <cell r="X758">
            <v>0</v>
          </cell>
          <cell r="Y758">
            <v>0</v>
          </cell>
        </row>
        <row r="759">
          <cell r="A759">
            <v>750</v>
          </cell>
          <cell r="B759">
            <v>150</v>
          </cell>
          <cell r="C759" t="str">
            <v xml:space="preserve">LEE                          </v>
          </cell>
          <cell r="D759">
            <v>999</v>
          </cell>
          <cell r="E759" t="str">
            <v>TOTAL</v>
          </cell>
          <cell r="F759">
            <v>6866001.4999999991</v>
          </cell>
          <cell r="G759">
            <v>1</v>
          </cell>
          <cell r="H759">
            <v>7058725.3000000007</v>
          </cell>
          <cell r="I759">
            <v>1</v>
          </cell>
          <cell r="J759">
            <v>5598309</v>
          </cell>
          <cell r="K759">
            <v>5598309</v>
          </cell>
          <cell r="L759">
            <v>0</v>
          </cell>
          <cell r="M759">
            <v>0</v>
          </cell>
          <cell r="N759">
            <v>7058725.3000000007</v>
          </cell>
          <cell r="O759">
            <v>5598309</v>
          </cell>
          <cell r="P759">
            <v>5431263</v>
          </cell>
          <cell r="Q759">
            <v>167046</v>
          </cell>
          <cell r="R759">
            <v>3.0756382079085474</v>
          </cell>
          <cell r="S759">
            <v>728</v>
          </cell>
          <cell r="T759">
            <v>0</v>
          </cell>
          <cell r="U759">
            <v>150</v>
          </cell>
          <cell r="V759">
            <v>999</v>
          </cell>
          <cell r="W759">
            <v>750</v>
          </cell>
          <cell r="X759">
            <v>722</v>
          </cell>
          <cell r="Y759">
            <v>7058725.3000000007</v>
          </cell>
        </row>
        <row r="760">
          <cell r="A760">
            <v>751</v>
          </cell>
          <cell r="B760">
            <v>151</v>
          </cell>
          <cell r="C760" t="str">
            <v xml:space="preserve">LEICESTER                    </v>
          </cell>
          <cell r="D760">
            <v>151</v>
          </cell>
          <cell r="E760" t="str">
            <v>LEICESTER</v>
          </cell>
          <cell r="F760">
            <v>16759773.840000002</v>
          </cell>
          <cell r="G760">
            <v>1</v>
          </cell>
          <cell r="H760">
            <v>16738311.800000001</v>
          </cell>
          <cell r="I760">
            <v>1</v>
          </cell>
          <cell r="J760"/>
          <cell r="K760">
            <v>7574816</v>
          </cell>
          <cell r="L760">
            <v>0</v>
          </cell>
          <cell r="M760">
            <v>0</v>
          </cell>
          <cell r="N760">
            <v>16738311.800000001</v>
          </cell>
          <cell r="O760">
            <v>7574816</v>
          </cell>
          <cell r="P760">
            <v>7378547</v>
          </cell>
          <cell r="Q760">
            <v>196269</v>
          </cell>
          <cell r="R760">
            <v>2.6599952538081006</v>
          </cell>
          <cell r="S760">
            <v>1825</v>
          </cell>
          <cell r="T760">
            <v>0</v>
          </cell>
          <cell r="U760">
            <v>151</v>
          </cell>
          <cell r="V760">
            <v>151</v>
          </cell>
          <cell r="W760">
            <v>751</v>
          </cell>
          <cell r="X760">
            <v>1744</v>
          </cell>
          <cell r="Y760">
            <v>16738311.800000001</v>
          </cell>
        </row>
        <row r="761">
          <cell r="A761">
            <v>752</v>
          </cell>
          <cell r="B761">
            <v>151</v>
          </cell>
          <cell r="D761">
            <v>998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/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151</v>
          </cell>
          <cell r="V761">
            <v>998</v>
          </cell>
          <cell r="W761">
            <v>752</v>
          </cell>
          <cell r="X761">
            <v>0</v>
          </cell>
          <cell r="Y761">
            <v>0</v>
          </cell>
        </row>
        <row r="762">
          <cell r="A762">
            <v>753</v>
          </cell>
          <cell r="B762">
            <v>151</v>
          </cell>
          <cell r="D762">
            <v>998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/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151</v>
          </cell>
          <cell r="V762">
            <v>998</v>
          </cell>
          <cell r="W762">
            <v>753</v>
          </cell>
          <cell r="X762">
            <v>0</v>
          </cell>
          <cell r="Y762">
            <v>0</v>
          </cell>
        </row>
        <row r="763">
          <cell r="A763">
            <v>754</v>
          </cell>
          <cell r="B763">
            <v>151</v>
          </cell>
          <cell r="D763">
            <v>998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/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151</v>
          </cell>
          <cell r="V763">
            <v>998</v>
          </cell>
          <cell r="W763">
            <v>754</v>
          </cell>
          <cell r="X763">
            <v>0</v>
          </cell>
          <cell r="Y763">
            <v>0</v>
          </cell>
        </row>
        <row r="764">
          <cell r="A764">
            <v>755</v>
          </cell>
          <cell r="B764">
            <v>151</v>
          </cell>
          <cell r="C764" t="str">
            <v xml:space="preserve">LEICESTER                    </v>
          </cell>
          <cell r="D764">
            <v>999</v>
          </cell>
          <cell r="E764" t="str">
            <v>TOTAL</v>
          </cell>
          <cell r="F764">
            <v>16759773.840000002</v>
          </cell>
          <cell r="G764">
            <v>1</v>
          </cell>
          <cell r="H764">
            <v>16738311.800000001</v>
          </cell>
          <cell r="I764">
            <v>1</v>
          </cell>
          <cell r="J764">
            <v>7574816</v>
          </cell>
          <cell r="K764">
            <v>7574816</v>
          </cell>
          <cell r="L764">
            <v>0</v>
          </cell>
          <cell r="M764">
            <v>0</v>
          </cell>
          <cell r="N764">
            <v>16738311.800000001</v>
          </cell>
          <cell r="O764">
            <v>7574816</v>
          </cell>
          <cell r="P764">
            <v>7378547</v>
          </cell>
          <cell r="Q764">
            <v>196269</v>
          </cell>
          <cell r="R764">
            <v>2.6599952538081006</v>
          </cell>
          <cell r="S764">
            <v>1825</v>
          </cell>
          <cell r="T764">
            <v>0</v>
          </cell>
          <cell r="U764">
            <v>151</v>
          </cell>
          <cell r="V764">
            <v>999</v>
          </cell>
          <cell r="W764">
            <v>755</v>
          </cell>
          <cell r="X764">
            <v>1744</v>
          </cell>
          <cell r="Y764">
            <v>16738311.800000001</v>
          </cell>
        </row>
        <row r="765">
          <cell r="A765">
            <v>756</v>
          </cell>
          <cell r="B765">
            <v>152</v>
          </cell>
          <cell r="C765" t="str">
            <v xml:space="preserve">LENOX                        </v>
          </cell>
          <cell r="D765">
            <v>152</v>
          </cell>
          <cell r="E765" t="str">
            <v>LENOX</v>
          </cell>
          <cell r="F765">
            <v>5550215.3299999982</v>
          </cell>
          <cell r="G765">
            <v>1</v>
          </cell>
          <cell r="H765">
            <v>5797767.8000000007</v>
          </cell>
          <cell r="I765">
            <v>1</v>
          </cell>
          <cell r="J765"/>
          <cell r="K765">
            <v>5640423</v>
          </cell>
          <cell r="L765">
            <v>0</v>
          </cell>
          <cell r="M765">
            <v>0</v>
          </cell>
          <cell r="N765">
            <v>5797767.8000000007</v>
          </cell>
          <cell r="O765">
            <v>5640423</v>
          </cell>
          <cell r="P765">
            <v>5659278</v>
          </cell>
          <cell r="Q765">
            <v>-18855</v>
          </cell>
          <cell r="R765">
            <v>-0.33316970822073061</v>
          </cell>
          <cell r="S765">
            <v>629</v>
          </cell>
          <cell r="T765">
            <v>0</v>
          </cell>
          <cell r="U765">
            <v>152</v>
          </cell>
          <cell r="V765">
            <v>152</v>
          </cell>
          <cell r="W765">
            <v>756</v>
          </cell>
          <cell r="X765">
            <v>621</v>
          </cell>
          <cell r="Y765">
            <v>5797767.8000000007</v>
          </cell>
        </row>
        <row r="766">
          <cell r="A766">
            <v>757</v>
          </cell>
          <cell r="B766">
            <v>152</v>
          </cell>
          <cell r="D766">
            <v>998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/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152</v>
          </cell>
          <cell r="V766">
            <v>998</v>
          </cell>
          <cell r="W766">
            <v>757</v>
          </cell>
          <cell r="X766">
            <v>0</v>
          </cell>
          <cell r="Y766">
            <v>0</v>
          </cell>
        </row>
        <row r="767">
          <cell r="A767">
            <v>758</v>
          </cell>
          <cell r="B767">
            <v>152</v>
          </cell>
          <cell r="D767">
            <v>998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/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152</v>
          </cell>
          <cell r="V767">
            <v>998</v>
          </cell>
          <cell r="W767">
            <v>758</v>
          </cell>
          <cell r="X767">
            <v>0</v>
          </cell>
          <cell r="Y767">
            <v>0</v>
          </cell>
        </row>
        <row r="768">
          <cell r="A768">
            <v>759</v>
          </cell>
          <cell r="B768">
            <v>152</v>
          </cell>
          <cell r="D768">
            <v>998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/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152</v>
          </cell>
          <cell r="V768">
            <v>998</v>
          </cell>
          <cell r="W768">
            <v>759</v>
          </cell>
          <cell r="X768">
            <v>0</v>
          </cell>
          <cell r="Y768">
            <v>0</v>
          </cell>
        </row>
        <row r="769">
          <cell r="A769">
            <v>760</v>
          </cell>
          <cell r="B769">
            <v>152</v>
          </cell>
          <cell r="C769" t="str">
            <v xml:space="preserve">LENOX                        </v>
          </cell>
          <cell r="D769">
            <v>999</v>
          </cell>
          <cell r="E769" t="str">
            <v>TOTAL</v>
          </cell>
          <cell r="F769">
            <v>5550215.3299999982</v>
          </cell>
          <cell r="G769">
            <v>1</v>
          </cell>
          <cell r="H769">
            <v>5797767.8000000007</v>
          </cell>
          <cell r="I769">
            <v>1</v>
          </cell>
          <cell r="J769">
            <v>5640423</v>
          </cell>
          <cell r="K769">
            <v>5640423</v>
          </cell>
          <cell r="L769">
            <v>0</v>
          </cell>
          <cell r="M769">
            <v>0</v>
          </cell>
          <cell r="N769">
            <v>5797767.8000000007</v>
          </cell>
          <cell r="O769">
            <v>5640423</v>
          </cell>
          <cell r="P769">
            <v>5659278</v>
          </cell>
          <cell r="Q769">
            <v>-18855</v>
          </cell>
          <cell r="R769">
            <v>-0.33316970822073061</v>
          </cell>
          <cell r="S769">
            <v>629</v>
          </cell>
          <cell r="T769">
            <v>0</v>
          </cell>
          <cell r="U769">
            <v>152</v>
          </cell>
          <cell r="V769">
            <v>999</v>
          </cell>
          <cell r="W769">
            <v>760</v>
          </cell>
          <cell r="X769">
            <v>621</v>
          </cell>
          <cell r="Y769">
            <v>5797767.8000000007</v>
          </cell>
        </row>
        <row r="770">
          <cell r="A770">
            <v>761</v>
          </cell>
          <cell r="B770">
            <v>153</v>
          </cell>
          <cell r="C770" t="str">
            <v xml:space="preserve">LEOMINSTER                   </v>
          </cell>
          <cell r="D770">
            <v>153</v>
          </cell>
          <cell r="E770" t="str">
            <v>LEOMINSTER</v>
          </cell>
          <cell r="F770">
            <v>64079292.579999998</v>
          </cell>
          <cell r="G770">
            <v>1</v>
          </cell>
          <cell r="H770">
            <v>66413236.799999997</v>
          </cell>
          <cell r="I770">
            <v>1</v>
          </cell>
          <cell r="J770"/>
          <cell r="K770">
            <v>23577860</v>
          </cell>
          <cell r="L770">
            <v>0</v>
          </cell>
          <cell r="M770">
            <v>0</v>
          </cell>
          <cell r="N770">
            <v>66413236.799999997</v>
          </cell>
          <cell r="O770">
            <v>23577860</v>
          </cell>
          <cell r="P770">
            <v>22623162</v>
          </cell>
          <cell r="Q770">
            <v>954698</v>
          </cell>
          <cell r="R770">
            <v>4.2200024912521066</v>
          </cell>
          <cell r="S770">
            <v>6391</v>
          </cell>
          <cell r="T770">
            <v>0</v>
          </cell>
          <cell r="U770">
            <v>153</v>
          </cell>
          <cell r="V770">
            <v>153</v>
          </cell>
          <cell r="W770">
            <v>761</v>
          </cell>
          <cell r="X770">
            <v>6391</v>
          </cell>
          <cell r="Y770">
            <v>66413236.799999997</v>
          </cell>
        </row>
        <row r="771">
          <cell r="A771">
            <v>762</v>
          </cell>
          <cell r="B771">
            <v>153</v>
          </cell>
          <cell r="D771">
            <v>998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/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153</v>
          </cell>
          <cell r="V771">
            <v>998</v>
          </cell>
          <cell r="W771">
            <v>762</v>
          </cell>
          <cell r="X771">
            <v>0</v>
          </cell>
          <cell r="Y771">
            <v>0</v>
          </cell>
        </row>
        <row r="772">
          <cell r="A772">
            <v>763</v>
          </cell>
          <cell r="B772">
            <v>153</v>
          </cell>
          <cell r="D772">
            <v>998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/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153</v>
          </cell>
          <cell r="V772">
            <v>998</v>
          </cell>
          <cell r="W772">
            <v>763</v>
          </cell>
          <cell r="X772">
            <v>0</v>
          </cell>
          <cell r="Y772">
            <v>0</v>
          </cell>
        </row>
        <row r="773">
          <cell r="A773">
            <v>764</v>
          </cell>
          <cell r="B773">
            <v>153</v>
          </cell>
          <cell r="D773">
            <v>998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/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153</v>
          </cell>
          <cell r="V773">
            <v>998</v>
          </cell>
          <cell r="W773">
            <v>764</v>
          </cell>
          <cell r="X773">
            <v>0</v>
          </cell>
          <cell r="Y773">
            <v>0</v>
          </cell>
        </row>
        <row r="774">
          <cell r="A774">
            <v>765</v>
          </cell>
          <cell r="B774">
            <v>153</v>
          </cell>
          <cell r="C774" t="str">
            <v xml:space="preserve">LEOMINSTER                   </v>
          </cell>
          <cell r="D774">
            <v>999</v>
          </cell>
          <cell r="E774" t="str">
            <v>TOTAL</v>
          </cell>
          <cell r="F774">
            <v>64079292.579999998</v>
          </cell>
          <cell r="G774">
            <v>1</v>
          </cell>
          <cell r="H774">
            <v>66413236.799999997</v>
          </cell>
          <cell r="I774">
            <v>1</v>
          </cell>
          <cell r="J774">
            <v>23577860</v>
          </cell>
          <cell r="K774">
            <v>23577860</v>
          </cell>
          <cell r="L774">
            <v>0</v>
          </cell>
          <cell r="M774">
            <v>0</v>
          </cell>
          <cell r="N774">
            <v>66413236.799999997</v>
          </cell>
          <cell r="O774">
            <v>23577860</v>
          </cell>
          <cell r="P774">
            <v>22623162</v>
          </cell>
          <cell r="Q774">
            <v>954698</v>
          </cell>
          <cell r="R774">
            <v>4.2200024912521066</v>
          </cell>
          <cell r="S774">
            <v>6391</v>
          </cell>
          <cell r="T774">
            <v>0</v>
          </cell>
          <cell r="U774">
            <v>153</v>
          </cell>
          <cell r="V774">
            <v>999</v>
          </cell>
          <cell r="W774">
            <v>765</v>
          </cell>
          <cell r="X774">
            <v>6391</v>
          </cell>
          <cell r="Y774">
            <v>66413236.799999997</v>
          </cell>
        </row>
        <row r="775">
          <cell r="A775">
            <v>766</v>
          </cell>
          <cell r="B775">
            <v>154</v>
          </cell>
          <cell r="C775" t="str">
            <v xml:space="preserve">LEVERETT                     </v>
          </cell>
          <cell r="D775">
            <v>154</v>
          </cell>
          <cell r="E775" t="str">
            <v>LEVERETT</v>
          </cell>
          <cell r="F775">
            <v>1105463.82</v>
          </cell>
          <cell r="G775">
            <v>0.48911388873965994</v>
          </cell>
          <cell r="H775">
            <v>1073636.7000000002</v>
          </cell>
          <cell r="I775">
            <v>0.46944363517448556</v>
          </cell>
          <cell r="J775"/>
          <cell r="K775">
            <v>916296</v>
          </cell>
          <cell r="L775">
            <v>0</v>
          </cell>
          <cell r="M775">
            <v>0</v>
          </cell>
          <cell r="N775">
            <v>1073636.7000000002</v>
          </cell>
          <cell r="O775">
            <v>916296</v>
          </cell>
          <cell r="P775">
            <v>928988</v>
          </cell>
          <cell r="Q775">
            <v>-12692</v>
          </cell>
          <cell r="R775">
            <v>-1.3662178628787456</v>
          </cell>
          <cell r="S775">
            <v>123</v>
          </cell>
          <cell r="T775">
            <v>0</v>
          </cell>
          <cell r="U775">
            <v>154</v>
          </cell>
          <cell r="V775">
            <v>154</v>
          </cell>
          <cell r="W775">
            <v>766</v>
          </cell>
          <cell r="X775">
            <v>119</v>
          </cell>
          <cell r="Y775">
            <v>1073636.7000000002</v>
          </cell>
        </row>
        <row r="776">
          <cell r="A776">
            <v>767</v>
          </cell>
          <cell r="B776">
            <v>154</v>
          </cell>
          <cell r="C776" t="str">
            <v xml:space="preserve">LEVERETT                     </v>
          </cell>
          <cell r="D776">
            <v>605</v>
          </cell>
          <cell r="E776" t="str">
            <v>AMHERST PELHAM</v>
          </cell>
          <cell r="F776">
            <v>1154672</v>
          </cell>
          <cell r="G776">
            <v>0.51088611126034011</v>
          </cell>
          <cell r="H776">
            <v>1213404</v>
          </cell>
          <cell r="I776">
            <v>0.53055636482551438</v>
          </cell>
          <cell r="J776"/>
          <cell r="K776">
            <v>1035580</v>
          </cell>
          <cell r="L776">
            <v>0</v>
          </cell>
          <cell r="M776">
            <v>0</v>
          </cell>
          <cell r="N776">
            <v>1213404</v>
          </cell>
          <cell r="O776">
            <v>1035580</v>
          </cell>
          <cell r="P776">
            <v>970341</v>
          </cell>
          <cell r="Q776">
            <v>65239</v>
          </cell>
          <cell r="R776">
            <v>6.7233065489348594</v>
          </cell>
          <cell r="S776">
            <v>122</v>
          </cell>
          <cell r="T776">
            <v>0</v>
          </cell>
          <cell r="U776">
            <v>154</v>
          </cell>
          <cell r="V776">
            <v>605</v>
          </cell>
          <cell r="W776">
            <v>767</v>
          </cell>
          <cell r="X776">
            <v>123</v>
          </cell>
          <cell r="Y776">
            <v>1213404</v>
          </cell>
        </row>
        <row r="777">
          <cell r="A777">
            <v>768</v>
          </cell>
          <cell r="B777">
            <v>154</v>
          </cell>
          <cell r="D777">
            <v>998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/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154</v>
          </cell>
          <cell r="V777">
            <v>998</v>
          </cell>
          <cell r="W777">
            <v>768</v>
          </cell>
          <cell r="X777">
            <v>0</v>
          </cell>
          <cell r="Y777">
            <v>0</v>
          </cell>
        </row>
        <row r="778">
          <cell r="A778">
            <v>769</v>
          </cell>
          <cell r="B778">
            <v>154</v>
          </cell>
          <cell r="D778">
            <v>998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/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154</v>
          </cell>
          <cell r="V778">
            <v>998</v>
          </cell>
          <cell r="W778">
            <v>769</v>
          </cell>
          <cell r="X778">
            <v>0</v>
          </cell>
          <cell r="Y778">
            <v>0</v>
          </cell>
        </row>
        <row r="779">
          <cell r="A779">
            <v>770</v>
          </cell>
          <cell r="B779">
            <v>154</v>
          </cell>
          <cell r="C779" t="str">
            <v xml:space="preserve">LEVERETT                     </v>
          </cell>
          <cell r="D779">
            <v>999</v>
          </cell>
          <cell r="E779" t="str">
            <v>TOTAL</v>
          </cell>
          <cell r="F779">
            <v>2260135.8199999998</v>
          </cell>
          <cell r="G779">
            <v>1</v>
          </cell>
          <cell r="H779">
            <v>2287040.7000000002</v>
          </cell>
          <cell r="I779">
            <v>1</v>
          </cell>
          <cell r="J779">
            <v>1951876</v>
          </cell>
          <cell r="K779">
            <v>1951876</v>
          </cell>
          <cell r="L779">
            <v>0</v>
          </cell>
          <cell r="M779">
            <v>0</v>
          </cell>
          <cell r="N779">
            <v>2287040.7000000002</v>
          </cell>
          <cell r="O779">
            <v>1951876</v>
          </cell>
          <cell r="P779">
            <v>1899329</v>
          </cell>
          <cell r="Q779">
            <v>52547</v>
          </cell>
          <cell r="R779">
            <v>2.7666086286262148</v>
          </cell>
          <cell r="S779">
            <v>245</v>
          </cell>
          <cell r="T779">
            <v>0</v>
          </cell>
          <cell r="U779">
            <v>154</v>
          </cell>
          <cell r="V779">
            <v>999</v>
          </cell>
          <cell r="W779">
            <v>770</v>
          </cell>
          <cell r="X779">
            <v>242</v>
          </cell>
          <cell r="Y779">
            <v>2287040.7000000002</v>
          </cell>
        </row>
        <row r="780">
          <cell r="A780">
            <v>771</v>
          </cell>
          <cell r="B780">
            <v>155</v>
          </cell>
          <cell r="C780" t="str">
            <v xml:space="preserve">LEXINGTON                    </v>
          </cell>
          <cell r="D780">
            <v>155</v>
          </cell>
          <cell r="E780" t="str">
            <v>LEXINGTON</v>
          </cell>
          <cell r="F780">
            <v>56211262.726240009</v>
          </cell>
          <cell r="G780">
            <v>0.97940975334575586</v>
          </cell>
          <cell r="H780">
            <v>59157960.380999997</v>
          </cell>
          <cell r="I780">
            <v>0.98386741091496033</v>
          </cell>
          <cell r="J780"/>
          <cell r="K780">
            <v>52988980</v>
          </cell>
          <cell r="L780">
            <v>0</v>
          </cell>
          <cell r="M780">
            <v>0</v>
          </cell>
          <cell r="N780">
            <v>59157960.380999997</v>
          </cell>
          <cell r="O780">
            <v>52989430</v>
          </cell>
          <cell r="P780">
            <v>51205216</v>
          </cell>
          <cell r="Q780">
            <v>1784214</v>
          </cell>
          <cell r="R780">
            <v>3.4844379916296027</v>
          </cell>
          <cell r="S780">
            <v>6228</v>
          </cell>
          <cell r="T780">
            <v>0</v>
          </cell>
          <cell r="U780">
            <v>155</v>
          </cell>
          <cell r="V780">
            <v>155</v>
          </cell>
          <cell r="W780">
            <v>771</v>
          </cell>
          <cell r="X780">
            <v>6314</v>
          </cell>
          <cell r="Y780">
            <v>59157960.380999997</v>
          </cell>
        </row>
        <row r="781">
          <cell r="A781">
            <v>772</v>
          </cell>
          <cell r="B781">
            <v>155</v>
          </cell>
          <cell r="C781" t="str">
            <v xml:space="preserve">LEXINGTON                    </v>
          </cell>
          <cell r="D781">
            <v>830</v>
          </cell>
          <cell r="E781" t="str">
            <v>MINUTEMAN</v>
          </cell>
          <cell r="F781">
            <v>1181736</v>
          </cell>
          <cell r="G781">
            <v>2.0590246654244113E-2</v>
          </cell>
          <cell r="H781">
            <v>955583</v>
          </cell>
          <cell r="I781">
            <v>1.5892484562843513E-2</v>
          </cell>
          <cell r="J781"/>
          <cell r="K781">
            <v>855935</v>
          </cell>
          <cell r="L781">
            <v>0</v>
          </cell>
          <cell r="M781">
            <v>0</v>
          </cell>
          <cell r="N781">
            <v>955583</v>
          </cell>
          <cell r="O781">
            <v>855942</v>
          </cell>
          <cell r="P781">
            <v>1076493</v>
          </cell>
          <cell r="Q781">
            <v>-220551</v>
          </cell>
          <cell r="R781">
            <v>-20.487917710565696</v>
          </cell>
          <cell r="S781">
            <v>78</v>
          </cell>
          <cell r="T781">
            <v>0</v>
          </cell>
          <cell r="U781">
            <v>155</v>
          </cell>
          <cell r="V781">
            <v>830</v>
          </cell>
          <cell r="W781">
            <v>772</v>
          </cell>
          <cell r="X781">
            <v>60</v>
          </cell>
          <cell r="Y781">
            <v>955583</v>
          </cell>
        </row>
        <row r="782">
          <cell r="A782">
            <v>773</v>
          </cell>
          <cell r="B782">
            <v>155</v>
          </cell>
          <cell r="C782" t="str">
            <v xml:space="preserve">LEXINGTON                    </v>
          </cell>
          <cell r="D782">
            <v>913</v>
          </cell>
          <cell r="E782" t="str">
            <v>ESSEX AGRICULTURAL</v>
          </cell>
          <cell r="F782">
            <v>0</v>
          </cell>
          <cell r="G782">
            <v>0</v>
          </cell>
          <cell r="H782">
            <v>14437</v>
          </cell>
          <cell r="I782">
            <v>2.4010452219615856E-4</v>
          </cell>
          <cell r="J782"/>
          <cell r="K782">
            <v>12932</v>
          </cell>
          <cell r="L782">
            <v>12475</v>
          </cell>
          <cell r="M782">
            <v>-457</v>
          </cell>
          <cell r="N782">
            <v>0</v>
          </cell>
          <cell r="O782">
            <v>12475</v>
          </cell>
          <cell r="P782">
            <v>0</v>
          </cell>
          <cell r="Q782">
            <v>12475</v>
          </cell>
          <cell r="R782">
            <v>100</v>
          </cell>
          <cell r="S782">
            <v>0</v>
          </cell>
          <cell r="T782">
            <v>0</v>
          </cell>
          <cell r="U782">
            <v>155</v>
          </cell>
          <cell r="V782">
            <v>913</v>
          </cell>
          <cell r="W782">
            <v>773</v>
          </cell>
          <cell r="X782">
            <v>1</v>
          </cell>
          <cell r="Y782">
            <v>14437</v>
          </cell>
        </row>
        <row r="783">
          <cell r="A783">
            <v>774</v>
          </cell>
          <cell r="B783">
            <v>155</v>
          </cell>
          <cell r="D783">
            <v>998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/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155</v>
          </cell>
          <cell r="V783">
            <v>998</v>
          </cell>
          <cell r="W783">
            <v>774</v>
          </cell>
          <cell r="X783">
            <v>0</v>
          </cell>
          <cell r="Y783">
            <v>0</v>
          </cell>
        </row>
        <row r="784">
          <cell r="A784">
            <v>775</v>
          </cell>
          <cell r="B784">
            <v>155</v>
          </cell>
          <cell r="C784" t="str">
            <v xml:space="preserve">LEXINGTON                    </v>
          </cell>
          <cell r="D784">
            <v>999</v>
          </cell>
          <cell r="E784" t="str">
            <v>TOTAL</v>
          </cell>
          <cell r="F784">
            <v>57392998.726240009</v>
          </cell>
          <cell r="G784">
            <v>1</v>
          </cell>
          <cell r="H784">
            <v>60127980.380999997</v>
          </cell>
          <cell r="I784">
            <v>1</v>
          </cell>
          <cell r="J784">
            <v>53857846</v>
          </cell>
          <cell r="K784">
            <v>53857847</v>
          </cell>
          <cell r="L784">
            <v>12475</v>
          </cell>
          <cell r="M784">
            <v>-457</v>
          </cell>
          <cell r="N784">
            <v>60113543.380999997</v>
          </cell>
          <cell r="O784">
            <v>53857847</v>
          </cell>
          <cell r="P784">
            <v>52281709</v>
          </cell>
          <cell r="Q784">
            <v>1576138</v>
          </cell>
          <cell r="R784">
            <v>3.0147025224443218</v>
          </cell>
          <cell r="S784">
            <v>6306</v>
          </cell>
          <cell r="T784">
            <v>0</v>
          </cell>
          <cell r="U784">
            <v>155</v>
          </cell>
          <cell r="V784">
            <v>999</v>
          </cell>
          <cell r="W784">
            <v>775</v>
          </cell>
          <cell r="X784">
            <v>6375</v>
          </cell>
          <cell r="Y784">
            <v>60127980.380999997</v>
          </cell>
        </row>
        <row r="785">
          <cell r="A785">
            <v>776</v>
          </cell>
          <cell r="B785">
            <v>156</v>
          </cell>
          <cell r="C785" t="str">
            <v xml:space="preserve">LEYDEN                       </v>
          </cell>
          <cell r="D785">
            <v>156</v>
          </cell>
          <cell r="E785" t="str">
            <v>LEYDEN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/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156</v>
          </cell>
          <cell r="V785">
            <v>156</v>
          </cell>
          <cell r="W785">
            <v>776</v>
          </cell>
          <cell r="X785">
            <v>0</v>
          </cell>
          <cell r="Y785">
            <v>0</v>
          </cell>
        </row>
        <row r="786">
          <cell r="A786">
            <v>777</v>
          </cell>
          <cell r="B786">
            <v>156</v>
          </cell>
          <cell r="C786" t="str">
            <v xml:space="preserve">LEYDEN                       </v>
          </cell>
          <cell r="D786">
            <v>750</v>
          </cell>
          <cell r="E786" t="str">
            <v>PIONEER</v>
          </cell>
          <cell r="F786">
            <v>638241</v>
          </cell>
          <cell r="G786">
            <v>0.91618625722767388</v>
          </cell>
          <cell r="H786">
            <v>638444</v>
          </cell>
          <cell r="I786">
            <v>0.91283877009743997</v>
          </cell>
          <cell r="J786"/>
          <cell r="K786">
            <v>565189</v>
          </cell>
          <cell r="L786">
            <v>0</v>
          </cell>
          <cell r="M786">
            <v>0</v>
          </cell>
          <cell r="N786">
            <v>638444</v>
          </cell>
          <cell r="O786">
            <v>565189</v>
          </cell>
          <cell r="P786">
            <v>554609</v>
          </cell>
          <cell r="Q786">
            <v>10580</v>
          </cell>
          <cell r="R786">
            <v>1.9076502545036234</v>
          </cell>
          <cell r="S786">
            <v>70</v>
          </cell>
          <cell r="T786">
            <v>0</v>
          </cell>
          <cell r="U786">
            <v>156</v>
          </cell>
          <cell r="V786">
            <v>750</v>
          </cell>
          <cell r="W786">
            <v>777</v>
          </cell>
          <cell r="X786">
            <v>67</v>
          </cell>
          <cell r="Y786">
            <v>638444</v>
          </cell>
        </row>
        <row r="787">
          <cell r="A787">
            <v>778</v>
          </cell>
          <cell r="B787">
            <v>156</v>
          </cell>
          <cell r="C787" t="str">
            <v xml:space="preserve">LEYDEN                       </v>
          </cell>
          <cell r="D787">
            <v>818</v>
          </cell>
          <cell r="E787" t="str">
            <v>FRANKLIN COUNTY</v>
          </cell>
          <cell r="F787">
            <v>58387</v>
          </cell>
          <cell r="G787">
            <v>8.3813742772326116E-2</v>
          </cell>
          <cell r="H787">
            <v>60961</v>
          </cell>
          <cell r="I787">
            <v>8.7161229902560033E-2</v>
          </cell>
          <cell r="J787"/>
          <cell r="K787">
            <v>53966</v>
          </cell>
          <cell r="L787">
            <v>0</v>
          </cell>
          <cell r="M787">
            <v>0</v>
          </cell>
          <cell r="N787">
            <v>60961</v>
          </cell>
          <cell r="O787">
            <v>53966</v>
          </cell>
          <cell r="P787">
            <v>50736</v>
          </cell>
          <cell r="Q787">
            <v>3230</v>
          </cell>
          <cell r="R787">
            <v>6.3662882371491643</v>
          </cell>
          <cell r="S787">
            <v>4</v>
          </cell>
          <cell r="T787">
            <v>0</v>
          </cell>
          <cell r="U787">
            <v>156</v>
          </cell>
          <cell r="V787">
            <v>818</v>
          </cell>
          <cell r="W787">
            <v>778</v>
          </cell>
          <cell r="X787">
            <v>4</v>
          </cell>
          <cell r="Y787">
            <v>60961</v>
          </cell>
        </row>
        <row r="788">
          <cell r="A788">
            <v>779</v>
          </cell>
          <cell r="B788">
            <v>156</v>
          </cell>
          <cell r="D788">
            <v>998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/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156</v>
          </cell>
          <cell r="V788">
            <v>998</v>
          </cell>
          <cell r="W788">
            <v>779</v>
          </cell>
          <cell r="X788">
            <v>0</v>
          </cell>
          <cell r="Y788">
            <v>0</v>
          </cell>
        </row>
        <row r="789">
          <cell r="A789">
            <v>780</v>
          </cell>
          <cell r="B789">
            <v>156</v>
          </cell>
          <cell r="C789" t="str">
            <v xml:space="preserve">LEYDEN                       </v>
          </cell>
          <cell r="D789">
            <v>999</v>
          </cell>
          <cell r="E789" t="str">
            <v>TOTAL</v>
          </cell>
          <cell r="F789">
            <v>696628</v>
          </cell>
          <cell r="G789">
            <v>1</v>
          </cell>
          <cell r="H789">
            <v>699405</v>
          </cell>
          <cell r="I789">
            <v>1</v>
          </cell>
          <cell r="J789">
            <v>619155</v>
          </cell>
          <cell r="K789">
            <v>619155</v>
          </cell>
          <cell r="L789">
            <v>0</v>
          </cell>
          <cell r="M789">
            <v>0</v>
          </cell>
          <cell r="N789">
            <v>699405</v>
          </cell>
          <cell r="O789">
            <v>619155</v>
          </cell>
          <cell r="P789">
            <v>605345</v>
          </cell>
          <cell r="Q789">
            <v>13810</v>
          </cell>
          <cell r="R789">
            <v>2.2813436965697247</v>
          </cell>
          <cell r="S789">
            <v>74</v>
          </cell>
          <cell r="T789">
            <v>0</v>
          </cell>
          <cell r="U789">
            <v>156</v>
          </cell>
          <cell r="V789">
            <v>999</v>
          </cell>
          <cell r="W789">
            <v>780</v>
          </cell>
          <cell r="X789">
            <v>71</v>
          </cell>
          <cell r="Y789">
            <v>699405</v>
          </cell>
        </row>
        <row r="790">
          <cell r="A790">
            <v>781</v>
          </cell>
          <cell r="B790">
            <v>157</v>
          </cell>
          <cell r="C790" t="str">
            <v xml:space="preserve">LINCOLN                      </v>
          </cell>
          <cell r="D790">
            <v>157</v>
          </cell>
          <cell r="E790" t="str">
            <v>LINCOLN</v>
          </cell>
          <cell r="F790">
            <v>5352912.2345500002</v>
          </cell>
          <cell r="G790">
            <v>0.69927304331103035</v>
          </cell>
          <cell r="H790">
            <v>5424170.2317799991</v>
          </cell>
          <cell r="I790">
            <v>0.68135299018488071</v>
          </cell>
          <cell r="J790"/>
          <cell r="K790">
            <v>5128408</v>
          </cell>
          <cell r="L790">
            <v>0</v>
          </cell>
          <cell r="M790">
            <v>0</v>
          </cell>
          <cell r="N790">
            <v>5424170.2317799991</v>
          </cell>
          <cell r="O790">
            <v>5128408</v>
          </cell>
          <cell r="P790">
            <v>5178637</v>
          </cell>
          <cell r="Q790">
            <v>-50229</v>
          </cell>
          <cell r="R790">
            <v>-0.9699270290618941</v>
          </cell>
          <cell r="S790">
            <v>612</v>
          </cell>
          <cell r="T790">
            <v>0</v>
          </cell>
          <cell r="U790">
            <v>157</v>
          </cell>
          <cell r="V790">
            <v>157</v>
          </cell>
          <cell r="W790">
            <v>781</v>
          </cell>
          <cell r="X790">
            <v>614</v>
          </cell>
          <cell r="Y790">
            <v>5424170.2317799991</v>
          </cell>
        </row>
        <row r="791">
          <cell r="A791">
            <v>782</v>
          </cell>
          <cell r="B791">
            <v>157</v>
          </cell>
          <cell r="C791" t="str">
            <v xml:space="preserve">LINCOLN                      </v>
          </cell>
          <cell r="D791">
            <v>695</v>
          </cell>
          <cell r="E791" t="str">
            <v>LINCOLN SUDBURY</v>
          </cell>
          <cell r="F791">
            <v>2271754</v>
          </cell>
          <cell r="G791">
            <v>0.29676861185592596</v>
          </cell>
          <cell r="H791">
            <v>2473005</v>
          </cell>
          <cell r="I791">
            <v>0.31064462940707038</v>
          </cell>
          <cell r="J791"/>
          <cell r="K791">
            <v>2338160</v>
          </cell>
          <cell r="L791">
            <v>0</v>
          </cell>
          <cell r="M791">
            <v>0</v>
          </cell>
          <cell r="N791">
            <v>2473005</v>
          </cell>
          <cell r="O791">
            <v>2338160</v>
          </cell>
          <cell r="P791">
            <v>2197792</v>
          </cell>
          <cell r="Q791">
            <v>140368</v>
          </cell>
          <cell r="R791">
            <v>6.3867736346296651</v>
          </cell>
          <cell r="S791">
            <v>236</v>
          </cell>
          <cell r="T791">
            <v>0</v>
          </cell>
          <cell r="U791">
            <v>157</v>
          </cell>
          <cell r="V791">
            <v>695</v>
          </cell>
          <cell r="W791">
            <v>782</v>
          </cell>
          <cell r="X791">
            <v>247</v>
          </cell>
          <cell r="Y791">
            <v>2473005</v>
          </cell>
        </row>
        <row r="792">
          <cell r="A792">
            <v>783</v>
          </cell>
          <cell r="B792">
            <v>157</v>
          </cell>
          <cell r="C792" t="str">
            <v xml:space="preserve">LINCOLN                      </v>
          </cell>
          <cell r="D792">
            <v>830</v>
          </cell>
          <cell r="E792" t="str">
            <v>MINUTEMAN</v>
          </cell>
          <cell r="F792">
            <v>30301</v>
          </cell>
          <cell r="G792">
            <v>3.9583448330437242E-3</v>
          </cell>
          <cell r="H792">
            <v>63706</v>
          </cell>
          <cell r="I792">
            <v>8.0023804080488429E-3</v>
          </cell>
          <cell r="J792"/>
          <cell r="K792">
            <v>60232</v>
          </cell>
          <cell r="L792">
            <v>0</v>
          </cell>
          <cell r="M792">
            <v>0</v>
          </cell>
          <cell r="N792">
            <v>63706</v>
          </cell>
          <cell r="O792">
            <v>60232</v>
          </cell>
          <cell r="P792">
            <v>29314</v>
          </cell>
          <cell r="Q792">
            <v>30918</v>
          </cell>
          <cell r="R792">
            <v>105.47178822405677</v>
          </cell>
          <cell r="S792">
            <v>2</v>
          </cell>
          <cell r="T792">
            <v>0</v>
          </cell>
          <cell r="U792">
            <v>157</v>
          </cell>
          <cell r="V792">
            <v>830</v>
          </cell>
          <cell r="W792">
            <v>783</v>
          </cell>
          <cell r="X792">
            <v>4</v>
          </cell>
          <cell r="Y792">
            <v>63706</v>
          </cell>
        </row>
        <row r="793">
          <cell r="A793">
            <v>784</v>
          </cell>
          <cell r="B793">
            <v>157</v>
          </cell>
          <cell r="D793">
            <v>998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/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157</v>
          </cell>
          <cell r="V793">
            <v>998</v>
          </cell>
          <cell r="W793">
            <v>784</v>
          </cell>
          <cell r="X793">
            <v>0</v>
          </cell>
          <cell r="Y793">
            <v>0</v>
          </cell>
        </row>
        <row r="794">
          <cell r="A794">
            <v>785</v>
          </cell>
          <cell r="B794">
            <v>157</v>
          </cell>
          <cell r="C794" t="str">
            <v xml:space="preserve">LINCOLN                      </v>
          </cell>
          <cell r="D794">
            <v>999</v>
          </cell>
          <cell r="E794" t="str">
            <v>TOTAL</v>
          </cell>
          <cell r="F794">
            <v>7654967.2345500002</v>
          </cell>
          <cell r="G794">
            <v>1</v>
          </cell>
          <cell r="H794">
            <v>7960881.2317799991</v>
          </cell>
          <cell r="I794">
            <v>0.99999999999999989</v>
          </cell>
          <cell r="J794">
            <v>7526800</v>
          </cell>
          <cell r="K794">
            <v>7526800</v>
          </cell>
          <cell r="L794">
            <v>0</v>
          </cell>
          <cell r="M794">
            <v>0</v>
          </cell>
          <cell r="N794">
            <v>7960881.2317799991</v>
          </cell>
          <cell r="O794">
            <v>7526800</v>
          </cell>
          <cell r="P794">
            <v>7405743</v>
          </cell>
          <cell r="Q794">
            <v>121057</v>
          </cell>
          <cell r="R794">
            <v>1.6346367947145883</v>
          </cell>
          <cell r="S794">
            <v>850</v>
          </cell>
          <cell r="T794">
            <v>0</v>
          </cell>
          <cell r="U794">
            <v>157</v>
          </cell>
          <cell r="V794">
            <v>999</v>
          </cell>
          <cell r="W794">
            <v>785</v>
          </cell>
          <cell r="X794">
            <v>865</v>
          </cell>
          <cell r="Y794">
            <v>7960881.2317799991</v>
          </cell>
        </row>
        <row r="795">
          <cell r="A795">
            <v>786</v>
          </cell>
          <cell r="B795">
            <v>158</v>
          </cell>
          <cell r="C795" t="str">
            <v xml:space="preserve">LITTLETON                    </v>
          </cell>
          <cell r="D795">
            <v>158</v>
          </cell>
          <cell r="E795" t="str">
            <v>LITTLETON</v>
          </cell>
          <cell r="F795">
            <v>13593606.621599995</v>
          </cell>
          <cell r="G795">
            <v>0.95136703873494954</v>
          </cell>
          <cell r="H795">
            <v>14276865.484880002</v>
          </cell>
          <cell r="I795">
            <v>0.94765354630893173</v>
          </cell>
          <cell r="J795"/>
          <cell r="K795">
            <v>10931785</v>
          </cell>
          <cell r="L795">
            <v>0</v>
          </cell>
          <cell r="M795">
            <v>0</v>
          </cell>
          <cell r="N795">
            <v>14276865.484880002</v>
          </cell>
          <cell r="O795">
            <v>10931785</v>
          </cell>
          <cell r="P795">
            <v>10469428</v>
          </cell>
          <cell r="Q795">
            <v>462357</v>
          </cell>
          <cell r="R795">
            <v>4.4162584622579191</v>
          </cell>
          <cell r="S795">
            <v>1582</v>
          </cell>
          <cell r="T795">
            <v>0</v>
          </cell>
          <cell r="U795">
            <v>158</v>
          </cell>
          <cell r="V795">
            <v>158</v>
          </cell>
          <cell r="W795">
            <v>786</v>
          </cell>
          <cell r="X795">
            <v>1576</v>
          </cell>
          <cell r="Y795">
            <v>14276865.484880002</v>
          </cell>
        </row>
        <row r="796">
          <cell r="A796">
            <v>787</v>
          </cell>
          <cell r="B796">
            <v>158</v>
          </cell>
          <cell r="C796" t="str">
            <v xml:space="preserve">LITTLETON                    </v>
          </cell>
          <cell r="D796">
            <v>852</v>
          </cell>
          <cell r="E796" t="str">
            <v>NASHOBA VALLEY</v>
          </cell>
          <cell r="F796">
            <v>694892</v>
          </cell>
          <cell r="G796">
            <v>4.8632961265050498E-2</v>
          </cell>
          <cell r="H796">
            <v>788625</v>
          </cell>
          <cell r="I796">
            <v>5.2346453691068225E-2</v>
          </cell>
          <cell r="J796"/>
          <cell r="K796">
            <v>603850</v>
          </cell>
          <cell r="L796">
            <v>0</v>
          </cell>
          <cell r="M796">
            <v>0</v>
          </cell>
          <cell r="N796">
            <v>788625</v>
          </cell>
          <cell r="O796">
            <v>603850</v>
          </cell>
          <cell r="P796">
            <v>535187</v>
          </cell>
          <cell r="Q796">
            <v>68663</v>
          </cell>
          <cell r="R796">
            <v>12.829721200253369</v>
          </cell>
          <cell r="S796">
            <v>48</v>
          </cell>
          <cell r="T796">
            <v>0</v>
          </cell>
          <cell r="U796">
            <v>158</v>
          </cell>
          <cell r="V796">
            <v>852</v>
          </cell>
          <cell r="W796">
            <v>787</v>
          </cell>
          <cell r="X796">
            <v>52</v>
          </cell>
          <cell r="Y796">
            <v>788625</v>
          </cell>
        </row>
        <row r="797">
          <cell r="A797">
            <v>788</v>
          </cell>
          <cell r="B797">
            <v>158</v>
          </cell>
          <cell r="D797">
            <v>998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/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158</v>
          </cell>
          <cell r="V797">
            <v>998</v>
          </cell>
          <cell r="W797">
            <v>788</v>
          </cell>
          <cell r="X797">
            <v>0</v>
          </cell>
          <cell r="Y797">
            <v>0</v>
          </cell>
        </row>
        <row r="798">
          <cell r="A798">
            <v>789</v>
          </cell>
          <cell r="B798">
            <v>158</v>
          </cell>
          <cell r="D798">
            <v>998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/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158</v>
          </cell>
          <cell r="V798">
            <v>998</v>
          </cell>
          <cell r="W798">
            <v>789</v>
          </cell>
          <cell r="X798">
            <v>0</v>
          </cell>
          <cell r="Y798">
            <v>0</v>
          </cell>
        </row>
        <row r="799">
          <cell r="A799">
            <v>790</v>
          </cell>
          <cell r="B799">
            <v>158</v>
          </cell>
          <cell r="C799" t="str">
            <v xml:space="preserve">LITTLETON                    </v>
          </cell>
          <cell r="D799">
            <v>999</v>
          </cell>
          <cell r="E799" t="str">
            <v>TOTAL</v>
          </cell>
          <cell r="F799">
            <v>14288498.621599995</v>
          </cell>
          <cell r="G799">
            <v>1</v>
          </cell>
          <cell r="H799">
            <v>15065490.484880002</v>
          </cell>
          <cell r="I799">
            <v>1</v>
          </cell>
          <cell r="J799">
            <v>11535635</v>
          </cell>
          <cell r="K799">
            <v>11535635</v>
          </cell>
          <cell r="L799">
            <v>0</v>
          </cell>
          <cell r="M799">
            <v>0</v>
          </cell>
          <cell r="N799">
            <v>15065490.484880002</v>
          </cell>
          <cell r="O799">
            <v>11535635</v>
          </cell>
          <cell r="P799">
            <v>11004615</v>
          </cell>
          <cell r="Q799">
            <v>531020</v>
          </cell>
          <cell r="R799">
            <v>4.8254300582073979</v>
          </cell>
          <cell r="S799">
            <v>1630</v>
          </cell>
          <cell r="T799">
            <v>0</v>
          </cell>
          <cell r="U799">
            <v>158</v>
          </cell>
          <cell r="V799">
            <v>999</v>
          </cell>
          <cell r="W799">
            <v>790</v>
          </cell>
          <cell r="X799">
            <v>1628</v>
          </cell>
          <cell r="Y799">
            <v>15065490.484880002</v>
          </cell>
        </row>
        <row r="800">
          <cell r="A800">
            <v>791</v>
          </cell>
          <cell r="B800">
            <v>159</v>
          </cell>
          <cell r="C800" t="str">
            <v xml:space="preserve">LONGMEADOW                   </v>
          </cell>
          <cell r="D800">
            <v>159</v>
          </cell>
          <cell r="E800" t="str">
            <v>LONGMEADOW</v>
          </cell>
          <cell r="F800">
            <v>24642877.109999999</v>
          </cell>
          <cell r="G800">
            <v>1</v>
          </cell>
          <cell r="H800">
            <v>25335232.990000002</v>
          </cell>
          <cell r="I800">
            <v>1</v>
          </cell>
          <cell r="J800"/>
          <cell r="K800">
            <v>21911262</v>
          </cell>
          <cell r="L800">
            <v>0</v>
          </cell>
          <cell r="M800">
            <v>0</v>
          </cell>
          <cell r="N800">
            <v>25335232.990000002</v>
          </cell>
          <cell r="O800">
            <v>21911262</v>
          </cell>
          <cell r="P800">
            <v>21481517</v>
          </cell>
          <cell r="Q800">
            <v>429745</v>
          </cell>
          <cell r="R800">
            <v>2.0005337611864191</v>
          </cell>
          <cell r="S800">
            <v>2926</v>
          </cell>
          <cell r="T800">
            <v>0</v>
          </cell>
          <cell r="U800">
            <v>159</v>
          </cell>
          <cell r="V800">
            <v>159</v>
          </cell>
          <cell r="W800">
            <v>791</v>
          </cell>
          <cell r="X800">
            <v>2893</v>
          </cell>
          <cell r="Y800">
            <v>25335232.990000002</v>
          </cell>
        </row>
        <row r="801">
          <cell r="A801">
            <v>792</v>
          </cell>
          <cell r="B801">
            <v>159</v>
          </cell>
          <cell r="D801">
            <v>998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/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159</v>
          </cell>
          <cell r="V801">
            <v>998</v>
          </cell>
          <cell r="W801">
            <v>792</v>
          </cell>
          <cell r="X801">
            <v>0</v>
          </cell>
          <cell r="Y801">
            <v>0</v>
          </cell>
        </row>
        <row r="802">
          <cell r="A802">
            <v>793</v>
          </cell>
          <cell r="B802">
            <v>159</v>
          </cell>
          <cell r="D802">
            <v>998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/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159</v>
          </cell>
          <cell r="V802">
            <v>998</v>
          </cell>
          <cell r="W802">
            <v>793</v>
          </cell>
          <cell r="X802">
            <v>0</v>
          </cell>
          <cell r="Y802">
            <v>0</v>
          </cell>
        </row>
        <row r="803">
          <cell r="A803">
            <v>794</v>
          </cell>
          <cell r="B803">
            <v>159</v>
          </cell>
          <cell r="D803">
            <v>998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/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159</v>
          </cell>
          <cell r="V803">
            <v>998</v>
          </cell>
          <cell r="W803">
            <v>794</v>
          </cell>
          <cell r="X803">
            <v>0</v>
          </cell>
          <cell r="Y803">
            <v>0</v>
          </cell>
        </row>
        <row r="804">
          <cell r="A804">
            <v>795</v>
          </cell>
          <cell r="B804">
            <v>159</v>
          </cell>
          <cell r="C804" t="str">
            <v xml:space="preserve">LONGMEADOW                   </v>
          </cell>
          <cell r="D804">
            <v>999</v>
          </cell>
          <cell r="E804" t="str">
            <v>TOTAL</v>
          </cell>
          <cell r="F804">
            <v>24642877.109999999</v>
          </cell>
          <cell r="G804">
            <v>1</v>
          </cell>
          <cell r="H804">
            <v>25335232.990000002</v>
          </cell>
          <cell r="I804">
            <v>1</v>
          </cell>
          <cell r="J804">
            <v>21911262</v>
          </cell>
          <cell r="K804">
            <v>21911262</v>
          </cell>
          <cell r="L804">
            <v>0</v>
          </cell>
          <cell r="M804">
            <v>0</v>
          </cell>
          <cell r="N804">
            <v>25335232.990000002</v>
          </cell>
          <cell r="O804">
            <v>21911262</v>
          </cell>
          <cell r="P804">
            <v>21481517</v>
          </cell>
          <cell r="Q804">
            <v>429745</v>
          </cell>
          <cell r="R804">
            <v>2.0005337611864191</v>
          </cell>
          <cell r="S804">
            <v>2926</v>
          </cell>
          <cell r="T804">
            <v>0</v>
          </cell>
          <cell r="U804">
            <v>159</v>
          </cell>
          <cell r="V804">
            <v>999</v>
          </cell>
          <cell r="W804">
            <v>795</v>
          </cell>
          <cell r="X804">
            <v>2893</v>
          </cell>
          <cell r="Y804">
            <v>25335232.990000002</v>
          </cell>
        </row>
        <row r="805">
          <cell r="A805">
            <v>796</v>
          </cell>
          <cell r="B805">
            <v>160</v>
          </cell>
          <cell r="C805" t="str">
            <v xml:space="preserve">LOWELL                       </v>
          </cell>
          <cell r="D805">
            <v>160</v>
          </cell>
          <cell r="E805" t="str">
            <v>LOWELL</v>
          </cell>
          <cell r="F805">
            <v>157898864.58336002</v>
          </cell>
          <cell r="G805">
            <v>0.87311215826230704</v>
          </cell>
          <cell r="H805">
            <v>163641193.22828004</v>
          </cell>
          <cell r="I805">
            <v>0.86795514933415485</v>
          </cell>
          <cell r="J805"/>
          <cell r="K805">
            <v>37170822</v>
          </cell>
          <cell r="L805">
            <v>0</v>
          </cell>
          <cell r="M805">
            <v>0</v>
          </cell>
          <cell r="N805">
            <v>163641193.22828004</v>
          </cell>
          <cell r="O805">
            <v>37162840</v>
          </cell>
          <cell r="P805">
            <v>36240147</v>
          </cell>
          <cell r="Q805">
            <v>922693</v>
          </cell>
          <cell r="R805">
            <v>2.5460520345019573</v>
          </cell>
          <cell r="S805">
            <v>14402</v>
          </cell>
          <cell r="T805">
            <v>0</v>
          </cell>
          <cell r="U805">
            <v>160</v>
          </cell>
          <cell r="V805">
            <v>160</v>
          </cell>
          <cell r="W805">
            <v>796</v>
          </cell>
          <cell r="X805">
            <v>14235</v>
          </cell>
          <cell r="Y805">
            <v>163641193.22828004</v>
          </cell>
        </row>
        <row r="806">
          <cell r="A806">
            <v>797</v>
          </cell>
          <cell r="B806">
            <v>160</v>
          </cell>
          <cell r="C806" t="str">
            <v xml:space="preserve">LOWELL                       </v>
          </cell>
          <cell r="D806">
            <v>828</v>
          </cell>
          <cell r="E806" t="str">
            <v>GREATER LOWELL</v>
          </cell>
          <cell r="F806">
            <v>22905132</v>
          </cell>
          <cell r="G806">
            <v>0.12665543408796986</v>
          </cell>
          <cell r="H806">
            <v>24880832</v>
          </cell>
          <cell r="I806">
            <v>0.13196827661842025</v>
          </cell>
          <cell r="J806"/>
          <cell r="K806">
            <v>5651639</v>
          </cell>
          <cell r="L806">
            <v>0</v>
          </cell>
          <cell r="M806">
            <v>0</v>
          </cell>
          <cell r="N806">
            <v>24880832</v>
          </cell>
          <cell r="O806">
            <v>5650425</v>
          </cell>
          <cell r="P806">
            <v>5257070</v>
          </cell>
          <cell r="Q806">
            <v>393355</v>
          </cell>
          <cell r="R806">
            <v>7.4823998919550245</v>
          </cell>
          <cell r="S806">
            <v>1560</v>
          </cell>
          <cell r="T806">
            <v>0</v>
          </cell>
          <cell r="U806">
            <v>160</v>
          </cell>
          <cell r="V806">
            <v>828</v>
          </cell>
          <cell r="W806">
            <v>797</v>
          </cell>
          <cell r="X806">
            <v>1623</v>
          </cell>
          <cell r="Y806">
            <v>24880832</v>
          </cell>
        </row>
        <row r="807">
          <cell r="A807">
            <v>798</v>
          </cell>
          <cell r="B807">
            <v>160</v>
          </cell>
          <cell r="C807" t="str">
            <v xml:space="preserve">LOWELL                       </v>
          </cell>
          <cell r="D807">
            <v>913</v>
          </cell>
          <cell r="E807" t="str">
            <v>ESSEX AGRICULTURAL</v>
          </cell>
          <cell r="F807">
            <v>42030</v>
          </cell>
          <cell r="G807">
            <v>2.3240764972310018E-4</v>
          </cell>
          <cell r="H807">
            <v>14437</v>
          </cell>
          <cell r="I807">
            <v>7.6574047424946771E-5</v>
          </cell>
          <cell r="J807"/>
          <cell r="K807">
            <v>3279</v>
          </cell>
          <cell r="L807">
            <v>12475</v>
          </cell>
          <cell r="M807">
            <v>9196</v>
          </cell>
          <cell r="N807">
            <v>0</v>
          </cell>
          <cell r="O807">
            <v>12475</v>
          </cell>
          <cell r="P807">
            <v>36816</v>
          </cell>
          <cell r="Q807">
            <v>-24341</v>
          </cell>
          <cell r="R807">
            <v>-66.115275966970884</v>
          </cell>
          <cell r="S807">
            <v>3</v>
          </cell>
          <cell r="T807">
            <v>0</v>
          </cell>
          <cell r="U807">
            <v>160</v>
          </cell>
          <cell r="V807">
            <v>913</v>
          </cell>
          <cell r="W807">
            <v>798</v>
          </cell>
          <cell r="X807">
            <v>1</v>
          </cell>
          <cell r="Y807">
            <v>14437</v>
          </cell>
        </row>
        <row r="808">
          <cell r="A808">
            <v>799</v>
          </cell>
          <cell r="B808">
            <v>160</v>
          </cell>
          <cell r="D808">
            <v>998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/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160</v>
          </cell>
          <cell r="V808">
            <v>998</v>
          </cell>
          <cell r="W808">
            <v>799</v>
          </cell>
          <cell r="X808">
            <v>0</v>
          </cell>
          <cell r="Y808">
            <v>0</v>
          </cell>
        </row>
        <row r="809">
          <cell r="A809">
            <v>800</v>
          </cell>
          <cell r="B809">
            <v>160</v>
          </cell>
          <cell r="C809" t="str">
            <v xml:space="preserve">LOWELL                       </v>
          </cell>
          <cell r="D809">
            <v>999</v>
          </cell>
          <cell r="E809" t="str">
            <v>TOTAL</v>
          </cell>
          <cell r="F809">
            <v>180846026.58336002</v>
          </cell>
          <cell r="G809">
            <v>1</v>
          </cell>
          <cell r="H809">
            <v>188536462.22828004</v>
          </cell>
          <cell r="I809">
            <v>1</v>
          </cell>
          <cell r="J809">
            <v>42825741</v>
          </cell>
          <cell r="K809">
            <v>42825740</v>
          </cell>
          <cell r="L809">
            <v>12475</v>
          </cell>
          <cell r="M809">
            <v>9196</v>
          </cell>
          <cell r="N809">
            <v>188522025.22828004</v>
          </cell>
          <cell r="O809">
            <v>42825740</v>
          </cell>
          <cell r="P809">
            <v>41534033</v>
          </cell>
          <cell r="Q809">
            <v>1291707</v>
          </cell>
          <cell r="R809">
            <v>3.1099965659487006</v>
          </cell>
          <cell r="S809">
            <v>15965</v>
          </cell>
          <cell r="T809">
            <v>0</v>
          </cell>
          <cell r="U809">
            <v>160</v>
          </cell>
          <cell r="V809">
            <v>999</v>
          </cell>
          <cell r="W809">
            <v>800</v>
          </cell>
          <cell r="X809">
            <v>15859</v>
          </cell>
          <cell r="Y809">
            <v>188536462.22828004</v>
          </cell>
        </row>
        <row r="810">
          <cell r="A810">
            <v>801</v>
          </cell>
          <cell r="B810">
            <v>161</v>
          </cell>
          <cell r="C810" t="str">
            <v xml:space="preserve">LUDLOW                       </v>
          </cell>
          <cell r="D810">
            <v>161</v>
          </cell>
          <cell r="E810" t="str">
            <v>LUDLOW</v>
          </cell>
          <cell r="F810">
            <v>26899330.039999999</v>
          </cell>
          <cell r="G810">
            <v>1</v>
          </cell>
          <cell r="H810">
            <v>27321398.960000005</v>
          </cell>
          <cell r="I810">
            <v>1</v>
          </cell>
          <cell r="J810"/>
          <cell r="K810">
            <v>14243896</v>
          </cell>
          <cell r="L810">
            <v>0</v>
          </cell>
          <cell r="M810">
            <v>0</v>
          </cell>
          <cell r="N810">
            <v>27321398.960000005</v>
          </cell>
          <cell r="O810">
            <v>14243896</v>
          </cell>
          <cell r="P810">
            <v>13801952</v>
          </cell>
          <cell r="Q810">
            <v>441944</v>
          </cell>
          <cell r="R810">
            <v>3.2020398274099198</v>
          </cell>
          <cell r="S810">
            <v>2946</v>
          </cell>
          <cell r="T810">
            <v>0</v>
          </cell>
          <cell r="U810">
            <v>161</v>
          </cell>
          <cell r="V810">
            <v>161</v>
          </cell>
          <cell r="W810">
            <v>801</v>
          </cell>
          <cell r="X810">
            <v>2855</v>
          </cell>
          <cell r="Y810">
            <v>27321398.960000005</v>
          </cell>
        </row>
        <row r="811">
          <cell r="A811">
            <v>802</v>
          </cell>
          <cell r="B811">
            <v>161</v>
          </cell>
          <cell r="D811">
            <v>998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/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161</v>
          </cell>
          <cell r="V811">
            <v>998</v>
          </cell>
          <cell r="W811">
            <v>802</v>
          </cell>
          <cell r="X811">
            <v>0</v>
          </cell>
          <cell r="Y811">
            <v>0</v>
          </cell>
        </row>
        <row r="812">
          <cell r="A812">
            <v>803</v>
          </cell>
          <cell r="B812">
            <v>161</v>
          </cell>
          <cell r="D812">
            <v>998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/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161</v>
          </cell>
          <cell r="V812">
            <v>998</v>
          </cell>
          <cell r="W812">
            <v>803</v>
          </cell>
          <cell r="X812">
            <v>0</v>
          </cell>
          <cell r="Y812">
            <v>0</v>
          </cell>
        </row>
        <row r="813">
          <cell r="A813">
            <v>804</v>
          </cell>
          <cell r="B813">
            <v>161</v>
          </cell>
          <cell r="D813">
            <v>998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/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161</v>
          </cell>
          <cell r="V813">
            <v>998</v>
          </cell>
          <cell r="W813">
            <v>804</v>
          </cell>
          <cell r="X813">
            <v>0</v>
          </cell>
          <cell r="Y813">
            <v>0</v>
          </cell>
        </row>
        <row r="814">
          <cell r="A814">
            <v>805</v>
          </cell>
          <cell r="B814">
            <v>161</v>
          </cell>
          <cell r="C814" t="str">
            <v xml:space="preserve">LUDLOW                       </v>
          </cell>
          <cell r="D814">
            <v>999</v>
          </cell>
          <cell r="E814" t="str">
            <v>TOTAL</v>
          </cell>
          <cell r="F814">
            <v>26899330.039999999</v>
          </cell>
          <cell r="G814">
            <v>1</v>
          </cell>
          <cell r="H814">
            <v>27321398.960000005</v>
          </cell>
          <cell r="I814">
            <v>1</v>
          </cell>
          <cell r="J814">
            <v>14243896</v>
          </cell>
          <cell r="K814">
            <v>14243896</v>
          </cell>
          <cell r="L814">
            <v>0</v>
          </cell>
          <cell r="M814">
            <v>0</v>
          </cell>
          <cell r="N814">
            <v>27321398.960000005</v>
          </cell>
          <cell r="O814">
            <v>14243896</v>
          </cell>
          <cell r="P814">
            <v>13801952</v>
          </cell>
          <cell r="Q814">
            <v>441944</v>
          </cell>
          <cell r="R814">
            <v>3.2020398274099198</v>
          </cell>
          <cell r="S814">
            <v>2946</v>
          </cell>
          <cell r="T814">
            <v>0</v>
          </cell>
          <cell r="U814">
            <v>161</v>
          </cell>
          <cell r="V814">
            <v>999</v>
          </cell>
          <cell r="W814">
            <v>805</v>
          </cell>
          <cell r="X814">
            <v>2855</v>
          </cell>
          <cell r="Y814">
            <v>27321398.960000005</v>
          </cell>
        </row>
        <row r="815">
          <cell r="A815">
            <v>806</v>
          </cell>
          <cell r="B815">
            <v>162</v>
          </cell>
          <cell r="C815" t="str">
            <v xml:space="preserve">LUNENBURG                    </v>
          </cell>
          <cell r="D815">
            <v>162</v>
          </cell>
          <cell r="E815" t="str">
            <v>LUNENBURG</v>
          </cell>
          <cell r="F815">
            <v>13457816.690000003</v>
          </cell>
          <cell r="G815">
            <v>0.93689855630438357</v>
          </cell>
          <cell r="H815">
            <v>14298145.129999995</v>
          </cell>
          <cell r="I815">
            <v>0.93332133622662794</v>
          </cell>
          <cell r="J815"/>
          <cell r="K815">
            <v>9188886</v>
          </cell>
          <cell r="L815">
            <v>0</v>
          </cell>
          <cell r="M815">
            <v>0</v>
          </cell>
          <cell r="N815">
            <v>14298145.129999995</v>
          </cell>
          <cell r="O815">
            <v>9188886</v>
          </cell>
          <cell r="P815">
            <v>8981951</v>
          </cell>
          <cell r="Q815">
            <v>206935</v>
          </cell>
          <cell r="R815">
            <v>2.303898117458</v>
          </cell>
          <cell r="S815">
            <v>1578</v>
          </cell>
          <cell r="T815">
            <v>0</v>
          </cell>
          <cell r="U815">
            <v>162</v>
          </cell>
          <cell r="V815">
            <v>162</v>
          </cell>
          <cell r="W815">
            <v>806</v>
          </cell>
          <cell r="X815">
            <v>1630</v>
          </cell>
          <cell r="Y815">
            <v>14298145.129999995</v>
          </cell>
        </row>
        <row r="816">
          <cell r="A816">
            <v>807</v>
          </cell>
          <cell r="B816">
            <v>162</v>
          </cell>
          <cell r="C816" t="str">
            <v xml:space="preserve">LUNENBURG                    </v>
          </cell>
          <cell r="D816">
            <v>832</v>
          </cell>
          <cell r="E816" t="str">
            <v>MONTACHUSETT</v>
          </cell>
          <cell r="F816">
            <v>906403</v>
          </cell>
          <cell r="G816">
            <v>6.3101443695616419E-2</v>
          </cell>
          <cell r="H816">
            <v>1021493</v>
          </cell>
          <cell r="I816">
            <v>6.667866377337206E-2</v>
          </cell>
          <cell r="J816"/>
          <cell r="K816">
            <v>656476</v>
          </cell>
          <cell r="L816">
            <v>0</v>
          </cell>
          <cell r="M816">
            <v>0</v>
          </cell>
          <cell r="N816">
            <v>1021493</v>
          </cell>
          <cell r="O816">
            <v>656476</v>
          </cell>
          <cell r="P816">
            <v>604947</v>
          </cell>
          <cell r="Q816">
            <v>51529</v>
          </cell>
          <cell r="R816">
            <v>8.5179362820214006</v>
          </cell>
          <cell r="S816">
            <v>64</v>
          </cell>
          <cell r="T816">
            <v>0</v>
          </cell>
          <cell r="U816">
            <v>162</v>
          </cell>
          <cell r="V816">
            <v>832</v>
          </cell>
          <cell r="W816">
            <v>807</v>
          </cell>
          <cell r="X816">
            <v>69</v>
          </cell>
          <cell r="Y816">
            <v>1021493</v>
          </cell>
        </row>
        <row r="817">
          <cell r="A817">
            <v>808</v>
          </cell>
          <cell r="B817">
            <v>162</v>
          </cell>
          <cell r="D817">
            <v>998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/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162</v>
          </cell>
          <cell r="V817">
            <v>998</v>
          </cell>
          <cell r="W817">
            <v>808</v>
          </cell>
          <cell r="X817">
            <v>0</v>
          </cell>
          <cell r="Y817">
            <v>0</v>
          </cell>
        </row>
        <row r="818">
          <cell r="A818">
            <v>809</v>
          </cell>
          <cell r="B818">
            <v>162</v>
          </cell>
          <cell r="D818">
            <v>998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/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162</v>
          </cell>
          <cell r="V818">
            <v>998</v>
          </cell>
          <cell r="W818">
            <v>809</v>
          </cell>
          <cell r="X818">
            <v>0</v>
          </cell>
          <cell r="Y818">
            <v>0</v>
          </cell>
        </row>
        <row r="819">
          <cell r="A819">
            <v>810</v>
          </cell>
          <cell r="B819">
            <v>162</v>
          </cell>
          <cell r="C819" t="str">
            <v xml:space="preserve">LUNENBURG                    </v>
          </cell>
          <cell r="D819">
            <v>999</v>
          </cell>
          <cell r="E819" t="str">
            <v>TOTAL</v>
          </cell>
          <cell r="F819">
            <v>14364219.690000003</v>
          </cell>
          <cell r="G819">
            <v>1</v>
          </cell>
          <cell r="H819">
            <v>15319638.129999995</v>
          </cell>
          <cell r="I819">
            <v>1</v>
          </cell>
          <cell r="J819">
            <v>9845362</v>
          </cell>
          <cell r="K819">
            <v>9845362</v>
          </cell>
          <cell r="L819">
            <v>0</v>
          </cell>
          <cell r="M819">
            <v>0</v>
          </cell>
          <cell r="N819">
            <v>15319638.129999995</v>
          </cell>
          <cell r="O819">
            <v>9845362</v>
          </cell>
          <cell r="P819">
            <v>9586898</v>
          </cell>
          <cell r="Q819">
            <v>258464</v>
          </cell>
          <cell r="R819">
            <v>2.6960128291758187</v>
          </cell>
          <cell r="S819">
            <v>1642</v>
          </cell>
          <cell r="T819">
            <v>0</v>
          </cell>
          <cell r="U819">
            <v>162</v>
          </cell>
          <cell r="V819">
            <v>999</v>
          </cell>
          <cell r="W819">
            <v>810</v>
          </cell>
          <cell r="X819">
            <v>1699</v>
          </cell>
          <cell r="Y819">
            <v>15319638.129999995</v>
          </cell>
        </row>
        <row r="820">
          <cell r="A820">
            <v>811</v>
          </cell>
          <cell r="B820">
            <v>163</v>
          </cell>
          <cell r="C820" t="str">
            <v xml:space="preserve">LYNN                         </v>
          </cell>
          <cell r="D820">
            <v>163</v>
          </cell>
          <cell r="E820" t="str">
            <v>LYNN</v>
          </cell>
          <cell r="F820">
            <v>156427178.34000003</v>
          </cell>
          <cell r="G820">
            <v>0.99456635134121207</v>
          </cell>
          <cell r="H820">
            <v>165697522.48000002</v>
          </cell>
          <cell r="I820">
            <v>0.9953169666552889</v>
          </cell>
          <cell r="J820"/>
          <cell r="K820">
            <v>40085086</v>
          </cell>
          <cell r="L820">
            <v>0</v>
          </cell>
          <cell r="M820">
            <v>0</v>
          </cell>
          <cell r="N820">
            <v>165697522.48000002</v>
          </cell>
          <cell r="O820">
            <v>39600037</v>
          </cell>
          <cell r="P820">
            <v>38215898</v>
          </cell>
          <cell r="Q820">
            <v>1384139</v>
          </cell>
          <cell r="R820">
            <v>3.6218931712660525</v>
          </cell>
          <cell r="S820">
            <v>14106</v>
          </cell>
          <cell r="T820">
            <v>0</v>
          </cell>
          <cell r="U820">
            <v>163</v>
          </cell>
          <cell r="V820">
            <v>163</v>
          </cell>
          <cell r="W820">
            <v>811</v>
          </cell>
          <cell r="X820">
            <v>14382</v>
          </cell>
          <cell r="Y820">
            <v>165697522.48000002</v>
          </cell>
        </row>
        <row r="821">
          <cell r="A821">
            <v>812</v>
          </cell>
          <cell r="B821">
            <v>163</v>
          </cell>
          <cell r="C821" t="str">
            <v xml:space="preserve">LYNN                         </v>
          </cell>
          <cell r="D821">
            <v>913</v>
          </cell>
          <cell r="E821" t="str">
            <v>ESSEX AGRICULTURAL</v>
          </cell>
          <cell r="F821">
            <v>854614</v>
          </cell>
          <cell r="G821">
            <v>5.4336486587879115E-3</v>
          </cell>
          <cell r="H821">
            <v>779618</v>
          </cell>
          <cell r="I821">
            <v>4.6830333447111351E-3</v>
          </cell>
          <cell r="J821"/>
          <cell r="K821">
            <v>188603</v>
          </cell>
          <cell r="L821">
            <v>673652</v>
          </cell>
          <cell r="M821">
            <v>485049</v>
          </cell>
          <cell r="N821">
            <v>0</v>
          </cell>
          <cell r="O821">
            <v>673652</v>
          </cell>
          <cell r="P821">
            <v>748584</v>
          </cell>
          <cell r="Q821">
            <v>-74932</v>
          </cell>
          <cell r="R821">
            <v>-10.009831895952892</v>
          </cell>
          <cell r="S821">
            <v>61</v>
          </cell>
          <cell r="T821">
            <v>0</v>
          </cell>
          <cell r="U821">
            <v>163</v>
          </cell>
          <cell r="V821">
            <v>913</v>
          </cell>
          <cell r="W821">
            <v>812</v>
          </cell>
          <cell r="X821">
            <v>54</v>
          </cell>
          <cell r="Y821">
            <v>779618</v>
          </cell>
        </row>
        <row r="822">
          <cell r="A822">
            <v>813</v>
          </cell>
          <cell r="B822">
            <v>163</v>
          </cell>
          <cell r="D822">
            <v>998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/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163</v>
          </cell>
          <cell r="V822">
            <v>998</v>
          </cell>
          <cell r="W822">
            <v>813</v>
          </cell>
          <cell r="X822">
            <v>0</v>
          </cell>
          <cell r="Y822">
            <v>0</v>
          </cell>
        </row>
        <row r="823">
          <cell r="A823">
            <v>814</v>
          </cell>
          <cell r="B823">
            <v>163</v>
          </cell>
          <cell r="D823">
            <v>998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/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163</v>
          </cell>
          <cell r="V823">
            <v>998</v>
          </cell>
          <cell r="W823">
            <v>814</v>
          </cell>
          <cell r="X823">
            <v>0</v>
          </cell>
          <cell r="Y823">
            <v>0</v>
          </cell>
        </row>
        <row r="824">
          <cell r="A824">
            <v>815</v>
          </cell>
          <cell r="B824">
            <v>163</v>
          </cell>
          <cell r="C824" t="str">
            <v xml:space="preserve">LYNN                         </v>
          </cell>
          <cell r="D824">
            <v>999</v>
          </cell>
          <cell r="E824" t="str">
            <v>TOTAL</v>
          </cell>
          <cell r="F824">
            <v>157281792.34000003</v>
          </cell>
          <cell r="G824">
            <v>1</v>
          </cell>
          <cell r="H824">
            <v>166477140.48000002</v>
          </cell>
          <cell r="I824">
            <v>1</v>
          </cell>
          <cell r="J824">
            <v>40273689</v>
          </cell>
          <cell r="K824">
            <v>40273689</v>
          </cell>
          <cell r="L824">
            <v>673652</v>
          </cell>
          <cell r="M824">
            <v>485049</v>
          </cell>
          <cell r="N824">
            <v>165697522.48000002</v>
          </cell>
          <cell r="O824">
            <v>40273689</v>
          </cell>
          <cell r="P824">
            <v>38964482</v>
          </cell>
          <cell r="Q824">
            <v>1309207</v>
          </cell>
          <cell r="R824">
            <v>3.360001038894858</v>
          </cell>
          <cell r="S824">
            <v>14167</v>
          </cell>
          <cell r="T824">
            <v>0</v>
          </cell>
          <cell r="U824">
            <v>163</v>
          </cell>
          <cell r="V824">
            <v>999</v>
          </cell>
          <cell r="W824">
            <v>815</v>
          </cell>
          <cell r="X824">
            <v>14436</v>
          </cell>
          <cell r="Y824">
            <v>166477140.48000002</v>
          </cell>
        </row>
        <row r="825">
          <cell r="A825">
            <v>816</v>
          </cell>
          <cell r="B825">
            <v>164</v>
          </cell>
          <cell r="C825" t="str">
            <v xml:space="preserve">LYNNFIELD                    </v>
          </cell>
          <cell r="D825">
            <v>164</v>
          </cell>
          <cell r="E825" t="str">
            <v>LYNNFIELD</v>
          </cell>
          <cell r="F825">
            <v>19086223.734719999</v>
          </cell>
          <cell r="G825">
            <v>0.98960701859071321</v>
          </cell>
          <cell r="H825">
            <v>19513606.067749999</v>
          </cell>
          <cell r="I825">
            <v>0.98794104356794532</v>
          </cell>
          <cell r="J825"/>
          <cell r="K825">
            <v>17150832</v>
          </cell>
          <cell r="L825">
            <v>0</v>
          </cell>
          <cell r="M825">
            <v>0</v>
          </cell>
          <cell r="N825">
            <v>19513606.067749999</v>
          </cell>
          <cell r="O825">
            <v>17151894</v>
          </cell>
          <cell r="P825">
            <v>16630403</v>
          </cell>
          <cell r="Q825">
            <v>521491</v>
          </cell>
          <cell r="R825">
            <v>3.1357688686197203</v>
          </cell>
          <cell r="S825">
            <v>2231</v>
          </cell>
          <cell r="T825">
            <v>0</v>
          </cell>
          <cell r="U825">
            <v>164</v>
          </cell>
          <cell r="V825">
            <v>164</v>
          </cell>
          <cell r="W825">
            <v>816</v>
          </cell>
          <cell r="X825">
            <v>2192</v>
          </cell>
          <cell r="Y825">
            <v>19513606.067749999</v>
          </cell>
        </row>
        <row r="826">
          <cell r="A826">
            <v>817</v>
          </cell>
          <cell r="B826">
            <v>164</v>
          </cell>
          <cell r="C826" t="str">
            <v xml:space="preserve">LYNNFIELD                    </v>
          </cell>
          <cell r="D826">
            <v>854</v>
          </cell>
          <cell r="E826" t="str">
            <v>NORTH SHORE</v>
          </cell>
          <cell r="F826">
            <v>144406</v>
          </cell>
          <cell r="G826">
            <v>7.4873475818398707E-3</v>
          </cell>
          <cell r="H826">
            <v>165999</v>
          </cell>
          <cell r="I826">
            <v>8.4042500766822598E-3</v>
          </cell>
          <cell r="J826"/>
          <cell r="K826">
            <v>145899</v>
          </cell>
          <cell r="L826">
            <v>0</v>
          </cell>
          <cell r="M826">
            <v>0</v>
          </cell>
          <cell r="N826">
            <v>165999</v>
          </cell>
          <cell r="O826">
            <v>145908</v>
          </cell>
          <cell r="P826">
            <v>125825</v>
          </cell>
          <cell r="Q826">
            <v>20083</v>
          </cell>
          <cell r="R826">
            <v>15.961057023643949</v>
          </cell>
          <cell r="S826">
            <v>10</v>
          </cell>
          <cell r="T826">
            <v>0</v>
          </cell>
          <cell r="U826">
            <v>164</v>
          </cell>
          <cell r="V826">
            <v>854</v>
          </cell>
          <cell r="W826">
            <v>817</v>
          </cell>
          <cell r="X826">
            <v>11</v>
          </cell>
          <cell r="Y826">
            <v>165999</v>
          </cell>
        </row>
        <row r="827">
          <cell r="A827">
            <v>818</v>
          </cell>
          <cell r="B827">
            <v>164</v>
          </cell>
          <cell r="C827" t="str">
            <v xml:space="preserve">LYNNFIELD                    </v>
          </cell>
          <cell r="D827">
            <v>913</v>
          </cell>
          <cell r="E827" t="str">
            <v>ESSEX AGRICULTURAL</v>
          </cell>
          <cell r="F827">
            <v>56040</v>
          </cell>
          <cell r="G827">
            <v>2.9056338274469642E-3</v>
          </cell>
          <cell r="H827">
            <v>72187</v>
          </cell>
          <cell r="I827">
            <v>3.6547063553723958E-3</v>
          </cell>
          <cell r="J827"/>
          <cell r="K827">
            <v>63446</v>
          </cell>
          <cell r="L827">
            <v>62375</v>
          </cell>
          <cell r="M827">
            <v>-1071</v>
          </cell>
          <cell r="N827">
            <v>0</v>
          </cell>
          <cell r="O827">
            <v>62375</v>
          </cell>
          <cell r="P827">
            <v>49087</v>
          </cell>
          <cell r="Q827">
            <v>13288</v>
          </cell>
          <cell r="R827">
            <v>27.070303746409436</v>
          </cell>
          <cell r="S827">
            <v>4</v>
          </cell>
          <cell r="T827">
            <v>0</v>
          </cell>
          <cell r="U827">
            <v>164</v>
          </cell>
          <cell r="V827">
            <v>913</v>
          </cell>
          <cell r="W827">
            <v>818</v>
          </cell>
          <cell r="X827">
            <v>5</v>
          </cell>
          <cell r="Y827">
            <v>72187</v>
          </cell>
        </row>
        <row r="828">
          <cell r="A828">
            <v>819</v>
          </cell>
          <cell r="B828">
            <v>164</v>
          </cell>
          <cell r="D828">
            <v>998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/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164</v>
          </cell>
          <cell r="V828">
            <v>998</v>
          </cell>
          <cell r="W828">
            <v>819</v>
          </cell>
          <cell r="X828">
            <v>0</v>
          </cell>
          <cell r="Y828">
            <v>0</v>
          </cell>
        </row>
        <row r="829">
          <cell r="A829">
            <v>820</v>
          </cell>
          <cell r="B829">
            <v>164</v>
          </cell>
          <cell r="C829" t="str">
            <v xml:space="preserve">LYNNFIELD                    </v>
          </cell>
          <cell r="D829">
            <v>999</v>
          </cell>
          <cell r="E829" t="str">
            <v>TOTAL</v>
          </cell>
          <cell r="F829">
            <v>19286669.734719999</v>
          </cell>
          <cell r="G829">
            <v>1</v>
          </cell>
          <cell r="H829">
            <v>19751792.067749999</v>
          </cell>
          <cell r="I829">
            <v>0.99999999999999989</v>
          </cell>
          <cell r="J829">
            <v>17360178</v>
          </cell>
          <cell r="K829">
            <v>17360177</v>
          </cell>
          <cell r="L829">
            <v>62375</v>
          </cell>
          <cell r="M829">
            <v>-1071</v>
          </cell>
          <cell r="N829">
            <v>19679605.067749999</v>
          </cell>
          <cell r="O829">
            <v>17360177</v>
          </cell>
          <cell r="P829">
            <v>16805315</v>
          </cell>
          <cell r="Q829">
            <v>554862</v>
          </cell>
          <cell r="R829">
            <v>3.3017054425936081</v>
          </cell>
          <cell r="S829">
            <v>2245</v>
          </cell>
          <cell r="T829">
            <v>0</v>
          </cell>
          <cell r="U829">
            <v>164</v>
          </cell>
          <cell r="V829">
            <v>999</v>
          </cell>
          <cell r="W829">
            <v>820</v>
          </cell>
          <cell r="X829">
            <v>2208</v>
          </cell>
          <cell r="Y829">
            <v>19751792.067749999</v>
          </cell>
        </row>
        <row r="830">
          <cell r="A830">
            <v>821</v>
          </cell>
          <cell r="B830">
            <v>165</v>
          </cell>
          <cell r="C830" t="str">
            <v xml:space="preserve">MALDEN                       </v>
          </cell>
          <cell r="D830">
            <v>165</v>
          </cell>
          <cell r="E830" t="str">
            <v>MALDEN</v>
          </cell>
          <cell r="F830">
            <v>74002031.259239987</v>
          </cell>
          <cell r="G830">
            <v>0.95425899260428182</v>
          </cell>
          <cell r="H830">
            <v>78173570.110089988</v>
          </cell>
          <cell r="I830">
            <v>0.95857122250164939</v>
          </cell>
          <cell r="J830"/>
          <cell r="K830">
            <v>31514896</v>
          </cell>
          <cell r="L830">
            <v>0</v>
          </cell>
          <cell r="M830">
            <v>0</v>
          </cell>
          <cell r="N830">
            <v>78173570.110089988</v>
          </cell>
          <cell r="O830">
            <v>31406125</v>
          </cell>
          <cell r="P830">
            <v>29910919</v>
          </cell>
          <cell r="Q830">
            <v>1495206</v>
          </cell>
          <cell r="R830">
            <v>4.9988634585249621</v>
          </cell>
          <cell r="S830">
            <v>7145</v>
          </cell>
          <cell r="T830">
            <v>0</v>
          </cell>
          <cell r="U830">
            <v>165</v>
          </cell>
          <cell r="V830">
            <v>165</v>
          </cell>
          <cell r="W830">
            <v>821</v>
          </cell>
          <cell r="X830">
            <v>7207</v>
          </cell>
          <cell r="Y830">
            <v>78173570.110089988</v>
          </cell>
        </row>
        <row r="831">
          <cell r="A831">
            <v>822</v>
          </cell>
          <cell r="B831">
            <v>165</v>
          </cell>
          <cell r="C831" t="str">
            <v xml:space="preserve">MALDEN                       </v>
          </cell>
          <cell r="D831">
            <v>853</v>
          </cell>
          <cell r="E831" t="str">
            <v>NORTHEAST METROPOLITAN</v>
          </cell>
          <cell r="F831">
            <v>3280988</v>
          </cell>
          <cell r="G831">
            <v>4.2308464380642362E-2</v>
          </cell>
          <cell r="H831">
            <v>3133172</v>
          </cell>
          <cell r="I831">
            <v>3.8419231846752874E-2</v>
          </cell>
          <cell r="J831"/>
          <cell r="K831">
            <v>1263107</v>
          </cell>
          <cell r="L831">
            <v>0</v>
          </cell>
          <cell r="M831">
            <v>0</v>
          </cell>
          <cell r="N831">
            <v>3133172</v>
          </cell>
          <cell r="O831">
            <v>1258748</v>
          </cell>
          <cell r="P831">
            <v>1326144</v>
          </cell>
          <cell r="Q831">
            <v>-67396</v>
          </cell>
          <cell r="R831">
            <v>-5.0821026977462473</v>
          </cell>
          <cell r="S831">
            <v>215</v>
          </cell>
          <cell r="T831">
            <v>0</v>
          </cell>
          <cell r="U831">
            <v>165</v>
          </cell>
          <cell r="V831">
            <v>853</v>
          </cell>
          <cell r="W831">
            <v>822</v>
          </cell>
          <cell r="X831">
            <v>198</v>
          </cell>
          <cell r="Y831">
            <v>3133172</v>
          </cell>
        </row>
        <row r="832">
          <cell r="A832">
            <v>823</v>
          </cell>
          <cell r="B832">
            <v>165</v>
          </cell>
          <cell r="C832" t="str">
            <v xml:space="preserve">MALDEN                       </v>
          </cell>
          <cell r="D832">
            <v>913</v>
          </cell>
          <cell r="E832" t="str">
            <v>ESSEX AGRICULTURAL</v>
          </cell>
          <cell r="F832">
            <v>266191</v>
          </cell>
          <cell r="G832">
            <v>3.4325430150758157E-3</v>
          </cell>
          <cell r="H832">
            <v>245435</v>
          </cell>
          <cell r="I832">
            <v>3.0095456515977391E-3</v>
          </cell>
          <cell r="J832"/>
          <cell r="K832">
            <v>98945</v>
          </cell>
          <cell r="L832">
            <v>212075</v>
          </cell>
          <cell r="M832">
            <v>113130</v>
          </cell>
          <cell r="N832">
            <v>0</v>
          </cell>
          <cell r="O832">
            <v>212075</v>
          </cell>
          <cell r="P832">
            <v>233166</v>
          </cell>
          <cell r="Q832">
            <v>-21091</v>
          </cell>
          <cell r="R832">
            <v>-9.0454869063242498</v>
          </cell>
          <cell r="S832">
            <v>19</v>
          </cell>
          <cell r="T832">
            <v>0</v>
          </cell>
          <cell r="U832">
            <v>165</v>
          </cell>
          <cell r="V832">
            <v>913</v>
          </cell>
          <cell r="W832">
            <v>823</v>
          </cell>
          <cell r="X832">
            <v>17</v>
          </cell>
          <cell r="Y832">
            <v>245435</v>
          </cell>
        </row>
        <row r="833">
          <cell r="A833">
            <v>824</v>
          </cell>
          <cell r="B833">
            <v>165</v>
          </cell>
          <cell r="D833">
            <v>998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/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165</v>
          </cell>
          <cell r="V833">
            <v>998</v>
          </cell>
          <cell r="W833">
            <v>824</v>
          </cell>
          <cell r="X833">
            <v>0</v>
          </cell>
          <cell r="Y833">
            <v>0</v>
          </cell>
        </row>
        <row r="834">
          <cell r="A834">
            <v>825</v>
          </cell>
          <cell r="B834">
            <v>165</v>
          </cell>
          <cell r="C834" t="str">
            <v xml:space="preserve">MALDEN                       </v>
          </cell>
          <cell r="D834">
            <v>999</v>
          </cell>
          <cell r="E834" t="str">
            <v>TOTAL</v>
          </cell>
          <cell r="F834">
            <v>77549210.259239987</v>
          </cell>
          <cell r="G834">
            <v>1</v>
          </cell>
          <cell r="H834">
            <v>81552177.110089988</v>
          </cell>
          <cell r="I834">
            <v>1</v>
          </cell>
          <cell r="J834">
            <v>32876948</v>
          </cell>
          <cell r="K834">
            <v>32876948</v>
          </cell>
          <cell r="L834">
            <v>212075</v>
          </cell>
          <cell r="M834">
            <v>113130</v>
          </cell>
          <cell r="N834">
            <v>81306742.110089988</v>
          </cell>
          <cell r="O834">
            <v>32876948</v>
          </cell>
          <cell r="P834">
            <v>31470229</v>
          </cell>
          <cell r="Q834">
            <v>1406719</v>
          </cell>
          <cell r="R834">
            <v>4.4699992491316154</v>
          </cell>
          <cell r="S834">
            <v>7379</v>
          </cell>
          <cell r="T834">
            <v>0</v>
          </cell>
          <cell r="U834">
            <v>165</v>
          </cell>
          <cell r="V834">
            <v>999</v>
          </cell>
          <cell r="W834">
            <v>825</v>
          </cell>
          <cell r="X834">
            <v>7422</v>
          </cell>
          <cell r="Y834">
            <v>81552177.110089988</v>
          </cell>
        </row>
        <row r="835">
          <cell r="A835">
            <v>826</v>
          </cell>
          <cell r="B835">
            <v>166</v>
          </cell>
          <cell r="C835" t="str">
            <v xml:space="preserve">MANCHESTER                   </v>
          </cell>
          <cell r="D835">
            <v>166</v>
          </cell>
          <cell r="E835" t="str">
            <v>MANCHESTER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/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166</v>
          </cell>
          <cell r="V835">
            <v>166</v>
          </cell>
          <cell r="W835">
            <v>826</v>
          </cell>
          <cell r="X835">
            <v>0</v>
          </cell>
          <cell r="Y835">
            <v>0</v>
          </cell>
        </row>
        <row r="836">
          <cell r="A836">
            <v>827</v>
          </cell>
          <cell r="B836">
            <v>166</v>
          </cell>
          <cell r="C836" t="str">
            <v xml:space="preserve">MANCHESTER                   </v>
          </cell>
          <cell r="D836">
            <v>698</v>
          </cell>
          <cell r="E836" t="str">
            <v>MANCHESTER ESSEX</v>
          </cell>
          <cell r="F836">
            <v>7209060</v>
          </cell>
          <cell r="G836">
            <v>0.99402651432315614</v>
          </cell>
          <cell r="H836">
            <v>7967673</v>
          </cell>
          <cell r="I836">
            <v>0.99435014217619111</v>
          </cell>
          <cell r="J836"/>
          <cell r="K836">
            <v>6219948</v>
          </cell>
          <cell r="L836">
            <v>0</v>
          </cell>
          <cell r="M836">
            <v>0</v>
          </cell>
          <cell r="N836">
            <v>7967673</v>
          </cell>
          <cell r="O836">
            <v>6219948</v>
          </cell>
          <cell r="P836">
            <v>5947889</v>
          </cell>
          <cell r="Q836">
            <v>272059</v>
          </cell>
          <cell r="R836">
            <v>4.5740429923961257</v>
          </cell>
          <cell r="S836">
            <v>831</v>
          </cell>
          <cell r="T836">
            <v>0</v>
          </cell>
          <cell r="U836">
            <v>166</v>
          </cell>
          <cell r="V836">
            <v>698</v>
          </cell>
          <cell r="W836">
            <v>827</v>
          </cell>
          <cell r="X836">
            <v>877</v>
          </cell>
          <cell r="Y836">
            <v>7967673</v>
          </cell>
        </row>
        <row r="837">
          <cell r="A837">
            <v>828</v>
          </cell>
          <cell r="B837">
            <v>166</v>
          </cell>
          <cell r="C837" t="str">
            <v xml:space="preserve">MANCHESTER                   </v>
          </cell>
          <cell r="D837">
            <v>854</v>
          </cell>
          <cell r="E837" t="str">
            <v>NORTH SHORE</v>
          </cell>
          <cell r="F837">
            <v>43322</v>
          </cell>
          <cell r="G837">
            <v>5.973485676843829E-3</v>
          </cell>
          <cell r="H837">
            <v>45272</v>
          </cell>
          <cell r="I837">
            <v>5.6498578238088496E-3</v>
          </cell>
          <cell r="J837"/>
          <cell r="K837">
            <v>35341</v>
          </cell>
          <cell r="L837">
            <v>0</v>
          </cell>
          <cell r="M837">
            <v>0</v>
          </cell>
          <cell r="N837">
            <v>45272</v>
          </cell>
          <cell r="O837">
            <v>35341</v>
          </cell>
          <cell r="P837">
            <v>35743</v>
          </cell>
          <cell r="Q837">
            <v>-402</v>
          </cell>
          <cell r="R837">
            <v>-1.1246957446213244</v>
          </cell>
          <cell r="S837">
            <v>3</v>
          </cell>
          <cell r="T837">
            <v>0</v>
          </cell>
          <cell r="U837">
            <v>166</v>
          </cell>
          <cell r="V837">
            <v>854</v>
          </cell>
          <cell r="W837">
            <v>828</v>
          </cell>
          <cell r="X837">
            <v>3</v>
          </cell>
          <cell r="Y837">
            <v>45272</v>
          </cell>
        </row>
        <row r="838">
          <cell r="A838">
            <v>829</v>
          </cell>
          <cell r="B838">
            <v>166</v>
          </cell>
          <cell r="D838">
            <v>998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/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166</v>
          </cell>
          <cell r="V838">
            <v>998</v>
          </cell>
          <cell r="W838">
            <v>829</v>
          </cell>
          <cell r="X838">
            <v>0</v>
          </cell>
          <cell r="Y838">
            <v>0</v>
          </cell>
        </row>
        <row r="839">
          <cell r="A839">
            <v>830</v>
          </cell>
          <cell r="B839">
            <v>166</v>
          </cell>
          <cell r="C839" t="str">
            <v xml:space="preserve">MANCHESTER                   </v>
          </cell>
          <cell r="D839">
            <v>999</v>
          </cell>
          <cell r="E839" t="str">
            <v>TOTAL</v>
          </cell>
          <cell r="F839">
            <v>7252382</v>
          </cell>
          <cell r="G839">
            <v>1</v>
          </cell>
          <cell r="H839">
            <v>8012945</v>
          </cell>
          <cell r="I839">
            <v>1</v>
          </cell>
          <cell r="J839">
            <v>6255289</v>
          </cell>
          <cell r="K839">
            <v>6255289</v>
          </cell>
          <cell r="L839">
            <v>0</v>
          </cell>
          <cell r="M839">
            <v>0</v>
          </cell>
          <cell r="N839">
            <v>8012945</v>
          </cell>
          <cell r="O839">
            <v>6255289</v>
          </cell>
          <cell r="P839">
            <v>5983632</v>
          </cell>
          <cell r="Q839">
            <v>271657</v>
          </cell>
          <cell r="R839">
            <v>4.5400017915540261</v>
          </cell>
          <cell r="S839">
            <v>834</v>
          </cell>
          <cell r="T839">
            <v>0</v>
          </cell>
          <cell r="U839">
            <v>166</v>
          </cell>
          <cell r="V839">
            <v>999</v>
          </cell>
          <cell r="W839">
            <v>830</v>
          </cell>
          <cell r="X839">
            <v>880</v>
          </cell>
          <cell r="Y839">
            <v>8012945</v>
          </cell>
        </row>
        <row r="840">
          <cell r="A840">
            <v>831</v>
          </cell>
          <cell r="B840">
            <v>167</v>
          </cell>
          <cell r="C840" t="str">
            <v xml:space="preserve">MANSFIELD                    </v>
          </cell>
          <cell r="D840">
            <v>167</v>
          </cell>
          <cell r="E840" t="str">
            <v>MANSFIELD</v>
          </cell>
          <cell r="F840">
            <v>42752257.461410008</v>
          </cell>
          <cell r="G840">
            <v>0.98539420951941181</v>
          </cell>
          <cell r="H840">
            <v>43053921.076990001</v>
          </cell>
          <cell r="I840">
            <v>0.98394865396737663</v>
          </cell>
          <cell r="J840"/>
          <cell r="K840">
            <v>25772728</v>
          </cell>
          <cell r="L840">
            <v>0</v>
          </cell>
          <cell r="M840">
            <v>0</v>
          </cell>
          <cell r="N840">
            <v>43053921.076990001</v>
          </cell>
          <cell r="O840">
            <v>25772728</v>
          </cell>
          <cell r="P840">
            <v>25008185</v>
          </cell>
          <cell r="Q840">
            <v>764543</v>
          </cell>
          <cell r="R840">
            <v>3.0571710821876916</v>
          </cell>
          <cell r="S840">
            <v>4800</v>
          </cell>
          <cell r="T840">
            <v>0</v>
          </cell>
          <cell r="U840">
            <v>167</v>
          </cell>
          <cell r="V840">
            <v>167</v>
          </cell>
          <cell r="W840">
            <v>831</v>
          </cell>
          <cell r="X840">
            <v>4665</v>
          </cell>
          <cell r="Y840">
            <v>43053921.076990001</v>
          </cell>
        </row>
        <row r="841">
          <cell r="A841">
            <v>832</v>
          </cell>
          <cell r="B841">
            <v>167</v>
          </cell>
          <cell r="C841" t="str">
            <v xml:space="preserve">MANSFIELD                    </v>
          </cell>
          <cell r="D841">
            <v>872</v>
          </cell>
          <cell r="E841" t="str">
            <v>SOUTHEASTERN</v>
          </cell>
          <cell r="F841">
            <v>633686</v>
          </cell>
          <cell r="G841">
            <v>1.4605790480588196E-2</v>
          </cell>
          <cell r="H841">
            <v>702347</v>
          </cell>
          <cell r="I841">
            <v>1.6051346032623415E-2</v>
          </cell>
          <cell r="J841"/>
          <cell r="K841">
            <v>420436</v>
          </cell>
          <cell r="L841">
            <v>0</v>
          </cell>
          <cell r="M841">
            <v>0</v>
          </cell>
          <cell r="N841">
            <v>702347</v>
          </cell>
          <cell r="O841">
            <v>420436</v>
          </cell>
          <cell r="P841">
            <v>370678</v>
          </cell>
          <cell r="Q841">
            <v>49758</v>
          </cell>
          <cell r="R841">
            <v>13.423510432234986</v>
          </cell>
          <cell r="S841">
            <v>43</v>
          </cell>
          <cell r="T841">
            <v>0</v>
          </cell>
          <cell r="U841">
            <v>167</v>
          </cell>
          <cell r="V841">
            <v>872</v>
          </cell>
          <cell r="W841">
            <v>832</v>
          </cell>
          <cell r="X841">
            <v>46</v>
          </cell>
          <cell r="Y841">
            <v>702347</v>
          </cell>
        </row>
        <row r="842">
          <cell r="A842">
            <v>833</v>
          </cell>
          <cell r="B842">
            <v>167</v>
          </cell>
          <cell r="C842" t="str">
            <v xml:space="preserve">MANSFIELD                    </v>
          </cell>
          <cell r="D842">
            <v>910</v>
          </cell>
          <cell r="E842" t="str">
            <v>BRISTOL COUNTY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/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167</v>
          </cell>
          <cell r="V842">
            <v>910</v>
          </cell>
          <cell r="W842">
            <v>833</v>
          </cell>
          <cell r="X842">
            <v>0</v>
          </cell>
          <cell r="Y842">
            <v>0</v>
          </cell>
        </row>
        <row r="843">
          <cell r="A843">
            <v>834</v>
          </cell>
          <cell r="B843">
            <v>167</v>
          </cell>
          <cell r="D843">
            <v>998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/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167</v>
          </cell>
          <cell r="V843">
            <v>998</v>
          </cell>
          <cell r="W843">
            <v>834</v>
          </cell>
          <cell r="X843">
            <v>0</v>
          </cell>
          <cell r="Y843">
            <v>0</v>
          </cell>
        </row>
        <row r="844">
          <cell r="A844">
            <v>835</v>
          </cell>
          <cell r="B844">
            <v>167</v>
          </cell>
          <cell r="C844" t="str">
            <v xml:space="preserve">MANSFIELD                    </v>
          </cell>
          <cell r="D844">
            <v>999</v>
          </cell>
          <cell r="E844" t="str">
            <v>TOTAL</v>
          </cell>
          <cell r="F844">
            <v>43385943.461410008</v>
          </cell>
          <cell r="G844">
            <v>1</v>
          </cell>
          <cell r="H844">
            <v>43756268.076990001</v>
          </cell>
          <cell r="I844">
            <v>1</v>
          </cell>
          <cell r="J844">
            <v>26193164</v>
          </cell>
          <cell r="K844">
            <v>26193164</v>
          </cell>
          <cell r="L844">
            <v>0</v>
          </cell>
          <cell r="M844">
            <v>0</v>
          </cell>
          <cell r="N844">
            <v>43756268.076990001</v>
          </cell>
          <cell r="O844">
            <v>26193164</v>
          </cell>
          <cell r="P844">
            <v>25378863</v>
          </cell>
          <cell r="Q844">
            <v>814301</v>
          </cell>
          <cell r="R844">
            <v>3.2085795175300014</v>
          </cell>
          <cell r="S844">
            <v>4843</v>
          </cell>
          <cell r="T844">
            <v>0</v>
          </cell>
          <cell r="U844">
            <v>167</v>
          </cell>
          <cell r="V844">
            <v>999</v>
          </cell>
          <cell r="W844">
            <v>835</v>
          </cell>
          <cell r="X844">
            <v>4711</v>
          </cell>
          <cell r="Y844">
            <v>43756268.076990001</v>
          </cell>
        </row>
        <row r="845">
          <cell r="A845">
            <v>836</v>
          </cell>
          <cell r="B845">
            <v>168</v>
          </cell>
          <cell r="C845" t="str">
            <v xml:space="preserve">MARBLEHEAD                   </v>
          </cell>
          <cell r="D845">
            <v>168</v>
          </cell>
          <cell r="E845" t="str">
            <v>MARBLEHEAD</v>
          </cell>
          <cell r="F845">
            <v>27367247.329999998</v>
          </cell>
          <cell r="G845">
            <v>0.99635121113098879</v>
          </cell>
          <cell r="H845">
            <v>28162380.189999998</v>
          </cell>
          <cell r="I845">
            <v>0.99476190503254136</v>
          </cell>
          <cell r="J845"/>
          <cell r="K845">
            <v>24103500</v>
          </cell>
          <cell r="L845">
            <v>0</v>
          </cell>
          <cell r="M845">
            <v>0</v>
          </cell>
          <cell r="N845">
            <v>28162380.189999998</v>
          </cell>
          <cell r="O845">
            <v>24103028</v>
          </cell>
          <cell r="P845">
            <v>23246510</v>
          </cell>
          <cell r="Q845">
            <v>856518</v>
          </cell>
          <cell r="R845">
            <v>3.6845014584985014</v>
          </cell>
          <cell r="S845">
            <v>3238</v>
          </cell>
          <cell r="T845">
            <v>0</v>
          </cell>
          <cell r="U845">
            <v>168</v>
          </cell>
          <cell r="V845">
            <v>168</v>
          </cell>
          <cell r="W845">
            <v>836</v>
          </cell>
          <cell r="X845">
            <v>3217</v>
          </cell>
          <cell r="Y845">
            <v>28162380.189999998</v>
          </cell>
        </row>
        <row r="846">
          <cell r="A846">
            <v>837</v>
          </cell>
          <cell r="B846">
            <v>168</v>
          </cell>
          <cell r="C846" t="str">
            <v xml:space="preserve">MARBLEHEAD                   </v>
          </cell>
          <cell r="D846">
            <v>854</v>
          </cell>
          <cell r="E846" t="str">
            <v>NORTH SHORE</v>
          </cell>
          <cell r="F846">
            <v>72203</v>
          </cell>
          <cell r="G846">
            <v>2.6286730861101474E-3</v>
          </cell>
          <cell r="H846">
            <v>90545</v>
          </cell>
          <cell r="I846">
            <v>3.1982636440351054E-3</v>
          </cell>
          <cell r="J846"/>
          <cell r="K846">
            <v>77495</v>
          </cell>
          <cell r="L846">
            <v>0</v>
          </cell>
          <cell r="M846">
            <v>0</v>
          </cell>
          <cell r="N846">
            <v>90545</v>
          </cell>
          <cell r="O846">
            <v>77493</v>
          </cell>
          <cell r="P846">
            <v>61331</v>
          </cell>
          <cell r="Q846">
            <v>16162</v>
          </cell>
          <cell r="R846">
            <v>26.352089481665065</v>
          </cell>
          <cell r="S846">
            <v>5</v>
          </cell>
          <cell r="T846">
            <v>0</v>
          </cell>
          <cell r="U846">
            <v>168</v>
          </cell>
          <cell r="V846">
            <v>854</v>
          </cell>
          <cell r="W846">
            <v>837</v>
          </cell>
          <cell r="X846">
            <v>6</v>
          </cell>
          <cell r="Y846">
            <v>90545</v>
          </cell>
        </row>
        <row r="847">
          <cell r="A847">
            <v>838</v>
          </cell>
          <cell r="B847">
            <v>168</v>
          </cell>
          <cell r="C847" t="str">
            <v xml:space="preserve">MARBLEHEAD                   </v>
          </cell>
          <cell r="D847">
            <v>913</v>
          </cell>
          <cell r="E847" t="str">
            <v>ESSEX AGRICULTURAL</v>
          </cell>
          <cell r="F847">
            <v>28020</v>
          </cell>
          <cell r="G847">
            <v>1.0201157829010752E-3</v>
          </cell>
          <cell r="H847">
            <v>57749</v>
          </cell>
          <cell r="I847">
            <v>2.0398313234235277E-3</v>
          </cell>
          <cell r="J847"/>
          <cell r="K847">
            <v>49426</v>
          </cell>
          <cell r="L847">
            <v>49900</v>
          </cell>
          <cell r="M847">
            <v>474</v>
          </cell>
          <cell r="N847">
            <v>0</v>
          </cell>
          <cell r="O847">
            <v>49900</v>
          </cell>
          <cell r="P847">
            <v>24544</v>
          </cell>
          <cell r="Q847">
            <v>25356</v>
          </cell>
          <cell r="R847">
            <v>103.30834419817471</v>
          </cell>
          <cell r="S847">
            <v>2</v>
          </cell>
          <cell r="T847">
            <v>0</v>
          </cell>
          <cell r="U847">
            <v>168</v>
          </cell>
          <cell r="V847">
            <v>913</v>
          </cell>
          <cell r="W847">
            <v>838</v>
          </cell>
          <cell r="X847">
            <v>4</v>
          </cell>
          <cell r="Y847">
            <v>57749</v>
          </cell>
        </row>
        <row r="848">
          <cell r="A848">
            <v>839</v>
          </cell>
          <cell r="B848">
            <v>168</v>
          </cell>
          <cell r="D848">
            <v>998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/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168</v>
          </cell>
          <cell r="V848">
            <v>998</v>
          </cell>
          <cell r="W848">
            <v>839</v>
          </cell>
          <cell r="X848">
            <v>0</v>
          </cell>
          <cell r="Y848">
            <v>0</v>
          </cell>
        </row>
        <row r="849">
          <cell r="A849">
            <v>840</v>
          </cell>
          <cell r="B849">
            <v>168</v>
          </cell>
          <cell r="C849" t="str">
            <v xml:space="preserve">MARBLEHEAD                   </v>
          </cell>
          <cell r="D849">
            <v>999</v>
          </cell>
          <cell r="E849" t="str">
            <v>TOTAL</v>
          </cell>
          <cell r="F849">
            <v>27467470.329999998</v>
          </cell>
          <cell r="G849">
            <v>1</v>
          </cell>
          <cell r="H849">
            <v>28310674.189999998</v>
          </cell>
          <cell r="I849">
            <v>1</v>
          </cell>
          <cell r="J849">
            <v>24230421</v>
          </cell>
          <cell r="K849">
            <v>24230421</v>
          </cell>
          <cell r="L849">
            <v>49900</v>
          </cell>
          <cell r="M849">
            <v>474</v>
          </cell>
          <cell r="N849">
            <v>28252925.189999998</v>
          </cell>
          <cell r="O849">
            <v>24230421</v>
          </cell>
          <cell r="P849">
            <v>23332385</v>
          </cell>
          <cell r="Q849">
            <v>898036</v>
          </cell>
          <cell r="R849">
            <v>3.8488821438528467</v>
          </cell>
          <cell r="S849">
            <v>3245</v>
          </cell>
          <cell r="T849">
            <v>0</v>
          </cell>
          <cell r="U849">
            <v>168</v>
          </cell>
          <cell r="V849">
            <v>999</v>
          </cell>
          <cell r="W849">
            <v>840</v>
          </cell>
          <cell r="X849">
            <v>3227</v>
          </cell>
          <cell r="Y849">
            <v>28310674.189999998</v>
          </cell>
        </row>
        <row r="850">
          <cell r="A850">
            <v>841</v>
          </cell>
          <cell r="B850">
            <v>169</v>
          </cell>
          <cell r="C850" t="str">
            <v xml:space="preserve">MARION                       </v>
          </cell>
          <cell r="D850">
            <v>169</v>
          </cell>
          <cell r="E850" t="str">
            <v>MARION</v>
          </cell>
          <cell r="F850">
            <v>3339019.88</v>
          </cell>
          <cell r="G850">
            <v>0.5314052319896444</v>
          </cell>
          <cell r="H850">
            <v>3695947.6200000006</v>
          </cell>
          <cell r="I850">
            <v>0.55810670983002719</v>
          </cell>
          <cell r="J850"/>
          <cell r="K850">
            <v>3317639</v>
          </cell>
          <cell r="L850">
            <v>0</v>
          </cell>
          <cell r="M850">
            <v>0</v>
          </cell>
          <cell r="N850">
            <v>3695947.6200000006</v>
          </cell>
          <cell r="O850">
            <v>3317639</v>
          </cell>
          <cell r="P850">
            <v>3088812</v>
          </cell>
          <cell r="Q850">
            <v>228827</v>
          </cell>
          <cell r="R850">
            <v>7.4082527521908101</v>
          </cell>
          <cell r="S850">
            <v>418</v>
          </cell>
          <cell r="T850">
            <v>0</v>
          </cell>
          <cell r="U850">
            <v>169</v>
          </cell>
          <cell r="V850">
            <v>169</v>
          </cell>
          <cell r="W850">
            <v>841</v>
          </cell>
          <cell r="X850">
            <v>437</v>
          </cell>
          <cell r="Y850">
            <v>3695947.6200000006</v>
          </cell>
        </row>
        <row r="851">
          <cell r="A851">
            <v>842</v>
          </cell>
          <cell r="B851">
            <v>169</v>
          </cell>
          <cell r="C851" t="str">
            <v xml:space="preserve">MARION                       </v>
          </cell>
          <cell r="D851">
            <v>740</v>
          </cell>
          <cell r="E851" t="str">
            <v>OLD ROCHESTER</v>
          </cell>
          <cell r="F851">
            <v>2665181</v>
          </cell>
          <cell r="G851">
            <v>0.42416373022594656</v>
          </cell>
          <cell r="H851">
            <v>2723544</v>
          </cell>
          <cell r="I851">
            <v>0.41126886449687056</v>
          </cell>
          <cell r="J851"/>
          <cell r="K851">
            <v>2444768</v>
          </cell>
          <cell r="L851">
            <v>0</v>
          </cell>
          <cell r="M851">
            <v>0</v>
          </cell>
          <cell r="N851">
            <v>2723544</v>
          </cell>
          <cell r="O851">
            <v>2444768</v>
          </cell>
          <cell r="P851">
            <v>2465467</v>
          </cell>
          <cell r="Q851">
            <v>-20699</v>
          </cell>
          <cell r="R851">
            <v>-0.83955696831472493</v>
          </cell>
          <cell r="S851">
            <v>303</v>
          </cell>
          <cell r="T851">
            <v>0</v>
          </cell>
          <cell r="U851">
            <v>169</v>
          </cell>
          <cell r="V851">
            <v>740</v>
          </cell>
          <cell r="W851">
            <v>842</v>
          </cell>
          <cell r="X851">
            <v>298</v>
          </cell>
          <cell r="Y851">
            <v>2723544</v>
          </cell>
        </row>
        <row r="852">
          <cell r="A852">
            <v>843</v>
          </cell>
          <cell r="B852">
            <v>169</v>
          </cell>
          <cell r="C852" t="str">
            <v xml:space="preserve">MARION                       </v>
          </cell>
          <cell r="D852">
            <v>879</v>
          </cell>
          <cell r="E852" t="str">
            <v>UPPER CAPE COD</v>
          </cell>
          <cell r="F852">
            <v>279177</v>
          </cell>
          <cell r="G852">
            <v>4.4431037784409044E-2</v>
          </cell>
          <cell r="H852">
            <v>202804</v>
          </cell>
          <cell r="I852">
            <v>3.0624425673102158E-2</v>
          </cell>
          <cell r="J852"/>
          <cell r="K852">
            <v>182045</v>
          </cell>
          <cell r="L852">
            <v>0</v>
          </cell>
          <cell r="M852">
            <v>0</v>
          </cell>
          <cell r="N852">
            <v>202804</v>
          </cell>
          <cell r="O852">
            <v>182045</v>
          </cell>
          <cell r="P852">
            <v>258257</v>
          </cell>
          <cell r="Q852">
            <v>-76212</v>
          </cell>
          <cell r="R852">
            <v>-29.510139124980157</v>
          </cell>
          <cell r="S852">
            <v>20</v>
          </cell>
          <cell r="T852">
            <v>0</v>
          </cell>
          <cell r="U852">
            <v>169</v>
          </cell>
          <cell r="V852">
            <v>879</v>
          </cell>
          <cell r="W852">
            <v>843</v>
          </cell>
          <cell r="X852">
            <v>14</v>
          </cell>
          <cell r="Y852">
            <v>202804</v>
          </cell>
        </row>
        <row r="853">
          <cell r="A853">
            <v>844</v>
          </cell>
          <cell r="B853">
            <v>169</v>
          </cell>
          <cell r="D853">
            <v>998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/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169</v>
          </cell>
          <cell r="V853">
            <v>998</v>
          </cell>
          <cell r="W853">
            <v>844</v>
          </cell>
          <cell r="X853">
            <v>0</v>
          </cell>
          <cell r="Y853">
            <v>0</v>
          </cell>
        </row>
        <row r="854">
          <cell r="A854">
            <v>845</v>
          </cell>
          <cell r="B854">
            <v>169</v>
          </cell>
          <cell r="C854" t="str">
            <v xml:space="preserve">MARION                       </v>
          </cell>
          <cell r="D854">
            <v>999</v>
          </cell>
          <cell r="E854" t="str">
            <v>TOTAL</v>
          </cell>
          <cell r="F854">
            <v>6283377.8799999999</v>
          </cell>
          <cell r="G854">
            <v>1</v>
          </cell>
          <cell r="H854">
            <v>6622295.620000001</v>
          </cell>
          <cell r="I854">
            <v>0.99999999999999989</v>
          </cell>
          <cell r="J854">
            <v>5944452</v>
          </cell>
          <cell r="K854">
            <v>5944452</v>
          </cell>
          <cell r="L854">
            <v>0</v>
          </cell>
          <cell r="M854">
            <v>0</v>
          </cell>
          <cell r="N854">
            <v>6622295.620000001</v>
          </cell>
          <cell r="O854">
            <v>5944452</v>
          </cell>
          <cell r="P854">
            <v>5812536</v>
          </cell>
          <cell r="Q854">
            <v>131916</v>
          </cell>
          <cell r="R854">
            <v>2.2695085243343009</v>
          </cell>
          <cell r="S854">
            <v>741</v>
          </cell>
          <cell r="T854">
            <v>0</v>
          </cell>
          <cell r="U854">
            <v>169</v>
          </cell>
          <cell r="V854">
            <v>999</v>
          </cell>
          <cell r="W854">
            <v>845</v>
          </cell>
          <cell r="X854">
            <v>749</v>
          </cell>
          <cell r="Y854">
            <v>6622295.620000001</v>
          </cell>
        </row>
        <row r="855">
          <cell r="A855">
            <v>846</v>
          </cell>
          <cell r="B855">
            <v>170</v>
          </cell>
          <cell r="C855" t="str">
            <v xml:space="preserve">MARLBOROUGH                  </v>
          </cell>
          <cell r="D855">
            <v>170</v>
          </cell>
          <cell r="E855" t="str">
            <v>MARLBOROUGH</v>
          </cell>
          <cell r="F855">
            <v>47531356.683839999</v>
          </cell>
          <cell r="G855">
            <v>0.89772116348411635</v>
          </cell>
          <cell r="H855">
            <v>50561006.405809999</v>
          </cell>
          <cell r="I855">
            <v>0.90270075764447</v>
          </cell>
          <cell r="J855"/>
          <cell r="K855">
            <v>33652670</v>
          </cell>
          <cell r="L855">
            <v>0</v>
          </cell>
          <cell r="M855">
            <v>0</v>
          </cell>
          <cell r="N855">
            <v>50561006.405809999</v>
          </cell>
          <cell r="O855">
            <v>33652670</v>
          </cell>
          <cell r="P855">
            <v>33125854</v>
          </cell>
          <cell r="Q855">
            <v>526816</v>
          </cell>
          <cell r="R855">
            <v>1.5903469235842191</v>
          </cell>
          <cell r="S855">
            <v>4752</v>
          </cell>
          <cell r="T855">
            <v>0</v>
          </cell>
          <cell r="U855">
            <v>170</v>
          </cell>
          <cell r="V855">
            <v>170</v>
          </cell>
          <cell r="W855">
            <v>846</v>
          </cell>
          <cell r="X855">
            <v>4770</v>
          </cell>
          <cell r="Y855">
            <v>50561006.405809999</v>
          </cell>
        </row>
        <row r="856">
          <cell r="A856">
            <v>847</v>
          </cell>
          <cell r="B856">
            <v>170</v>
          </cell>
          <cell r="C856" t="str">
            <v xml:space="preserve">MARLBOROUGH                  </v>
          </cell>
          <cell r="D856">
            <v>801</v>
          </cell>
          <cell r="E856" t="str">
            <v>ASSABET VALLEY</v>
          </cell>
          <cell r="F856">
            <v>5415325</v>
          </cell>
          <cell r="G856">
            <v>0.1022788365158836</v>
          </cell>
          <cell r="H856">
            <v>5449810</v>
          </cell>
          <cell r="I856">
            <v>9.7299242355529947E-2</v>
          </cell>
          <cell r="J856"/>
          <cell r="K856">
            <v>3627314</v>
          </cell>
          <cell r="L856">
            <v>0</v>
          </cell>
          <cell r="M856">
            <v>0</v>
          </cell>
          <cell r="N856">
            <v>5449810</v>
          </cell>
          <cell r="O856">
            <v>3627314</v>
          </cell>
          <cell r="P856">
            <v>3774083</v>
          </cell>
          <cell r="Q856">
            <v>-146769</v>
          </cell>
          <cell r="R856">
            <v>-3.8888651892393464</v>
          </cell>
          <cell r="S856">
            <v>349</v>
          </cell>
          <cell r="T856">
            <v>0</v>
          </cell>
          <cell r="U856">
            <v>170</v>
          </cell>
          <cell r="V856">
            <v>801</v>
          </cell>
          <cell r="W856">
            <v>847</v>
          </cell>
          <cell r="X856">
            <v>332</v>
          </cell>
          <cell r="Y856">
            <v>5449810</v>
          </cell>
        </row>
        <row r="857">
          <cell r="A857">
            <v>848</v>
          </cell>
          <cell r="B857">
            <v>170</v>
          </cell>
          <cell r="D857">
            <v>998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/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170</v>
          </cell>
          <cell r="V857">
            <v>998</v>
          </cell>
          <cell r="W857">
            <v>848</v>
          </cell>
          <cell r="X857">
            <v>0</v>
          </cell>
          <cell r="Y857">
            <v>0</v>
          </cell>
        </row>
        <row r="858">
          <cell r="A858">
            <v>849</v>
          </cell>
          <cell r="B858">
            <v>170</v>
          </cell>
          <cell r="D858">
            <v>998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/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170</v>
          </cell>
          <cell r="V858">
            <v>998</v>
          </cell>
          <cell r="W858">
            <v>849</v>
          </cell>
          <cell r="X858">
            <v>0</v>
          </cell>
          <cell r="Y858">
            <v>0</v>
          </cell>
        </row>
        <row r="859">
          <cell r="A859">
            <v>850</v>
          </cell>
          <cell r="B859">
            <v>170</v>
          </cell>
          <cell r="C859" t="str">
            <v xml:space="preserve">MARLBOROUGH                  </v>
          </cell>
          <cell r="D859">
            <v>999</v>
          </cell>
          <cell r="E859" t="str">
            <v>TOTAL</v>
          </cell>
          <cell r="F859">
            <v>52946681.683839999</v>
          </cell>
          <cell r="G859">
            <v>1</v>
          </cell>
          <cell r="H859">
            <v>56010816.405809999</v>
          </cell>
          <cell r="I859">
            <v>1</v>
          </cell>
          <cell r="J859">
            <v>37279984</v>
          </cell>
          <cell r="K859">
            <v>37279984</v>
          </cell>
          <cell r="L859">
            <v>0</v>
          </cell>
          <cell r="M859">
            <v>0</v>
          </cell>
          <cell r="N859">
            <v>56010816.405809999</v>
          </cell>
          <cell r="O859">
            <v>37279984</v>
          </cell>
          <cell r="P859">
            <v>36899937</v>
          </cell>
          <cell r="Q859">
            <v>380047</v>
          </cell>
          <cell r="R859">
            <v>1.0299394278098633</v>
          </cell>
          <cell r="S859">
            <v>5101</v>
          </cell>
          <cell r="T859">
            <v>0</v>
          </cell>
          <cell r="U859">
            <v>170</v>
          </cell>
          <cell r="V859">
            <v>999</v>
          </cell>
          <cell r="W859">
            <v>850</v>
          </cell>
          <cell r="X859">
            <v>5102</v>
          </cell>
          <cell r="Y859">
            <v>56010816.405809999</v>
          </cell>
        </row>
        <row r="860">
          <cell r="A860">
            <v>851</v>
          </cell>
          <cell r="B860">
            <v>171</v>
          </cell>
          <cell r="C860" t="str">
            <v xml:space="preserve">MARSHFIELD                   </v>
          </cell>
          <cell r="D860">
            <v>171</v>
          </cell>
          <cell r="E860" t="str">
            <v>MARSHFIELD</v>
          </cell>
          <cell r="F860">
            <v>39583756.739600003</v>
          </cell>
          <cell r="G860">
            <v>1</v>
          </cell>
          <cell r="H860">
            <v>41137358.67464</v>
          </cell>
          <cell r="I860">
            <v>1</v>
          </cell>
          <cell r="J860"/>
          <cell r="K860">
            <v>28739555</v>
          </cell>
          <cell r="L860">
            <v>0</v>
          </cell>
          <cell r="M860">
            <v>0</v>
          </cell>
          <cell r="N860">
            <v>41137358.67464</v>
          </cell>
          <cell r="O860">
            <v>28739555</v>
          </cell>
          <cell r="P860">
            <v>27951328</v>
          </cell>
          <cell r="Q860">
            <v>788227</v>
          </cell>
          <cell r="R860">
            <v>2.8199983914896638</v>
          </cell>
          <cell r="S860">
            <v>4498</v>
          </cell>
          <cell r="T860">
            <v>0</v>
          </cell>
          <cell r="U860">
            <v>171</v>
          </cell>
          <cell r="V860">
            <v>171</v>
          </cell>
          <cell r="W860">
            <v>851</v>
          </cell>
          <cell r="X860">
            <v>4506</v>
          </cell>
          <cell r="Y860">
            <v>41137358.67464</v>
          </cell>
        </row>
        <row r="861">
          <cell r="A861">
            <v>852</v>
          </cell>
          <cell r="B861">
            <v>171</v>
          </cell>
          <cell r="D861">
            <v>998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/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171</v>
          </cell>
          <cell r="V861">
            <v>998</v>
          </cell>
          <cell r="W861">
            <v>852</v>
          </cell>
          <cell r="X861">
            <v>0</v>
          </cell>
          <cell r="Y861">
            <v>0</v>
          </cell>
        </row>
        <row r="862">
          <cell r="A862">
            <v>853</v>
          </cell>
          <cell r="B862">
            <v>171</v>
          </cell>
          <cell r="D862">
            <v>998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/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171</v>
          </cell>
          <cell r="V862">
            <v>998</v>
          </cell>
          <cell r="W862">
            <v>853</v>
          </cell>
          <cell r="X862">
            <v>0</v>
          </cell>
          <cell r="Y862">
            <v>0</v>
          </cell>
        </row>
        <row r="863">
          <cell r="A863">
            <v>854</v>
          </cell>
          <cell r="B863">
            <v>171</v>
          </cell>
          <cell r="D863">
            <v>998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/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171</v>
          </cell>
          <cell r="V863">
            <v>998</v>
          </cell>
          <cell r="W863">
            <v>854</v>
          </cell>
          <cell r="X863">
            <v>0</v>
          </cell>
          <cell r="Y863">
            <v>0</v>
          </cell>
        </row>
        <row r="864">
          <cell r="A864">
            <v>855</v>
          </cell>
          <cell r="B864">
            <v>171</v>
          </cell>
          <cell r="C864" t="str">
            <v xml:space="preserve">MARSHFIELD                   </v>
          </cell>
          <cell r="D864">
            <v>999</v>
          </cell>
          <cell r="E864" t="str">
            <v>TOTAL</v>
          </cell>
          <cell r="F864">
            <v>39583756.739600003</v>
          </cell>
          <cell r="G864">
            <v>1</v>
          </cell>
          <cell r="H864">
            <v>41137358.67464</v>
          </cell>
          <cell r="I864">
            <v>1</v>
          </cell>
          <cell r="J864">
            <v>28739555</v>
          </cell>
          <cell r="K864">
            <v>28739555</v>
          </cell>
          <cell r="L864">
            <v>0</v>
          </cell>
          <cell r="M864">
            <v>0</v>
          </cell>
          <cell r="N864">
            <v>41137358.67464</v>
          </cell>
          <cell r="O864">
            <v>28739555</v>
          </cell>
          <cell r="P864">
            <v>27951328</v>
          </cell>
          <cell r="Q864">
            <v>788227</v>
          </cell>
          <cell r="R864">
            <v>2.8199983914896638</v>
          </cell>
          <cell r="S864">
            <v>4498</v>
          </cell>
          <cell r="T864">
            <v>0</v>
          </cell>
          <cell r="U864">
            <v>171</v>
          </cell>
          <cell r="V864">
            <v>999</v>
          </cell>
          <cell r="W864">
            <v>855</v>
          </cell>
          <cell r="X864">
            <v>4506</v>
          </cell>
          <cell r="Y864">
            <v>41137358.67464</v>
          </cell>
        </row>
        <row r="865">
          <cell r="A865">
            <v>856</v>
          </cell>
          <cell r="B865">
            <v>172</v>
          </cell>
          <cell r="C865" t="str">
            <v xml:space="preserve">MASHPEE                      </v>
          </cell>
          <cell r="D865">
            <v>172</v>
          </cell>
          <cell r="E865" t="str">
            <v>MASHPEE</v>
          </cell>
          <cell r="F865">
            <v>16170543.359999999</v>
          </cell>
          <cell r="G865">
            <v>0.94476743317141321</v>
          </cell>
          <cell r="H865">
            <v>16786403.150000002</v>
          </cell>
          <cell r="I865">
            <v>0.94755617592231955</v>
          </cell>
          <cell r="J865"/>
          <cell r="K865">
            <v>14863230</v>
          </cell>
          <cell r="L865">
            <v>0</v>
          </cell>
          <cell r="M865">
            <v>0</v>
          </cell>
          <cell r="N865">
            <v>16786403.150000002</v>
          </cell>
          <cell r="O865">
            <v>14863230</v>
          </cell>
          <cell r="P865">
            <v>14364504</v>
          </cell>
          <cell r="Q865">
            <v>498726</v>
          </cell>
          <cell r="R865">
            <v>3.4719333156230108</v>
          </cell>
          <cell r="S865">
            <v>1817</v>
          </cell>
          <cell r="T865">
            <v>0</v>
          </cell>
          <cell r="U865">
            <v>172</v>
          </cell>
          <cell r="V865">
            <v>172</v>
          </cell>
          <cell r="W865">
            <v>856</v>
          </cell>
          <cell r="X865">
            <v>1780</v>
          </cell>
          <cell r="Y865">
            <v>16786403.150000002</v>
          </cell>
        </row>
        <row r="866">
          <cell r="A866">
            <v>857</v>
          </cell>
          <cell r="B866">
            <v>172</v>
          </cell>
          <cell r="C866" t="str">
            <v xml:space="preserve">MASHPEE                      </v>
          </cell>
          <cell r="D866">
            <v>815</v>
          </cell>
          <cell r="E866" t="str">
            <v>CAPE COD</v>
          </cell>
          <cell r="F866">
            <v>945355</v>
          </cell>
          <cell r="G866">
            <v>5.5232566828586849E-2</v>
          </cell>
          <cell r="H866">
            <v>929067</v>
          </cell>
          <cell r="I866">
            <v>5.244382407768048E-2</v>
          </cell>
          <cell r="J866"/>
          <cell r="K866">
            <v>822626</v>
          </cell>
          <cell r="L866">
            <v>0</v>
          </cell>
          <cell r="M866">
            <v>0</v>
          </cell>
          <cell r="N866">
            <v>929067</v>
          </cell>
          <cell r="O866">
            <v>822626</v>
          </cell>
          <cell r="P866">
            <v>839771</v>
          </cell>
          <cell r="Q866">
            <v>-17145</v>
          </cell>
          <cell r="R866">
            <v>-2.0416280152565403</v>
          </cell>
          <cell r="S866">
            <v>66</v>
          </cell>
          <cell r="T866">
            <v>0</v>
          </cell>
          <cell r="U866">
            <v>172</v>
          </cell>
          <cell r="V866">
            <v>815</v>
          </cell>
          <cell r="W866">
            <v>857</v>
          </cell>
          <cell r="X866">
            <v>62</v>
          </cell>
          <cell r="Y866">
            <v>929067</v>
          </cell>
        </row>
        <row r="867">
          <cell r="A867">
            <v>858</v>
          </cell>
          <cell r="B867">
            <v>172</v>
          </cell>
          <cell r="D867">
            <v>998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/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172</v>
          </cell>
          <cell r="V867">
            <v>998</v>
          </cell>
          <cell r="W867">
            <v>858</v>
          </cell>
          <cell r="X867">
            <v>0</v>
          </cell>
          <cell r="Y867">
            <v>0</v>
          </cell>
        </row>
        <row r="868">
          <cell r="A868">
            <v>859</v>
          </cell>
          <cell r="B868">
            <v>172</v>
          </cell>
          <cell r="D868">
            <v>998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/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172</v>
          </cell>
          <cell r="V868">
            <v>998</v>
          </cell>
          <cell r="W868">
            <v>859</v>
          </cell>
          <cell r="X868">
            <v>0</v>
          </cell>
          <cell r="Y868">
            <v>0</v>
          </cell>
        </row>
        <row r="869">
          <cell r="A869">
            <v>860</v>
          </cell>
          <cell r="B869">
            <v>172</v>
          </cell>
          <cell r="C869" t="str">
            <v xml:space="preserve">MASHPEE                      </v>
          </cell>
          <cell r="D869">
            <v>999</v>
          </cell>
          <cell r="E869" t="str">
            <v>TOTAL</v>
          </cell>
          <cell r="F869">
            <v>17115898.359999999</v>
          </cell>
          <cell r="G869">
            <v>1</v>
          </cell>
          <cell r="H869">
            <v>17715470.150000002</v>
          </cell>
          <cell r="I869">
            <v>1</v>
          </cell>
          <cell r="J869">
            <v>15685856</v>
          </cell>
          <cell r="K869">
            <v>15685856</v>
          </cell>
          <cell r="L869">
            <v>0</v>
          </cell>
          <cell r="M869">
            <v>0</v>
          </cell>
          <cell r="N869">
            <v>17715470.150000002</v>
          </cell>
          <cell r="O869">
            <v>15685856</v>
          </cell>
          <cell r="P869">
            <v>15204275</v>
          </cell>
          <cell r="Q869">
            <v>481581</v>
          </cell>
          <cell r="R869">
            <v>3.1674052199134781</v>
          </cell>
          <cell r="S869">
            <v>1883</v>
          </cell>
          <cell r="T869">
            <v>0</v>
          </cell>
          <cell r="U869">
            <v>172</v>
          </cell>
          <cell r="V869">
            <v>999</v>
          </cell>
          <cell r="W869">
            <v>860</v>
          </cell>
          <cell r="X869">
            <v>1842</v>
          </cell>
          <cell r="Y869">
            <v>17715470.150000002</v>
          </cell>
        </row>
        <row r="870">
          <cell r="A870">
            <v>861</v>
          </cell>
          <cell r="B870">
            <v>173</v>
          </cell>
          <cell r="C870" t="str">
            <v xml:space="preserve">MATTAPOISETT                 </v>
          </cell>
          <cell r="D870">
            <v>173</v>
          </cell>
          <cell r="E870" t="str">
            <v>MATTAPOISETT</v>
          </cell>
          <cell r="F870">
            <v>3951256.51</v>
          </cell>
          <cell r="G870">
            <v>0.49608378576612716</v>
          </cell>
          <cell r="H870">
            <v>4131578.0200000009</v>
          </cell>
          <cell r="I870">
            <v>0.50118813979145649</v>
          </cell>
          <cell r="J870"/>
          <cell r="K870">
            <v>3667812</v>
          </cell>
          <cell r="L870">
            <v>0</v>
          </cell>
          <cell r="M870">
            <v>0</v>
          </cell>
          <cell r="N870">
            <v>4131578.0200000009</v>
          </cell>
          <cell r="O870">
            <v>3667812</v>
          </cell>
          <cell r="P870">
            <v>3548014</v>
          </cell>
          <cell r="Q870">
            <v>119798</v>
          </cell>
          <cell r="R870">
            <v>3.3764804761198799</v>
          </cell>
          <cell r="S870">
            <v>483</v>
          </cell>
          <cell r="T870">
            <v>0</v>
          </cell>
          <cell r="U870">
            <v>173</v>
          </cell>
          <cell r="V870">
            <v>173</v>
          </cell>
          <cell r="W870">
            <v>861</v>
          </cell>
          <cell r="X870">
            <v>482</v>
          </cell>
          <cell r="Y870">
            <v>4131578.0200000009</v>
          </cell>
        </row>
        <row r="871">
          <cell r="A871">
            <v>862</v>
          </cell>
          <cell r="B871">
            <v>173</v>
          </cell>
          <cell r="C871" t="str">
            <v xml:space="preserve">MATTAPOISETT                 </v>
          </cell>
          <cell r="D871">
            <v>740</v>
          </cell>
          <cell r="E871" t="str">
            <v>OLD ROCHESTER</v>
          </cell>
          <cell r="F871">
            <v>3509595</v>
          </cell>
          <cell r="G871">
            <v>0.44063278850652782</v>
          </cell>
          <cell r="H871">
            <v>3546090</v>
          </cell>
          <cell r="I871">
            <v>0.43016451390480714</v>
          </cell>
          <cell r="J871"/>
          <cell r="K871">
            <v>3148044</v>
          </cell>
          <cell r="L871">
            <v>0</v>
          </cell>
          <cell r="M871">
            <v>0</v>
          </cell>
          <cell r="N871">
            <v>3546090</v>
          </cell>
          <cell r="O871">
            <v>3148044</v>
          </cell>
          <cell r="P871">
            <v>3151426</v>
          </cell>
          <cell r="Q871">
            <v>-3382</v>
          </cell>
          <cell r="R871">
            <v>-0.10731649735706947</v>
          </cell>
          <cell r="S871">
            <v>399</v>
          </cell>
          <cell r="T871">
            <v>0</v>
          </cell>
          <cell r="U871">
            <v>173</v>
          </cell>
          <cell r="V871">
            <v>740</v>
          </cell>
          <cell r="W871">
            <v>862</v>
          </cell>
          <cell r="X871">
            <v>388</v>
          </cell>
          <cell r="Y871">
            <v>3546090</v>
          </cell>
        </row>
        <row r="872">
          <cell r="A872">
            <v>863</v>
          </cell>
          <cell r="B872">
            <v>173</v>
          </cell>
          <cell r="C872" t="str">
            <v xml:space="preserve">MATTAPOISETT                 </v>
          </cell>
          <cell r="D872">
            <v>855</v>
          </cell>
          <cell r="E872" t="str">
            <v>OLD COLONY</v>
          </cell>
          <cell r="F872">
            <v>504046</v>
          </cell>
          <cell r="G872">
            <v>6.328342572734498E-2</v>
          </cell>
          <cell r="H872">
            <v>565899</v>
          </cell>
          <cell r="I872">
            <v>6.8647346303736353E-2</v>
          </cell>
          <cell r="J872"/>
          <cell r="K872">
            <v>502377</v>
          </cell>
          <cell r="L872">
            <v>0</v>
          </cell>
          <cell r="M872">
            <v>0</v>
          </cell>
          <cell r="N872">
            <v>565899</v>
          </cell>
          <cell r="O872">
            <v>502377</v>
          </cell>
          <cell r="P872">
            <v>452606</v>
          </cell>
          <cell r="Q872">
            <v>49771</v>
          </cell>
          <cell r="R872">
            <v>10.99654003703</v>
          </cell>
          <cell r="S872">
            <v>36</v>
          </cell>
          <cell r="T872">
            <v>0</v>
          </cell>
          <cell r="U872">
            <v>173</v>
          </cell>
          <cell r="V872">
            <v>855</v>
          </cell>
          <cell r="W872">
            <v>863</v>
          </cell>
          <cell r="X872">
            <v>39</v>
          </cell>
          <cell r="Y872">
            <v>565899</v>
          </cell>
        </row>
        <row r="873">
          <cell r="A873">
            <v>864</v>
          </cell>
          <cell r="B873">
            <v>173</v>
          </cell>
          <cell r="D873">
            <v>998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/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173</v>
          </cell>
          <cell r="V873">
            <v>998</v>
          </cell>
          <cell r="W873">
            <v>864</v>
          </cell>
          <cell r="X873">
            <v>0</v>
          </cell>
          <cell r="Y873">
            <v>0</v>
          </cell>
        </row>
        <row r="874">
          <cell r="A874">
            <v>865</v>
          </cell>
          <cell r="B874">
            <v>173</v>
          </cell>
          <cell r="C874" t="str">
            <v xml:space="preserve">MATTAPOISETT                 </v>
          </cell>
          <cell r="D874">
            <v>999</v>
          </cell>
          <cell r="E874" t="str">
            <v>TOTAL</v>
          </cell>
          <cell r="F874">
            <v>7964897.5099999998</v>
          </cell>
          <cell r="G874">
            <v>1</v>
          </cell>
          <cell r="H874">
            <v>8243567.0200000014</v>
          </cell>
          <cell r="I874">
            <v>1</v>
          </cell>
          <cell r="J874">
            <v>7318233</v>
          </cell>
          <cell r="K874">
            <v>7318233</v>
          </cell>
          <cell r="L874">
            <v>0</v>
          </cell>
          <cell r="M874">
            <v>0</v>
          </cell>
          <cell r="N874">
            <v>8243567.0200000014</v>
          </cell>
          <cell r="O874">
            <v>7318233</v>
          </cell>
          <cell r="P874">
            <v>7152046</v>
          </cell>
          <cell r="Q874">
            <v>166187</v>
          </cell>
          <cell r="R874">
            <v>2.3236287909781339</v>
          </cell>
          <cell r="S874">
            <v>918</v>
          </cell>
          <cell r="T874">
            <v>0</v>
          </cell>
          <cell r="U874">
            <v>173</v>
          </cell>
          <cell r="V874">
            <v>999</v>
          </cell>
          <cell r="W874">
            <v>865</v>
          </cell>
          <cell r="X874">
            <v>909</v>
          </cell>
          <cell r="Y874">
            <v>8243567.0200000014</v>
          </cell>
        </row>
        <row r="875">
          <cell r="A875">
            <v>866</v>
          </cell>
          <cell r="B875">
            <v>174</v>
          </cell>
          <cell r="C875" t="str">
            <v xml:space="preserve">MAYNARD                      </v>
          </cell>
          <cell r="D875">
            <v>174</v>
          </cell>
          <cell r="E875" t="str">
            <v>MAYNARD</v>
          </cell>
          <cell r="F875">
            <v>12168260.781569999</v>
          </cell>
          <cell r="G875">
            <v>0.91697893735707059</v>
          </cell>
          <cell r="H875">
            <v>12727909.260160001</v>
          </cell>
          <cell r="I875">
            <v>0.89911622249851852</v>
          </cell>
          <cell r="J875"/>
          <cell r="K875">
            <v>8836949</v>
          </cell>
          <cell r="L875">
            <v>0</v>
          </cell>
          <cell r="M875">
            <v>0</v>
          </cell>
          <cell r="N875">
            <v>12727909.260160001</v>
          </cell>
          <cell r="O875">
            <v>8836949</v>
          </cell>
          <cell r="P875">
            <v>8664177</v>
          </cell>
          <cell r="Q875">
            <v>172772</v>
          </cell>
          <cell r="R875">
            <v>1.9940959193239012</v>
          </cell>
          <cell r="S875">
            <v>1319</v>
          </cell>
          <cell r="T875">
            <v>0</v>
          </cell>
          <cell r="U875">
            <v>174</v>
          </cell>
          <cell r="V875">
            <v>174</v>
          </cell>
          <cell r="W875">
            <v>866</v>
          </cell>
          <cell r="X875">
            <v>1329</v>
          </cell>
          <cell r="Y875">
            <v>12727909.260160001</v>
          </cell>
        </row>
        <row r="876">
          <cell r="A876">
            <v>867</v>
          </cell>
          <cell r="B876">
            <v>174</v>
          </cell>
          <cell r="C876" t="str">
            <v xml:space="preserve">MAYNARD                      </v>
          </cell>
          <cell r="D876">
            <v>801</v>
          </cell>
          <cell r="E876" t="str">
            <v>ASSABET VALLEY</v>
          </cell>
          <cell r="F876">
            <v>1101685</v>
          </cell>
          <cell r="G876">
            <v>8.3021062642929425E-2</v>
          </cell>
          <cell r="H876">
            <v>1428113</v>
          </cell>
          <cell r="I876">
            <v>0.10088377750148145</v>
          </cell>
          <cell r="J876"/>
          <cell r="K876">
            <v>991534</v>
          </cell>
          <cell r="L876">
            <v>0</v>
          </cell>
          <cell r="M876">
            <v>0</v>
          </cell>
          <cell r="N876">
            <v>1428113</v>
          </cell>
          <cell r="O876">
            <v>991534</v>
          </cell>
          <cell r="P876">
            <v>784434</v>
          </cell>
          <cell r="Q876">
            <v>207100</v>
          </cell>
          <cell r="R876">
            <v>26.401201375769027</v>
          </cell>
          <cell r="S876">
            <v>71</v>
          </cell>
          <cell r="T876">
            <v>0</v>
          </cell>
          <cell r="U876">
            <v>174</v>
          </cell>
          <cell r="V876">
            <v>801</v>
          </cell>
          <cell r="W876">
            <v>867</v>
          </cell>
          <cell r="X876">
            <v>87</v>
          </cell>
          <cell r="Y876">
            <v>1428113</v>
          </cell>
        </row>
        <row r="877">
          <cell r="A877">
            <v>868</v>
          </cell>
          <cell r="B877">
            <v>174</v>
          </cell>
          <cell r="D877">
            <v>998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/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174</v>
          </cell>
          <cell r="V877">
            <v>998</v>
          </cell>
          <cell r="W877">
            <v>868</v>
          </cell>
          <cell r="X877">
            <v>0</v>
          </cell>
          <cell r="Y877">
            <v>0</v>
          </cell>
        </row>
        <row r="878">
          <cell r="A878">
            <v>869</v>
          </cell>
          <cell r="B878">
            <v>174</v>
          </cell>
          <cell r="D878">
            <v>998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/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174</v>
          </cell>
          <cell r="V878">
            <v>998</v>
          </cell>
          <cell r="W878">
            <v>869</v>
          </cell>
          <cell r="X878">
            <v>0</v>
          </cell>
          <cell r="Y878">
            <v>0</v>
          </cell>
        </row>
        <row r="879">
          <cell r="A879">
            <v>870</v>
          </cell>
          <cell r="B879">
            <v>174</v>
          </cell>
          <cell r="C879" t="str">
            <v xml:space="preserve">MAYNARD                      </v>
          </cell>
          <cell r="D879">
            <v>999</v>
          </cell>
          <cell r="E879" t="str">
            <v>TOTAL</v>
          </cell>
          <cell r="F879">
            <v>13269945.781569999</v>
          </cell>
          <cell r="G879">
            <v>1</v>
          </cell>
          <cell r="H879">
            <v>14156022.260160001</v>
          </cell>
          <cell r="I879">
            <v>1</v>
          </cell>
          <cell r="J879">
            <v>9828483</v>
          </cell>
          <cell r="K879">
            <v>9828483</v>
          </cell>
          <cell r="L879">
            <v>0</v>
          </cell>
          <cell r="M879">
            <v>0</v>
          </cell>
          <cell r="N879">
            <v>14156022.260160001</v>
          </cell>
          <cell r="O879">
            <v>9828483</v>
          </cell>
          <cell r="P879">
            <v>9448611</v>
          </cell>
          <cell r="Q879">
            <v>379872</v>
          </cell>
          <cell r="R879">
            <v>4.0204004588610962</v>
          </cell>
          <cell r="S879">
            <v>1390</v>
          </cell>
          <cell r="T879">
            <v>0</v>
          </cell>
          <cell r="U879">
            <v>174</v>
          </cell>
          <cell r="V879">
            <v>999</v>
          </cell>
          <cell r="W879">
            <v>870</v>
          </cell>
          <cell r="X879">
            <v>1416</v>
          </cell>
          <cell r="Y879">
            <v>14156022.260160001</v>
          </cell>
        </row>
        <row r="880">
          <cell r="A880">
            <v>871</v>
          </cell>
          <cell r="B880">
            <v>175</v>
          </cell>
          <cell r="C880" t="str">
            <v xml:space="preserve">MEDFIELD                     </v>
          </cell>
          <cell r="D880">
            <v>175</v>
          </cell>
          <cell r="E880" t="str">
            <v>MEDFIELD</v>
          </cell>
          <cell r="F880">
            <v>24263807.570240002</v>
          </cell>
          <cell r="G880">
            <v>0.9877091034746176</v>
          </cell>
          <cell r="H880">
            <v>24324022.98694</v>
          </cell>
          <cell r="I880">
            <v>0.98788481689166807</v>
          </cell>
          <cell r="J880"/>
          <cell r="K880">
            <v>21208313</v>
          </cell>
          <cell r="L880">
            <v>0</v>
          </cell>
          <cell r="M880">
            <v>0</v>
          </cell>
          <cell r="N880">
            <v>24324022.98694</v>
          </cell>
          <cell r="O880">
            <v>21208313</v>
          </cell>
          <cell r="P880">
            <v>20679989</v>
          </cell>
          <cell r="Q880">
            <v>528324</v>
          </cell>
          <cell r="R880">
            <v>2.554759579417571</v>
          </cell>
          <cell r="S880">
            <v>2860</v>
          </cell>
          <cell r="T880">
            <v>0</v>
          </cell>
          <cell r="U880">
            <v>175</v>
          </cell>
          <cell r="V880">
            <v>175</v>
          </cell>
          <cell r="W880">
            <v>871</v>
          </cell>
          <cell r="X880">
            <v>2758</v>
          </cell>
          <cell r="Y880">
            <v>24324022.98694</v>
          </cell>
        </row>
        <row r="881">
          <cell r="A881">
            <v>872</v>
          </cell>
          <cell r="B881">
            <v>175</v>
          </cell>
          <cell r="C881" t="str">
            <v xml:space="preserve">MEDFIELD                     </v>
          </cell>
          <cell r="D881">
            <v>878</v>
          </cell>
          <cell r="E881" t="str">
            <v>TRI COUNTY</v>
          </cell>
          <cell r="F881">
            <v>216337</v>
          </cell>
          <cell r="G881">
            <v>8.8064506652479526E-3</v>
          </cell>
          <cell r="H881">
            <v>208877</v>
          </cell>
          <cell r="I881">
            <v>8.4832355654602034E-3</v>
          </cell>
          <cell r="J881"/>
          <cell r="K881">
            <v>182122</v>
          </cell>
          <cell r="L881">
            <v>0</v>
          </cell>
          <cell r="M881">
            <v>0</v>
          </cell>
          <cell r="N881">
            <v>208877</v>
          </cell>
          <cell r="O881">
            <v>182122</v>
          </cell>
          <cell r="P881">
            <v>184384</v>
          </cell>
          <cell r="Q881">
            <v>-2262</v>
          </cell>
          <cell r="R881">
            <v>-1.2267875737591114</v>
          </cell>
          <cell r="S881">
            <v>15</v>
          </cell>
          <cell r="T881">
            <v>0</v>
          </cell>
          <cell r="U881">
            <v>175</v>
          </cell>
          <cell r="V881">
            <v>878</v>
          </cell>
          <cell r="W881">
            <v>872</v>
          </cell>
          <cell r="X881">
            <v>14</v>
          </cell>
          <cell r="Y881">
            <v>208877</v>
          </cell>
        </row>
        <row r="882">
          <cell r="A882">
            <v>873</v>
          </cell>
          <cell r="B882">
            <v>175</v>
          </cell>
          <cell r="C882" t="str">
            <v xml:space="preserve">MEDFIELD                     </v>
          </cell>
          <cell r="D882">
            <v>915</v>
          </cell>
          <cell r="E882" t="str">
            <v>NORFOLK COUNTY</v>
          </cell>
          <cell r="F882">
            <v>85598</v>
          </cell>
          <cell r="G882">
            <v>3.484445860134393E-3</v>
          </cell>
          <cell r="H882">
            <v>89427</v>
          </cell>
          <cell r="I882">
            <v>3.6319475428716885E-3</v>
          </cell>
          <cell r="J882"/>
          <cell r="K882">
            <v>77972</v>
          </cell>
          <cell r="L882">
            <v>0</v>
          </cell>
          <cell r="M882">
            <v>0</v>
          </cell>
          <cell r="N882">
            <v>89427</v>
          </cell>
          <cell r="O882">
            <v>77972</v>
          </cell>
          <cell r="P882">
            <v>72955</v>
          </cell>
          <cell r="Q882">
            <v>5017</v>
          </cell>
          <cell r="R882">
            <v>6.8768418888355836</v>
          </cell>
          <cell r="S882">
            <v>6</v>
          </cell>
          <cell r="T882">
            <v>0</v>
          </cell>
          <cell r="U882">
            <v>175</v>
          </cell>
          <cell r="V882">
            <v>915</v>
          </cell>
          <cell r="W882">
            <v>873</v>
          </cell>
          <cell r="X882">
            <v>6</v>
          </cell>
          <cell r="Y882">
            <v>89427</v>
          </cell>
        </row>
        <row r="883">
          <cell r="A883">
            <v>874</v>
          </cell>
          <cell r="B883">
            <v>175</v>
          </cell>
          <cell r="D883">
            <v>998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/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175</v>
          </cell>
          <cell r="V883">
            <v>998</v>
          </cell>
          <cell r="W883">
            <v>874</v>
          </cell>
          <cell r="X883">
            <v>0</v>
          </cell>
          <cell r="Y883">
            <v>0</v>
          </cell>
        </row>
        <row r="884">
          <cell r="A884">
            <v>875</v>
          </cell>
          <cell r="B884">
            <v>175</v>
          </cell>
          <cell r="C884" t="str">
            <v xml:space="preserve">MEDFIELD                     </v>
          </cell>
          <cell r="D884">
            <v>999</v>
          </cell>
          <cell r="E884" t="str">
            <v>TOTAL</v>
          </cell>
          <cell r="F884">
            <v>24565742.570240002</v>
          </cell>
          <cell r="G884">
            <v>1</v>
          </cell>
          <cell r="H884">
            <v>24622326.98694</v>
          </cell>
          <cell r="I884">
            <v>0.99999999999999989</v>
          </cell>
          <cell r="J884">
            <v>21468407</v>
          </cell>
          <cell r="K884">
            <v>21468407</v>
          </cell>
          <cell r="L884">
            <v>0</v>
          </cell>
          <cell r="M884">
            <v>0</v>
          </cell>
          <cell r="N884">
            <v>24622326.98694</v>
          </cell>
          <cell r="O884">
            <v>21468407</v>
          </cell>
          <cell r="P884">
            <v>20937328</v>
          </cell>
          <cell r="Q884">
            <v>531079</v>
          </cell>
          <cell r="R884">
            <v>2.5365175537203219</v>
          </cell>
          <cell r="S884">
            <v>2881</v>
          </cell>
          <cell r="T884">
            <v>0</v>
          </cell>
          <cell r="U884">
            <v>175</v>
          </cell>
          <cell r="V884">
            <v>999</v>
          </cell>
          <cell r="W884">
            <v>875</v>
          </cell>
          <cell r="X884">
            <v>2778</v>
          </cell>
          <cell r="Y884">
            <v>24622326.98694</v>
          </cell>
        </row>
        <row r="885">
          <cell r="A885">
            <v>876</v>
          </cell>
          <cell r="B885">
            <v>176</v>
          </cell>
          <cell r="C885" t="str">
            <v xml:space="preserve">MEDFORD                      </v>
          </cell>
          <cell r="D885">
            <v>176</v>
          </cell>
          <cell r="E885" t="str">
            <v>MEDFORD</v>
          </cell>
          <cell r="F885">
            <v>51296237.986520007</v>
          </cell>
          <cell r="G885">
            <v>0.99781978866048138</v>
          </cell>
          <cell r="H885">
            <v>53745484.954950012</v>
          </cell>
          <cell r="I885">
            <v>0.99758821374020168</v>
          </cell>
          <cell r="J885"/>
          <cell r="K885">
            <v>44086280</v>
          </cell>
          <cell r="L885">
            <v>0</v>
          </cell>
          <cell r="M885">
            <v>0</v>
          </cell>
          <cell r="N885">
            <v>53745484.954950012</v>
          </cell>
          <cell r="O885">
            <v>44080589</v>
          </cell>
          <cell r="P885">
            <v>42820019</v>
          </cell>
          <cell r="Q885">
            <v>1260570</v>
          </cell>
          <cell r="R885">
            <v>2.9438800575964246</v>
          </cell>
          <cell r="S885">
            <v>5243</v>
          </cell>
          <cell r="T885">
            <v>0</v>
          </cell>
          <cell r="U885">
            <v>176</v>
          </cell>
          <cell r="V885">
            <v>176</v>
          </cell>
          <cell r="W885">
            <v>876</v>
          </cell>
          <cell r="X885">
            <v>5256</v>
          </cell>
          <cell r="Y885">
            <v>53745484.954950012</v>
          </cell>
        </row>
        <row r="886">
          <cell r="A886">
            <v>877</v>
          </cell>
          <cell r="B886">
            <v>176</v>
          </cell>
          <cell r="C886" t="str">
            <v xml:space="preserve">MEDFORD                      </v>
          </cell>
          <cell r="D886">
            <v>913</v>
          </cell>
          <cell r="E886" t="str">
            <v>ESSEX AGRICULTURAL</v>
          </cell>
          <cell r="F886">
            <v>112081</v>
          </cell>
          <cell r="G886">
            <v>2.1802113395185947E-3</v>
          </cell>
          <cell r="H886">
            <v>129936</v>
          </cell>
          <cell r="I886">
            <v>2.4117862597983399E-3</v>
          </cell>
          <cell r="J886"/>
          <cell r="K886">
            <v>106584</v>
          </cell>
          <cell r="L886">
            <v>112275</v>
          </cell>
          <cell r="M886">
            <v>5691</v>
          </cell>
          <cell r="N886">
            <v>0</v>
          </cell>
          <cell r="O886">
            <v>112275</v>
          </cell>
          <cell r="P886">
            <v>98175</v>
          </cell>
          <cell r="Q886">
            <v>14100</v>
          </cell>
          <cell r="R886">
            <v>14.362108479755539</v>
          </cell>
          <cell r="S886">
            <v>8</v>
          </cell>
          <cell r="T886">
            <v>0</v>
          </cell>
          <cell r="U886">
            <v>176</v>
          </cell>
          <cell r="V886">
            <v>913</v>
          </cell>
          <cell r="W886">
            <v>877</v>
          </cell>
          <cell r="X886">
            <v>9</v>
          </cell>
          <cell r="Y886">
            <v>129936</v>
          </cell>
        </row>
        <row r="887">
          <cell r="A887">
            <v>878</v>
          </cell>
          <cell r="B887">
            <v>176</v>
          </cell>
          <cell r="D887">
            <v>998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/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176</v>
          </cell>
          <cell r="V887">
            <v>998</v>
          </cell>
          <cell r="W887">
            <v>878</v>
          </cell>
          <cell r="X887">
            <v>0</v>
          </cell>
          <cell r="Y887">
            <v>0</v>
          </cell>
        </row>
        <row r="888">
          <cell r="A888">
            <v>879</v>
          </cell>
          <cell r="B888">
            <v>176</v>
          </cell>
          <cell r="D888">
            <v>998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/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176</v>
          </cell>
          <cell r="V888">
            <v>998</v>
          </cell>
          <cell r="W888">
            <v>879</v>
          </cell>
          <cell r="X888">
            <v>0</v>
          </cell>
          <cell r="Y888">
            <v>0</v>
          </cell>
        </row>
        <row r="889">
          <cell r="A889">
            <v>880</v>
          </cell>
          <cell r="B889">
            <v>176</v>
          </cell>
          <cell r="C889" t="str">
            <v xml:space="preserve">MEDFORD                      </v>
          </cell>
          <cell r="D889">
            <v>999</v>
          </cell>
          <cell r="E889" t="str">
            <v>TOTAL</v>
          </cell>
          <cell r="F889">
            <v>51408318.986520007</v>
          </cell>
          <cell r="G889">
            <v>1</v>
          </cell>
          <cell r="H889">
            <v>53875420.954950012</v>
          </cell>
          <cell r="I889">
            <v>1</v>
          </cell>
          <cell r="J889">
            <v>44192864</v>
          </cell>
          <cell r="K889">
            <v>44192864</v>
          </cell>
          <cell r="L889">
            <v>112275</v>
          </cell>
          <cell r="M889">
            <v>5691</v>
          </cell>
          <cell r="N889">
            <v>53745484.954950012</v>
          </cell>
          <cell r="O889">
            <v>44192864</v>
          </cell>
          <cell r="P889">
            <v>42918194</v>
          </cell>
          <cell r="Q889">
            <v>1274670</v>
          </cell>
          <cell r="R889">
            <v>2.9699991570008746</v>
          </cell>
          <cell r="S889">
            <v>5251</v>
          </cell>
          <cell r="T889">
            <v>0</v>
          </cell>
          <cell r="U889">
            <v>176</v>
          </cell>
          <cell r="V889">
            <v>999</v>
          </cell>
          <cell r="W889">
            <v>880</v>
          </cell>
          <cell r="X889">
            <v>5265</v>
          </cell>
          <cell r="Y889">
            <v>53875420.954950012</v>
          </cell>
        </row>
        <row r="890">
          <cell r="A890">
            <v>881</v>
          </cell>
          <cell r="B890">
            <v>177</v>
          </cell>
          <cell r="C890" t="str">
            <v xml:space="preserve">MEDWAY                       </v>
          </cell>
          <cell r="D890">
            <v>177</v>
          </cell>
          <cell r="E890" t="str">
            <v>MEDWAY</v>
          </cell>
          <cell r="F890">
            <v>22260938.035379998</v>
          </cell>
          <cell r="G890">
            <v>0.94610545689896819</v>
          </cell>
          <cell r="H890">
            <v>22211260.904100001</v>
          </cell>
          <cell r="I890">
            <v>0.9532608940039955</v>
          </cell>
          <cell r="J890"/>
          <cell r="K890">
            <v>13680191</v>
          </cell>
          <cell r="L890">
            <v>0</v>
          </cell>
          <cell r="M890">
            <v>0</v>
          </cell>
          <cell r="N890">
            <v>22211260.904100001</v>
          </cell>
          <cell r="O890">
            <v>13680191</v>
          </cell>
          <cell r="P890">
            <v>13120301</v>
          </cell>
          <cell r="Q890">
            <v>559890</v>
          </cell>
          <cell r="R890">
            <v>4.2673563662906817</v>
          </cell>
          <cell r="S890">
            <v>2577</v>
          </cell>
          <cell r="T890">
            <v>0</v>
          </cell>
          <cell r="U890">
            <v>177</v>
          </cell>
          <cell r="V890">
            <v>177</v>
          </cell>
          <cell r="W890">
            <v>881</v>
          </cell>
          <cell r="X890">
            <v>2486</v>
          </cell>
          <cell r="Y890">
            <v>22211260.904100001</v>
          </cell>
        </row>
        <row r="891">
          <cell r="A891">
            <v>882</v>
          </cell>
          <cell r="B891">
            <v>177</v>
          </cell>
          <cell r="C891" t="str">
            <v xml:space="preserve">MEDWAY                       </v>
          </cell>
          <cell r="D891">
            <v>878</v>
          </cell>
          <cell r="E891" t="str">
            <v>TRI COUNTY</v>
          </cell>
          <cell r="F891">
            <v>1168221</v>
          </cell>
          <cell r="G891">
            <v>4.9650210660815153E-2</v>
          </cell>
          <cell r="H891">
            <v>984704</v>
          </cell>
          <cell r="I891">
            <v>4.2261437539371678E-2</v>
          </cell>
          <cell r="J891"/>
          <cell r="K891">
            <v>606491</v>
          </cell>
          <cell r="L891">
            <v>0</v>
          </cell>
          <cell r="M891">
            <v>0</v>
          </cell>
          <cell r="N891">
            <v>984704</v>
          </cell>
          <cell r="O891">
            <v>606491</v>
          </cell>
          <cell r="P891">
            <v>688534</v>
          </cell>
          <cell r="Q891">
            <v>-82043</v>
          </cell>
          <cell r="R891">
            <v>-11.915606201000967</v>
          </cell>
          <cell r="S891">
            <v>81</v>
          </cell>
          <cell r="T891">
            <v>0</v>
          </cell>
          <cell r="U891">
            <v>177</v>
          </cell>
          <cell r="V891">
            <v>878</v>
          </cell>
          <cell r="W891">
            <v>882</v>
          </cell>
          <cell r="X891">
            <v>66</v>
          </cell>
          <cell r="Y891">
            <v>984704</v>
          </cell>
        </row>
        <row r="892">
          <cell r="A892">
            <v>883</v>
          </cell>
          <cell r="B892">
            <v>177</v>
          </cell>
          <cell r="C892" t="str">
            <v xml:space="preserve">MEDWAY                       </v>
          </cell>
          <cell r="D892">
            <v>915</v>
          </cell>
          <cell r="E892" t="str">
            <v>NORFOLK COUNTY</v>
          </cell>
          <cell r="F892">
            <v>99865</v>
          </cell>
          <cell r="G892">
            <v>4.2443324402166244E-3</v>
          </cell>
          <cell r="H892">
            <v>104331</v>
          </cell>
          <cell r="I892">
            <v>4.4776684566328424E-3</v>
          </cell>
          <cell r="J892"/>
          <cell r="K892">
            <v>64259</v>
          </cell>
          <cell r="L892">
            <v>0</v>
          </cell>
          <cell r="M892">
            <v>0</v>
          </cell>
          <cell r="N892">
            <v>104331</v>
          </cell>
          <cell r="O892">
            <v>64259</v>
          </cell>
          <cell r="P892">
            <v>58859</v>
          </cell>
          <cell r="Q892">
            <v>5400</v>
          </cell>
          <cell r="R892">
            <v>9.1744677959190604</v>
          </cell>
          <cell r="S892">
            <v>7</v>
          </cell>
          <cell r="T892">
            <v>0</v>
          </cell>
          <cell r="U892">
            <v>177</v>
          </cell>
          <cell r="V892">
            <v>915</v>
          </cell>
          <cell r="W892">
            <v>883</v>
          </cell>
          <cell r="X892">
            <v>7</v>
          </cell>
          <cell r="Y892">
            <v>104331</v>
          </cell>
        </row>
        <row r="893">
          <cell r="A893">
            <v>884</v>
          </cell>
          <cell r="B893">
            <v>177</v>
          </cell>
          <cell r="D893">
            <v>998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/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177</v>
          </cell>
          <cell r="V893">
            <v>998</v>
          </cell>
          <cell r="W893">
            <v>884</v>
          </cell>
          <cell r="X893">
            <v>0</v>
          </cell>
          <cell r="Y893">
            <v>0</v>
          </cell>
        </row>
        <row r="894">
          <cell r="A894">
            <v>885</v>
          </cell>
          <cell r="B894">
            <v>177</v>
          </cell>
          <cell r="C894" t="str">
            <v xml:space="preserve">MEDWAY                       </v>
          </cell>
          <cell r="D894">
            <v>999</v>
          </cell>
          <cell r="E894" t="str">
            <v>TOTAL</v>
          </cell>
          <cell r="F894">
            <v>23529024.035379998</v>
          </cell>
          <cell r="G894">
            <v>1</v>
          </cell>
          <cell r="H894">
            <v>23300295.904100001</v>
          </cell>
          <cell r="I894">
            <v>1</v>
          </cell>
          <cell r="J894">
            <v>14350941</v>
          </cell>
          <cell r="K894">
            <v>14350941</v>
          </cell>
          <cell r="L894">
            <v>0</v>
          </cell>
          <cell r="M894">
            <v>0</v>
          </cell>
          <cell r="N894">
            <v>23300295.904100001</v>
          </cell>
          <cell r="O894">
            <v>14350941</v>
          </cell>
          <cell r="P894">
            <v>13867694</v>
          </cell>
          <cell r="Q894">
            <v>483247</v>
          </cell>
          <cell r="R894">
            <v>3.4846961578471518</v>
          </cell>
          <cell r="S894">
            <v>2665</v>
          </cell>
          <cell r="T894">
            <v>0</v>
          </cell>
          <cell r="U894">
            <v>177</v>
          </cell>
          <cell r="V894">
            <v>999</v>
          </cell>
          <cell r="W894">
            <v>885</v>
          </cell>
          <cell r="X894">
            <v>2559</v>
          </cell>
          <cell r="Y894">
            <v>23300295.904100001</v>
          </cell>
        </row>
        <row r="895">
          <cell r="A895">
            <v>886</v>
          </cell>
          <cell r="B895">
            <v>178</v>
          </cell>
          <cell r="C895" t="str">
            <v xml:space="preserve">MELROSE                      </v>
          </cell>
          <cell r="D895">
            <v>178</v>
          </cell>
          <cell r="E895" t="str">
            <v>MELROSE</v>
          </cell>
          <cell r="F895">
            <v>33172689.346400008</v>
          </cell>
          <cell r="G895">
            <v>0.97107289236069527</v>
          </cell>
          <cell r="H895">
            <v>34237368.45262</v>
          </cell>
          <cell r="I895">
            <v>0.97218090976015115</v>
          </cell>
          <cell r="J895"/>
          <cell r="K895">
            <v>26659047</v>
          </cell>
          <cell r="L895">
            <v>0</v>
          </cell>
          <cell r="M895">
            <v>0</v>
          </cell>
          <cell r="N895">
            <v>34237368.45262</v>
          </cell>
          <cell r="O895">
            <v>26657847</v>
          </cell>
          <cell r="P895">
            <v>25849124</v>
          </cell>
          <cell r="Q895">
            <v>808723</v>
          </cell>
          <cell r="R895">
            <v>3.1286282660874698</v>
          </cell>
          <cell r="S895">
            <v>3756</v>
          </cell>
          <cell r="T895">
            <v>0</v>
          </cell>
          <cell r="U895">
            <v>178</v>
          </cell>
          <cell r="V895">
            <v>178</v>
          </cell>
          <cell r="W895">
            <v>886</v>
          </cell>
          <cell r="X895">
            <v>3725</v>
          </cell>
          <cell r="Y895">
            <v>34237368.45262</v>
          </cell>
        </row>
        <row r="896">
          <cell r="A896">
            <v>887</v>
          </cell>
          <cell r="B896">
            <v>178</v>
          </cell>
          <cell r="C896" t="str">
            <v xml:space="preserve">MELROSE                      </v>
          </cell>
          <cell r="D896">
            <v>853</v>
          </cell>
          <cell r="E896" t="str">
            <v>NORTHEAST METROPOLITAN</v>
          </cell>
          <cell r="F896">
            <v>946145</v>
          </cell>
          <cell r="G896">
            <v>2.7696752353975729E-2</v>
          </cell>
          <cell r="H896">
            <v>965270</v>
          </cell>
          <cell r="I896">
            <v>2.7409147057047521E-2</v>
          </cell>
          <cell r="J896"/>
          <cell r="K896">
            <v>751611</v>
          </cell>
          <cell r="L896">
            <v>0</v>
          </cell>
          <cell r="M896">
            <v>0</v>
          </cell>
          <cell r="N896">
            <v>965270</v>
          </cell>
          <cell r="O896">
            <v>751577</v>
          </cell>
          <cell r="P896">
            <v>737263</v>
          </cell>
          <cell r="Q896">
            <v>14314</v>
          </cell>
          <cell r="R896">
            <v>1.9415052701681761</v>
          </cell>
          <cell r="S896">
            <v>62</v>
          </cell>
          <cell r="T896">
            <v>0</v>
          </cell>
          <cell r="U896">
            <v>178</v>
          </cell>
          <cell r="V896">
            <v>853</v>
          </cell>
          <cell r="W896">
            <v>887</v>
          </cell>
          <cell r="X896">
            <v>61</v>
          </cell>
          <cell r="Y896">
            <v>965270</v>
          </cell>
        </row>
        <row r="897">
          <cell r="A897">
            <v>888</v>
          </cell>
          <cell r="B897">
            <v>178</v>
          </cell>
          <cell r="C897" t="str">
            <v xml:space="preserve">MELROSE                      </v>
          </cell>
          <cell r="D897">
            <v>913</v>
          </cell>
          <cell r="E897" t="str">
            <v>ESSEX AGRICULTURAL</v>
          </cell>
          <cell r="F897">
            <v>42030</v>
          </cell>
          <cell r="G897">
            <v>1.2303552853289929E-3</v>
          </cell>
          <cell r="H897">
            <v>14437</v>
          </cell>
          <cell r="I897">
            <v>4.0994318280128367E-4</v>
          </cell>
          <cell r="J897"/>
          <cell r="K897">
            <v>11241</v>
          </cell>
          <cell r="L897">
            <v>12475</v>
          </cell>
          <cell r="M897">
            <v>1234</v>
          </cell>
          <cell r="N897">
            <v>0</v>
          </cell>
          <cell r="O897">
            <v>12475</v>
          </cell>
          <cell r="P897">
            <v>36816</v>
          </cell>
          <cell r="Q897">
            <v>-24341</v>
          </cell>
          <cell r="R897">
            <v>-66.115275966970884</v>
          </cell>
          <cell r="S897">
            <v>3</v>
          </cell>
          <cell r="T897">
            <v>0</v>
          </cell>
          <cell r="U897">
            <v>178</v>
          </cell>
          <cell r="V897">
            <v>913</v>
          </cell>
          <cell r="W897">
            <v>888</v>
          </cell>
          <cell r="X897">
            <v>1</v>
          </cell>
          <cell r="Y897">
            <v>14437</v>
          </cell>
        </row>
        <row r="898">
          <cell r="A898">
            <v>889</v>
          </cell>
          <cell r="B898">
            <v>178</v>
          </cell>
          <cell r="D898">
            <v>998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/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178</v>
          </cell>
          <cell r="V898">
            <v>998</v>
          </cell>
          <cell r="W898">
            <v>889</v>
          </cell>
          <cell r="X898">
            <v>0</v>
          </cell>
          <cell r="Y898">
            <v>0</v>
          </cell>
        </row>
        <row r="899">
          <cell r="A899">
            <v>890</v>
          </cell>
          <cell r="B899">
            <v>178</v>
          </cell>
          <cell r="C899" t="str">
            <v xml:space="preserve">MELROSE                      </v>
          </cell>
          <cell r="D899">
            <v>999</v>
          </cell>
          <cell r="E899" t="str">
            <v>TOTAL</v>
          </cell>
          <cell r="F899">
            <v>34160864.346400008</v>
          </cell>
          <cell r="G899">
            <v>1</v>
          </cell>
          <cell r="H899">
            <v>35217075.45262</v>
          </cell>
          <cell r="I899">
            <v>1</v>
          </cell>
          <cell r="J899">
            <v>27421899</v>
          </cell>
          <cell r="K899">
            <v>27421899</v>
          </cell>
          <cell r="L899">
            <v>12475</v>
          </cell>
          <cell r="M899">
            <v>1234</v>
          </cell>
          <cell r="N899">
            <v>35202638.45262</v>
          </cell>
          <cell r="O899">
            <v>27421899</v>
          </cell>
          <cell r="P899">
            <v>26623203</v>
          </cell>
          <cell r="Q899">
            <v>798696</v>
          </cell>
          <cell r="R899">
            <v>2.999999661949015</v>
          </cell>
          <cell r="S899">
            <v>3821</v>
          </cell>
          <cell r="T899">
            <v>0</v>
          </cell>
          <cell r="U899">
            <v>178</v>
          </cell>
          <cell r="V899">
            <v>999</v>
          </cell>
          <cell r="W899">
            <v>890</v>
          </cell>
          <cell r="X899">
            <v>3787</v>
          </cell>
          <cell r="Y899">
            <v>35217075.45262</v>
          </cell>
        </row>
        <row r="900">
          <cell r="A900">
            <v>891</v>
          </cell>
          <cell r="B900">
            <v>179</v>
          </cell>
          <cell r="C900" t="str">
            <v xml:space="preserve">MENDON                       </v>
          </cell>
          <cell r="D900">
            <v>179</v>
          </cell>
          <cell r="E900" t="str">
            <v>MENDON</v>
          </cell>
          <cell r="F900">
            <v>24882.900699999998</v>
          </cell>
          <cell r="G900">
            <v>2.3057203858775554E-3</v>
          </cell>
          <cell r="H900">
            <v>0</v>
          </cell>
          <cell r="I900">
            <v>0</v>
          </cell>
          <cell r="J900"/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12459</v>
          </cell>
          <cell r="Q900">
            <v>-12459</v>
          </cell>
          <cell r="R900">
            <v>-100</v>
          </cell>
          <cell r="S900">
            <v>2</v>
          </cell>
          <cell r="T900">
            <v>0</v>
          </cell>
          <cell r="U900">
            <v>179</v>
          </cell>
          <cell r="V900">
            <v>179</v>
          </cell>
          <cell r="W900">
            <v>891</v>
          </cell>
          <cell r="X900">
            <v>0</v>
          </cell>
          <cell r="Y900">
            <v>0</v>
          </cell>
        </row>
        <row r="901">
          <cell r="A901">
            <v>892</v>
          </cell>
          <cell r="B901">
            <v>179</v>
          </cell>
          <cell r="C901" t="str">
            <v xml:space="preserve">MENDON                       </v>
          </cell>
          <cell r="D901">
            <v>710</v>
          </cell>
          <cell r="E901" t="str">
            <v>MENDON UPTON</v>
          </cell>
          <cell r="F901">
            <v>9986161</v>
          </cell>
          <cell r="G901">
            <v>0.92534609497338061</v>
          </cell>
          <cell r="H901">
            <v>9823669</v>
          </cell>
          <cell r="I901">
            <v>0.91108675240420378</v>
          </cell>
          <cell r="J901"/>
          <cell r="K901">
            <v>5141037</v>
          </cell>
          <cell r="L901">
            <v>0</v>
          </cell>
          <cell r="M901">
            <v>0</v>
          </cell>
          <cell r="N901">
            <v>9823669</v>
          </cell>
          <cell r="O901">
            <v>5141037</v>
          </cell>
          <cell r="P901">
            <v>4999998</v>
          </cell>
          <cell r="Q901">
            <v>141039</v>
          </cell>
          <cell r="R901">
            <v>2.8207811283124515</v>
          </cell>
          <cell r="S901">
            <v>1163</v>
          </cell>
          <cell r="T901">
            <v>0</v>
          </cell>
          <cell r="U901">
            <v>179</v>
          </cell>
          <cell r="V901">
            <v>710</v>
          </cell>
          <cell r="W901">
            <v>892</v>
          </cell>
          <cell r="X901">
            <v>1087</v>
          </cell>
          <cell r="Y901">
            <v>9823669</v>
          </cell>
        </row>
        <row r="902">
          <cell r="A902">
            <v>893</v>
          </cell>
          <cell r="B902">
            <v>179</v>
          </cell>
          <cell r="C902" t="str">
            <v xml:space="preserve">MENDON                       </v>
          </cell>
          <cell r="D902">
            <v>805</v>
          </cell>
          <cell r="E902" t="str">
            <v>BLACKSTONE VALLEY</v>
          </cell>
          <cell r="F902">
            <v>780768</v>
          </cell>
          <cell r="G902">
            <v>7.2348184640741955E-2</v>
          </cell>
          <cell r="H902">
            <v>958695</v>
          </cell>
          <cell r="I902">
            <v>8.8913247595796246E-2</v>
          </cell>
          <cell r="J902"/>
          <cell r="K902">
            <v>501715</v>
          </cell>
          <cell r="L902">
            <v>0</v>
          </cell>
          <cell r="M902">
            <v>0</v>
          </cell>
          <cell r="N902">
            <v>958695</v>
          </cell>
          <cell r="O902">
            <v>501715</v>
          </cell>
          <cell r="P902">
            <v>390925</v>
          </cell>
          <cell r="Q902">
            <v>110790</v>
          </cell>
          <cell r="R902">
            <v>28.340474515572041</v>
          </cell>
          <cell r="S902">
            <v>55</v>
          </cell>
          <cell r="T902">
            <v>0</v>
          </cell>
          <cell r="U902">
            <v>179</v>
          </cell>
          <cell r="V902">
            <v>805</v>
          </cell>
          <cell r="W902">
            <v>893</v>
          </cell>
          <cell r="X902">
            <v>65</v>
          </cell>
          <cell r="Y902">
            <v>958695</v>
          </cell>
        </row>
        <row r="903">
          <cell r="A903">
            <v>894</v>
          </cell>
          <cell r="B903">
            <v>179</v>
          </cell>
          <cell r="D903">
            <v>998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/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179</v>
          </cell>
          <cell r="V903">
            <v>998</v>
          </cell>
          <cell r="W903">
            <v>894</v>
          </cell>
          <cell r="X903">
            <v>0</v>
          </cell>
          <cell r="Y903">
            <v>0</v>
          </cell>
        </row>
        <row r="904">
          <cell r="A904">
            <v>895</v>
          </cell>
          <cell r="B904">
            <v>179</v>
          </cell>
          <cell r="C904" t="str">
            <v xml:space="preserve">MENDON                       </v>
          </cell>
          <cell r="D904">
            <v>999</v>
          </cell>
          <cell r="E904" t="str">
            <v>TOTAL</v>
          </cell>
          <cell r="F904">
            <v>10791811.900699999</v>
          </cell>
          <cell r="G904">
            <v>1</v>
          </cell>
          <cell r="H904">
            <v>10782364</v>
          </cell>
          <cell r="I904">
            <v>1</v>
          </cell>
          <cell r="J904">
            <v>5642752</v>
          </cell>
          <cell r="K904">
            <v>5642752</v>
          </cell>
          <cell r="L904">
            <v>0</v>
          </cell>
          <cell r="M904">
            <v>0</v>
          </cell>
          <cell r="N904">
            <v>10782364</v>
          </cell>
          <cell r="O904">
            <v>5642752</v>
          </cell>
          <cell r="P904">
            <v>5403382</v>
          </cell>
          <cell r="Q904">
            <v>239370</v>
          </cell>
          <cell r="R904">
            <v>4.4300032831289737</v>
          </cell>
          <cell r="S904">
            <v>1220</v>
          </cell>
          <cell r="T904">
            <v>0</v>
          </cell>
          <cell r="U904">
            <v>179</v>
          </cell>
          <cell r="V904">
            <v>999</v>
          </cell>
          <cell r="W904">
            <v>895</v>
          </cell>
          <cell r="X904">
            <v>1152</v>
          </cell>
          <cell r="Y904">
            <v>10782364</v>
          </cell>
        </row>
        <row r="905">
          <cell r="A905">
            <v>896</v>
          </cell>
          <cell r="B905">
            <v>180</v>
          </cell>
          <cell r="C905" t="str">
            <v xml:space="preserve">MERRIMAC                     </v>
          </cell>
          <cell r="D905">
            <v>180</v>
          </cell>
          <cell r="E905" t="str">
            <v>MERRIMAC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/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180</v>
          </cell>
          <cell r="V905">
            <v>180</v>
          </cell>
          <cell r="W905">
            <v>896</v>
          </cell>
          <cell r="X905">
            <v>0</v>
          </cell>
          <cell r="Y905">
            <v>0</v>
          </cell>
        </row>
        <row r="906">
          <cell r="A906">
            <v>897</v>
          </cell>
          <cell r="B906">
            <v>180</v>
          </cell>
          <cell r="C906" t="str">
            <v xml:space="preserve">MERRIMAC                     </v>
          </cell>
          <cell r="D906">
            <v>745</v>
          </cell>
          <cell r="E906" t="str">
            <v>PENTUCKET</v>
          </cell>
          <cell r="F906">
            <v>9337695</v>
          </cell>
          <cell r="G906">
            <v>0.9183133677081049</v>
          </cell>
          <cell r="H906">
            <v>9246086</v>
          </cell>
          <cell r="I906">
            <v>0.90771698539056556</v>
          </cell>
          <cell r="J906"/>
          <cell r="K906">
            <v>5040895</v>
          </cell>
          <cell r="L906">
            <v>0</v>
          </cell>
          <cell r="M906">
            <v>0</v>
          </cell>
          <cell r="N906">
            <v>9246086</v>
          </cell>
          <cell r="O906">
            <v>5011349</v>
          </cell>
          <cell r="P906">
            <v>4897753</v>
          </cell>
          <cell r="Q906">
            <v>113596</v>
          </cell>
          <cell r="R906">
            <v>2.3193493016083089</v>
          </cell>
          <cell r="S906">
            <v>1105</v>
          </cell>
          <cell r="T906">
            <v>0</v>
          </cell>
          <cell r="U906">
            <v>180</v>
          </cell>
          <cell r="V906">
            <v>745</v>
          </cell>
          <cell r="W906">
            <v>897</v>
          </cell>
          <cell r="X906">
            <v>1050</v>
          </cell>
          <cell r="Y906">
            <v>9246086</v>
          </cell>
        </row>
        <row r="907">
          <cell r="A907">
            <v>898</v>
          </cell>
          <cell r="B907">
            <v>180</v>
          </cell>
          <cell r="C907" t="str">
            <v xml:space="preserve">MERRIMAC                     </v>
          </cell>
          <cell r="D907">
            <v>885</v>
          </cell>
          <cell r="E907" t="str">
            <v>WHITTIER</v>
          </cell>
          <cell r="F907">
            <v>718534</v>
          </cell>
          <cell r="G907">
            <v>7.0664053318594738E-2</v>
          </cell>
          <cell r="H907">
            <v>838941</v>
          </cell>
          <cell r="I907">
            <v>8.2361444122469374E-2</v>
          </cell>
          <cell r="J907"/>
          <cell r="K907">
            <v>457384</v>
          </cell>
          <cell r="L907">
            <v>0</v>
          </cell>
          <cell r="M907">
            <v>0</v>
          </cell>
          <cell r="N907">
            <v>838941</v>
          </cell>
          <cell r="O907">
            <v>454703</v>
          </cell>
          <cell r="P907">
            <v>376882</v>
          </cell>
          <cell r="Q907">
            <v>77821</v>
          </cell>
          <cell r="R907">
            <v>20.648638035247107</v>
          </cell>
          <cell r="S907">
            <v>50</v>
          </cell>
          <cell r="T907">
            <v>0</v>
          </cell>
          <cell r="U907">
            <v>180</v>
          </cell>
          <cell r="V907">
            <v>885</v>
          </cell>
          <cell r="W907">
            <v>898</v>
          </cell>
          <cell r="X907">
            <v>56</v>
          </cell>
          <cell r="Y907">
            <v>838941</v>
          </cell>
        </row>
        <row r="908">
          <cell r="A908">
            <v>899</v>
          </cell>
          <cell r="B908">
            <v>180</v>
          </cell>
          <cell r="C908" t="str">
            <v xml:space="preserve">MERRIMAC                     </v>
          </cell>
          <cell r="D908">
            <v>913</v>
          </cell>
          <cell r="E908" t="str">
            <v>ESSEX AGRICULTURAL</v>
          </cell>
          <cell r="F908">
            <v>112081</v>
          </cell>
          <cell r="G908">
            <v>1.1022578973300381E-2</v>
          </cell>
          <cell r="H908">
            <v>101062</v>
          </cell>
          <cell r="I908">
            <v>9.9215704869651151E-3</v>
          </cell>
          <cell r="J908"/>
          <cell r="K908">
            <v>55098</v>
          </cell>
          <cell r="L908">
            <v>87325</v>
          </cell>
          <cell r="M908">
            <v>32227</v>
          </cell>
          <cell r="N908">
            <v>0</v>
          </cell>
          <cell r="O908">
            <v>87325</v>
          </cell>
          <cell r="P908">
            <v>98175</v>
          </cell>
          <cell r="Q908">
            <v>-10850</v>
          </cell>
          <cell r="R908">
            <v>-11.05169340463458</v>
          </cell>
          <cell r="S908">
            <v>8</v>
          </cell>
          <cell r="T908">
            <v>0</v>
          </cell>
          <cell r="U908">
            <v>180</v>
          </cell>
          <cell r="V908">
            <v>913</v>
          </cell>
          <cell r="W908">
            <v>899</v>
          </cell>
          <cell r="X908">
            <v>7</v>
          </cell>
          <cell r="Y908">
            <v>101062</v>
          </cell>
        </row>
        <row r="909">
          <cell r="A909">
            <v>900</v>
          </cell>
          <cell r="B909">
            <v>180</v>
          </cell>
          <cell r="C909" t="str">
            <v xml:space="preserve">MERRIMAC                     </v>
          </cell>
          <cell r="D909">
            <v>999</v>
          </cell>
          <cell r="E909" t="str">
            <v>TOTAL</v>
          </cell>
          <cell r="F909">
            <v>10168310</v>
          </cell>
          <cell r="G909">
            <v>1</v>
          </cell>
          <cell r="H909">
            <v>10186089</v>
          </cell>
          <cell r="I909">
            <v>1</v>
          </cell>
          <cell r="J909">
            <v>5553377</v>
          </cell>
          <cell r="K909">
            <v>5553377</v>
          </cell>
          <cell r="L909">
            <v>87325</v>
          </cell>
          <cell r="M909">
            <v>32227</v>
          </cell>
          <cell r="N909">
            <v>10085027</v>
          </cell>
          <cell r="O909">
            <v>5553377</v>
          </cell>
          <cell r="P909">
            <v>5372810</v>
          </cell>
          <cell r="Q909">
            <v>180567</v>
          </cell>
          <cell r="R909">
            <v>3.3607553589276375</v>
          </cell>
          <cell r="S909">
            <v>1163</v>
          </cell>
          <cell r="T909">
            <v>0</v>
          </cell>
          <cell r="U909">
            <v>180</v>
          </cell>
          <cell r="V909">
            <v>999</v>
          </cell>
          <cell r="W909">
            <v>900</v>
          </cell>
          <cell r="X909">
            <v>1113</v>
          </cell>
          <cell r="Y909">
            <v>10186089</v>
          </cell>
        </row>
        <row r="910">
          <cell r="A910">
            <v>901</v>
          </cell>
          <cell r="B910">
            <v>181</v>
          </cell>
          <cell r="C910" t="str">
            <v xml:space="preserve">METHUEN                      </v>
          </cell>
          <cell r="D910">
            <v>181</v>
          </cell>
          <cell r="E910" t="str">
            <v>METHUEN</v>
          </cell>
          <cell r="F910">
            <v>66167336.409999996</v>
          </cell>
          <cell r="G910">
            <v>0.92171712787642623</v>
          </cell>
          <cell r="H910">
            <v>68082307.960000008</v>
          </cell>
          <cell r="I910">
            <v>0.91557493745136675</v>
          </cell>
          <cell r="J910"/>
          <cell r="K910">
            <v>31547684</v>
          </cell>
          <cell r="L910">
            <v>0</v>
          </cell>
          <cell r="M910">
            <v>0</v>
          </cell>
          <cell r="N910">
            <v>68082307.960000008</v>
          </cell>
          <cell r="O910">
            <v>31301841</v>
          </cell>
          <cell r="P910">
            <v>30557302</v>
          </cell>
          <cell r="Q910">
            <v>744539</v>
          </cell>
          <cell r="R910">
            <v>2.4365338274956341</v>
          </cell>
          <cell r="S910">
            <v>7169</v>
          </cell>
          <cell r="T910">
            <v>0</v>
          </cell>
          <cell r="U910">
            <v>181</v>
          </cell>
          <cell r="V910">
            <v>181</v>
          </cell>
          <cell r="W910">
            <v>901</v>
          </cell>
          <cell r="X910">
            <v>7177</v>
          </cell>
          <cell r="Y910">
            <v>68082307.960000008</v>
          </cell>
        </row>
        <row r="911">
          <cell r="A911">
            <v>902</v>
          </cell>
          <cell r="B911">
            <v>181</v>
          </cell>
          <cell r="C911" t="str">
            <v xml:space="preserve">METHUEN                      </v>
          </cell>
          <cell r="D911">
            <v>823</v>
          </cell>
          <cell r="E911" t="str">
            <v>GREATER LAWRENCE</v>
          </cell>
          <cell r="F911">
            <v>4933202</v>
          </cell>
          <cell r="G911">
            <v>6.8719961016702538E-2</v>
          </cell>
          <cell r="H911">
            <v>5613743</v>
          </cell>
          <cell r="I911">
            <v>7.5493950632707765E-2</v>
          </cell>
          <cell r="J911"/>
          <cell r="K911">
            <v>2601272</v>
          </cell>
          <cell r="L911">
            <v>0</v>
          </cell>
          <cell r="M911">
            <v>0</v>
          </cell>
          <cell r="N911">
            <v>5613743</v>
          </cell>
          <cell r="O911">
            <v>2581001</v>
          </cell>
          <cell r="P911">
            <v>2278244</v>
          </cell>
          <cell r="Q911">
            <v>302757</v>
          </cell>
          <cell r="R911">
            <v>13.289050689917323</v>
          </cell>
          <cell r="S911">
            <v>310</v>
          </cell>
          <cell r="T911">
            <v>0</v>
          </cell>
          <cell r="U911">
            <v>181</v>
          </cell>
          <cell r="V911">
            <v>823</v>
          </cell>
          <cell r="W911">
            <v>902</v>
          </cell>
          <cell r="X911">
            <v>339</v>
          </cell>
          <cell r="Y911">
            <v>5613743</v>
          </cell>
        </row>
        <row r="912">
          <cell r="A912">
            <v>903</v>
          </cell>
          <cell r="B912">
            <v>181</v>
          </cell>
          <cell r="C912" t="str">
            <v xml:space="preserve">METHUEN                      </v>
          </cell>
          <cell r="D912">
            <v>913</v>
          </cell>
          <cell r="E912" t="str">
            <v>ESSEX AGRICULTURAL</v>
          </cell>
          <cell r="F912">
            <v>686493</v>
          </cell>
          <cell r="G912">
            <v>9.562911106871191E-3</v>
          </cell>
          <cell r="H912">
            <v>664119</v>
          </cell>
          <cell r="I912">
            <v>8.9311119159254798E-3</v>
          </cell>
          <cell r="J912"/>
          <cell r="K912">
            <v>307737</v>
          </cell>
          <cell r="L912">
            <v>573851</v>
          </cell>
          <cell r="M912">
            <v>266114</v>
          </cell>
          <cell r="N912">
            <v>0</v>
          </cell>
          <cell r="O912">
            <v>573851</v>
          </cell>
          <cell r="P912">
            <v>601322</v>
          </cell>
          <cell r="Q912">
            <v>-27471</v>
          </cell>
          <cell r="R912">
            <v>-4.5684342166094041</v>
          </cell>
          <cell r="S912">
            <v>49</v>
          </cell>
          <cell r="T912">
            <v>0</v>
          </cell>
          <cell r="U912">
            <v>181</v>
          </cell>
          <cell r="V912">
            <v>913</v>
          </cell>
          <cell r="W912">
            <v>903</v>
          </cell>
          <cell r="X912">
            <v>46</v>
          </cell>
          <cell r="Y912">
            <v>664119</v>
          </cell>
        </row>
        <row r="913">
          <cell r="A913">
            <v>904</v>
          </cell>
          <cell r="B913">
            <v>181</v>
          </cell>
          <cell r="D913">
            <v>998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/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181</v>
          </cell>
          <cell r="V913">
            <v>998</v>
          </cell>
          <cell r="W913">
            <v>904</v>
          </cell>
          <cell r="X913">
            <v>0</v>
          </cell>
          <cell r="Y913">
            <v>0</v>
          </cell>
        </row>
        <row r="914">
          <cell r="A914">
            <v>905</v>
          </cell>
          <cell r="B914">
            <v>181</v>
          </cell>
          <cell r="C914" t="str">
            <v xml:space="preserve">METHUEN                      </v>
          </cell>
          <cell r="D914">
            <v>999</v>
          </cell>
          <cell r="E914" t="str">
            <v>TOTAL</v>
          </cell>
          <cell r="F914">
            <v>71787031.409999996</v>
          </cell>
          <cell r="G914">
            <v>1</v>
          </cell>
          <cell r="H914">
            <v>74360169.960000008</v>
          </cell>
          <cell r="I914">
            <v>1</v>
          </cell>
          <cell r="J914">
            <v>34456692</v>
          </cell>
          <cell r="K914">
            <v>34456693</v>
          </cell>
          <cell r="L914">
            <v>573851</v>
          </cell>
          <cell r="M914">
            <v>266114</v>
          </cell>
          <cell r="N914">
            <v>73696050.960000008</v>
          </cell>
          <cell r="O914">
            <v>34456693</v>
          </cell>
          <cell r="P914">
            <v>33436868</v>
          </cell>
          <cell r="Q914">
            <v>1019825</v>
          </cell>
          <cell r="R914">
            <v>3.0500015731138457</v>
          </cell>
          <cell r="S914">
            <v>7528</v>
          </cell>
          <cell r="T914">
            <v>0</v>
          </cell>
          <cell r="U914">
            <v>181</v>
          </cell>
          <cell r="V914">
            <v>999</v>
          </cell>
          <cell r="W914">
            <v>905</v>
          </cell>
          <cell r="X914">
            <v>7562</v>
          </cell>
          <cell r="Y914">
            <v>74360169.960000008</v>
          </cell>
        </row>
        <row r="915">
          <cell r="A915">
            <v>906</v>
          </cell>
          <cell r="B915">
            <v>182</v>
          </cell>
          <cell r="C915" t="str">
            <v xml:space="preserve">MIDDLEBOROUGH                </v>
          </cell>
          <cell r="D915">
            <v>182</v>
          </cell>
          <cell r="E915" t="str">
            <v>MIDDLEBOROUGH</v>
          </cell>
          <cell r="F915">
            <v>32141290.059999999</v>
          </cell>
          <cell r="G915">
            <v>0.9262291280287831</v>
          </cell>
          <cell r="H915">
            <v>32752133.430000003</v>
          </cell>
          <cell r="I915">
            <v>0.90983113491535328</v>
          </cell>
          <cell r="J915"/>
          <cell r="K915">
            <v>15459649</v>
          </cell>
          <cell r="L915">
            <v>0</v>
          </cell>
          <cell r="M915">
            <v>0</v>
          </cell>
          <cell r="N915">
            <v>32752133.430000003</v>
          </cell>
          <cell r="O915">
            <v>15459649</v>
          </cell>
          <cell r="P915">
            <v>15132961</v>
          </cell>
          <cell r="Q915">
            <v>326688</v>
          </cell>
          <cell r="R915">
            <v>2.158784391237115</v>
          </cell>
          <cell r="S915">
            <v>3529</v>
          </cell>
          <cell r="T915">
            <v>0</v>
          </cell>
          <cell r="U915">
            <v>182</v>
          </cell>
          <cell r="V915">
            <v>182</v>
          </cell>
          <cell r="W915">
            <v>906</v>
          </cell>
          <cell r="X915">
            <v>3453</v>
          </cell>
          <cell r="Y915">
            <v>32752133.430000003</v>
          </cell>
        </row>
        <row r="916">
          <cell r="A916">
            <v>907</v>
          </cell>
          <cell r="B916">
            <v>182</v>
          </cell>
          <cell r="C916" t="str">
            <v xml:space="preserve">MIDDLEBOROUGH                </v>
          </cell>
          <cell r="D916">
            <v>810</v>
          </cell>
          <cell r="E916" t="str">
            <v>BRISTOL PLYMOUTH</v>
          </cell>
          <cell r="F916">
            <v>2559940</v>
          </cell>
          <cell r="G916">
            <v>7.3770871971216803E-2</v>
          </cell>
          <cell r="H916">
            <v>3245902</v>
          </cell>
          <cell r="I916">
            <v>9.0168865084646624E-2</v>
          </cell>
          <cell r="J916"/>
          <cell r="K916">
            <v>1532129</v>
          </cell>
          <cell r="L916">
            <v>0</v>
          </cell>
          <cell r="M916">
            <v>0</v>
          </cell>
          <cell r="N916">
            <v>3245902</v>
          </cell>
          <cell r="O916">
            <v>1532129</v>
          </cell>
          <cell r="P916">
            <v>1205287</v>
          </cell>
          <cell r="Q916">
            <v>326842</v>
          </cell>
          <cell r="R916">
            <v>27.117358770151839</v>
          </cell>
          <cell r="S916">
            <v>182</v>
          </cell>
          <cell r="T916">
            <v>0</v>
          </cell>
          <cell r="U916">
            <v>182</v>
          </cell>
          <cell r="V916">
            <v>810</v>
          </cell>
          <cell r="W916">
            <v>907</v>
          </cell>
          <cell r="X916">
            <v>220</v>
          </cell>
          <cell r="Y916">
            <v>3245902</v>
          </cell>
        </row>
        <row r="917">
          <cell r="A917">
            <v>908</v>
          </cell>
          <cell r="B917">
            <v>182</v>
          </cell>
          <cell r="D917">
            <v>998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/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182</v>
          </cell>
          <cell r="V917">
            <v>998</v>
          </cell>
          <cell r="W917">
            <v>908</v>
          </cell>
          <cell r="X917">
            <v>0</v>
          </cell>
          <cell r="Y917">
            <v>0</v>
          </cell>
        </row>
        <row r="918">
          <cell r="A918">
            <v>909</v>
          </cell>
          <cell r="B918">
            <v>182</v>
          </cell>
          <cell r="D918">
            <v>998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/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182</v>
          </cell>
          <cell r="V918">
            <v>998</v>
          </cell>
          <cell r="W918">
            <v>909</v>
          </cell>
          <cell r="X918">
            <v>0</v>
          </cell>
          <cell r="Y918">
            <v>0</v>
          </cell>
        </row>
        <row r="919">
          <cell r="A919">
            <v>910</v>
          </cell>
          <cell r="B919">
            <v>182</v>
          </cell>
          <cell r="C919" t="str">
            <v xml:space="preserve">MIDDLEBOROUGH                </v>
          </cell>
          <cell r="D919">
            <v>999</v>
          </cell>
          <cell r="E919" t="str">
            <v>TOTAL</v>
          </cell>
          <cell r="F919">
            <v>34701230.060000002</v>
          </cell>
          <cell r="G919">
            <v>1</v>
          </cell>
          <cell r="H919">
            <v>35998035.430000007</v>
          </cell>
          <cell r="I919">
            <v>0.99999999999999989</v>
          </cell>
          <cell r="J919">
            <v>16991778</v>
          </cell>
          <cell r="K919">
            <v>16991778</v>
          </cell>
          <cell r="L919">
            <v>0</v>
          </cell>
          <cell r="M919">
            <v>0</v>
          </cell>
          <cell r="N919">
            <v>35998035.430000007</v>
          </cell>
          <cell r="O919">
            <v>16991778</v>
          </cell>
          <cell r="P919">
            <v>16338248</v>
          </cell>
          <cell r="Q919">
            <v>653530</v>
          </cell>
          <cell r="R919">
            <v>4.0000004896485839</v>
          </cell>
          <cell r="S919">
            <v>3711</v>
          </cell>
          <cell r="T919">
            <v>0</v>
          </cell>
          <cell r="U919">
            <v>182</v>
          </cell>
          <cell r="V919">
            <v>999</v>
          </cell>
          <cell r="W919">
            <v>910</v>
          </cell>
          <cell r="X919">
            <v>3673</v>
          </cell>
          <cell r="Y919">
            <v>35998035.430000007</v>
          </cell>
        </row>
        <row r="920">
          <cell r="A920">
            <v>911</v>
          </cell>
          <cell r="B920">
            <v>183</v>
          </cell>
          <cell r="C920" t="str">
            <v xml:space="preserve">MIDDLEFIELD                  </v>
          </cell>
          <cell r="D920">
            <v>183</v>
          </cell>
          <cell r="E920" t="str">
            <v>MIDDLEFIELD</v>
          </cell>
          <cell r="F920">
            <v>36750.21</v>
          </cell>
          <cell r="G920">
            <v>6.032959865976141E-2</v>
          </cell>
          <cell r="H920">
            <v>38091.630000000005</v>
          </cell>
          <cell r="I920">
            <v>6.5463187744152079E-2</v>
          </cell>
          <cell r="J920"/>
          <cell r="K920">
            <v>24466</v>
          </cell>
          <cell r="L920">
            <v>0</v>
          </cell>
          <cell r="M920">
            <v>0</v>
          </cell>
          <cell r="N920">
            <v>38091.630000000005</v>
          </cell>
          <cell r="O920">
            <v>24466</v>
          </cell>
          <cell r="P920">
            <v>21942</v>
          </cell>
          <cell r="Q920">
            <v>2524</v>
          </cell>
          <cell r="R920">
            <v>11.503053504694194</v>
          </cell>
          <cell r="S920">
            <v>3</v>
          </cell>
          <cell r="T920">
            <v>0</v>
          </cell>
          <cell r="U920">
            <v>183</v>
          </cell>
          <cell r="V920">
            <v>183</v>
          </cell>
          <cell r="W920">
            <v>911</v>
          </cell>
          <cell r="X920">
            <v>3</v>
          </cell>
          <cell r="Y920">
            <v>38091.630000000005</v>
          </cell>
        </row>
        <row r="921">
          <cell r="A921">
            <v>912</v>
          </cell>
          <cell r="B921">
            <v>183</v>
          </cell>
          <cell r="C921" t="str">
            <v xml:space="preserve">MIDDLEFIELD                  </v>
          </cell>
          <cell r="D921">
            <v>672</v>
          </cell>
          <cell r="E921" t="str">
            <v>GATEWAY</v>
          </cell>
          <cell r="F921">
            <v>572407</v>
          </cell>
          <cell r="G921">
            <v>0.9396704013402386</v>
          </cell>
          <cell r="H921">
            <v>543787</v>
          </cell>
          <cell r="I921">
            <v>0.93453681225584795</v>
          </cell>
          <cell r="J921"/>
          <cell r="K921">
            <v>349274</v>
          </cell>
          <cell r="L921">
            <v>0</v>
          </cell>
          <cell r="M921">
            <v>0</v>
          </cell>
          <cell r="N921">
            <v>543787</v>
          </cell>
          <cell r="O921">
            <v>349274</v>
          </cell>
          <cell r="P921">
            <v>341755</v>
          </cell>
          <cell r="Q921">
            <v>7519</v>
          </cell>
          <cell r="R921">
            <v>2.2001141168380856</v>
          </cell>
          <cell r="S921">
            <v>62</v>
          </cell>
          <cell r="T921">
            <v>0</v>
          </cell>
          <cell r="U921">
            <v>183</v>
          </cell>
          <cell r="V921">
            <v>672</v>
          </cell>
          <cell r="W921">
            <v>912</v>
          </cell>
          <cell r="X921">
            <v>56</v>
          </cell>
          <cell r="Y921">
            <v>543787</v>
          </cell>
        </row>
        <row r="922">
          <cell r="A922">
            <v>913</v>
          </cell>
          <cell r="B922">
            <v>183</v>
          </cell>
          <cell r="D922">
            <v>998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/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183</v>
          </cell>
          <cell r="V922">
            <v>998</v>
          </cell>
          <cell r="W922">
            <v>913</v>
          </cell>
          <cell r="X922">
            <v>0</v>
          </cell>
          <cell r="Y922">
            <v>0</v>
          </cell>
        </row>
        <row r="923">
          <cell r="A923">
            <v>914</v>
          </cell>
          <cell r="B923">
            <v>183</v>
          </cell>
          <cell r="D923">
            <v>998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/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183</v>
          </cell>
          <cell r="V923">
            <v>998</v>
          </cell>
          <cell r="W923">
            <v>914</v>
          </cell>
          <cell r="X923">
            <v>0</v>
          </cell>
          <cell r="Y923">
            <v>0</v>
          </cell>
        </row>
        <row r="924">
          <cell r="A924">
            <v>915</v>
          </cell>
          <cell r="B924">
            <v>183</v>
          </cell>
          <cell r="C924" t="str">
            <v xml:space="preserve">MIDDLEFIELD                  </v>
          </cell>
          <cell r="D924">
            <v>999</v>
          </cell>
          <cell r="E924" t="str">
            <v>TOTAL</v>
          </cell>
          <cell r="F924">
            <v>609157.21</v>
          </cell>
          <cell r="G924">
            <v>1</v>
          </cell>
          <cell r="H924">
            <v>581878.63</v>
          </cell>
          <cell r="I924">
            <v>1</v>
          </cell>
          <cell r="J924">
            <v>373740</v>
          </cell>
          <cell r="K924">
            <v>373740</v>
          </cell>
          <cell r="L924">
            <v>0</v>
          </cell>
          <cell r="M924">
            <v>0</v>
          </cell>
          <cell r="N924">
            <v>581878.63</v>
          </cell>
          <cell r="O924">
            <v>373740</v>
          </cell>
          <cell r="P924">
            <v>363697</v>
          </cell>
          <cell r="Q924">
            <v>10043</v>
          </cell>
          <cell r="R924">
            <v>2.7613645424625446</v>
          </cell>
          <cell r="S924">
            <v>65</v>
          </cell>
          <cell r="T924">
            <v>0</v>
          </cell>
          <cell r="U924">
            <v>183</v>
          </cell>
          <cell r="V924">
            <v>999</v>
          </cell>
          <cell r="W924">
            <v>915</v>
          </cell>
          <cell r="X924">
            <v>59</v>
          </cell>
          <cell r="Y924">
            <v>581878.63</v>
          </cell>
        </row>
        <row r="925">
          <cell r="A925">
            <v>916</v>
          </cell>
          <cell r="B925">
            <v>184</v>
          </cell>
          <cell r="C925" t="str">
            <v xml:space="preserve">MIDDLETON                    </v>
          </cell>
          <cell r="D925">
            <v>184</v>
          </cell>
          <cell r="E925" t="str">
            <v>MIDDLETON</v>
          </cell>
          <cell r="F925">
            <v>6001241.5991799999</v>
          </cell>
          <cell r="G925">
            <v>0.47512599037293074</v>
          </cell>
          <cell r="H925">
            <v>6436171.7904999992</v>
          </cell>
          <cell r="I925">
            <v>0.48437630066177267</v>
          </cell>
          <cell r="J925"/>
          <cell r="K925">
            <v>5445941</v>
          </cell>
          <cell r="L925">
            <v>0</v>
          </cell>
          <cell r="M925">
            <v>0</v>
          </cell>
          <cell r="N925">
            <v>6436171.7904999992</v>
          </cell>
          <cell r="O925">
            <v>5445815</v>
          </cell>
          <cell r="P925">
            <v>5162532</v>
          </cell>
          <cell r="Q925">
            <v>283283</v>
          </cell>
          <cell r="R925">
            <v>5.4872880206844235</v>
          </cell>
          <cell r="S925">
            <v>729</v>
          </cell>
          <cell r="T925">
            <v>0</v>
          </cell>
          <cell r="U925">
            <v>184</v>
          </cell>
          <cell r="V925">
            <v>184</v>
          </cell>
          <cell r="W925">
            <v>916</v>
          </cell>
          <cell r="X925">
            <v>748</v>
          </cell>
          <cell r="Y925">
            <v>6436171.7904999992</v>
          </cell>
        </row>
        <row r="926">
          <cell r="A926">
            <v>917</v>
          </cell>
          <cell r="B926">
            <v>184</v>
          </cell>
          <cell r="C926" t="str">
            <v xml:space="preserve">MIDDLETON                    </v>
          </cell>
          <cell r="D926">
            <v>705</v>
          </cell>
          <cell r="E926" t="str">
            <v>MASCONOMET</v>
          </cell>
          <cell r="F926">
            <v>6312338</v>
          </cell>
          <cell r="G926">
            <v>0.49975589121899117</v>
          </cell>
          <cell r="H926">
            <v>6504938</v>
          </cell>
          <cell r="I926">
            <v>0.48955153887050223</v>
          </cell>
          <cell r="J926"/>
          <cell r="K926">
            <v>5504127</v>
          </cell>
          <cell r="L926">
            <v>0</v>
          </cell>
          <cell r="M926">
            <v>0</v>
          </cell>
          <cell r="N926">
            <v>6504938</v>
          </cell>
          <cell r="O926">
            <v>5504000</v>
          </cell>
          <cell r="P926">
            <v>5430151</v>
          </cell>
          <cell r="Q926">
            <v>73849</v>
          </cell>
          <cell r="R926">
            <v>1.3599805972246444</v>
          </cell>
          <cell r="S926">
            <v>708</v>
          </cell>
          <cell r="T926">
            <v>0</v>
          </cell>
          <cell r="U926">
            <v>184</v>
          </cell>
          <cell r="V926">
            <v>705</v>
          </cell>
          <cell r="W926">
            <v>917</v>
          </cell>
          <cell r="X926">
            <v>704</v>
          </cell>
          <cell r="Y926">
            <v>6504938</v>
          </cell>
        </row>
        <row r="927">
          <cell r="A927">
            <v>918</v>
          </cell>
          <cell r="B927">
            <v>184</v>
          </cell>
          <cell r="C927" t="str">
            <v xml:space="preserve">MIDDLETON                    </v>
          </cell>
          <cell r="D927">
            <v>854</v>
          </cell>
          <cell r="E927" t="str">
            <v>NORTH SHORE</v>
          </cell>
          <cell r="F927">
            <v>303253</v>
          </cell>
          <cell r="G927">
            <v>2.4008928748719214E-2</v>
          </cell>
          <cell r="H927">
            <v>331998</v>
          </cell>
          <cell r="I927">
            <v>2.498565425249695E-2</v>
          </cell>
          <cell r="J927"/>
          <cell r="K927">
            <v>280919</v>
          </cell>
          <cell r="L927">
            <v>0</v>
          </cell>
          <cell r="M927">
            <v>0</v>
          </cell>
          <cell r="N927">
            <v>331998</v>
          </cell>
          <cell r="O927">
            <v>280913</v>
          </cell>
          <cell r="P927">
            <v>260872</v>
          </cell>
          <cell r="Q927">
            <v>20041</v>
          </cell>
          <cell r="R927">
            <v>7.6823116317581039</v>
          </cell>
          <cell r="S927">
            <v>21</v>
          </cell>
          <cell r="T927">
            <v>0</v>
          </cell>
          <cell r="U927">
            <v>184</v>
          </cell>
          <cell r="V927">
            <v>854</v>
          </cell>
          <cell r="W927">
            <v>918</v>
          </cell>
          <cell r="X927">
            <v>22</v>
          </cell>
          <cell r="Y927">
            <v>331998</v>
          </cell>
        </row>
        <row r="928">
          <cell r="A928">
            <v>919</v>
          </cell>
          <cell r="B928">
            <v>184</v>
          </cell>
          <cell r="C928" t="str">
            <v xml:space="preserve">MIDDLETON                    </v>
          </cell>
          <cell r="D928">
            <v>913</v>
          </cell>
          <cell r="E928" t="str">
            <v>ESSEX AGRICULTURAL</v>
          </cell>
          <cell r="F928">
            <v>14010</v>
          </cell>
          <cell r="G928">
            <v>1.1091896593588724E-3</v>
          </cell>
          <cell r="H928">
            <v>14437</v>
          </cell>
          <cell r="I928">
            <v>1.0865062152280991E-3</v>
          </cell>
          <cell r="J928"/>
          <cell r="K928">
            <v>12216</v>
          </cell>
          <cell r="L928">
            <v>12475</v>
          </cell>
          <cell r="M928">
            <v>259</v>
          </cell>
          <cell r="N928">
            <v>0</v>
          </cell>
          <cell r="O928">
            <v>12475</v>
          </cell>
          <cell r="P928">
            <v>12272</v>
          </cell>
          <cell r="Q928">
            <v>203</v>
          </cell>
          <cell r="R928">
            <v>1.6541720990873534</v>
          </cell>
          <cell r="S928">
            <v>1</v>
          </cell>
          <cell r="T928">
            <v>0</v>
          </cell>
          <cell r="U928">
            <v>184</v>
          </cell>
          <cell r="V928">
            <v>913</v>
          </cell>
          <cell r="W928">
            <v>919</v>
          </cell>
          <cell r="X928">
            <v>1</v>
          </cell>
          <cell r="Y928">
            <v>14437</v>
          </cell>
        </row>
        <row r="929">
          <cell r="A929">
            <v>920</v>
          </cell>
          <cell r="B929">
            <v>184</v>
          </cell>
          <cell r="C929" t="str">
            <v xml:space="preserve">MIDDLETON                    </v>
          </cell>
          <cell r="D929">
            <v>999</v>
          </cell>
          <cell r="E929" t="str">
            <v>TOTAL</v>
          </cell>
          <cell r="F929">
            <v>12630842.59918</v>
          </cell>
          <cell r="G929">
            <v>1</v>
          </cell>
          <cell r="H929">
            <v>13287544.7905</v>
          </cell>
          <cell r="I929">
            <v>1</v>
          </cell>
          <cell r="J929">
            <v>11243202</v>
          </cell>
          <cell r="K929">
            <v>11243203</v>
          </cell>
          <cell r="L929">
            <v>12475</v>
          </cell>
          <cell r="M929">
            <v>259</v>
          </cell>
          <cell r="N929">
            <v>13273107.7905</v>
          </cell>
          <cell r="O929">
            <v>11243203</v>
          </cell>
          <cell r="P929">
            <v>10865827</v>
          </cell>
          <cell r="Q929">
            <v>377376</v>
          </cell>
          <cell r="R929">
            <v>3.4730536387152124</v>
          </cell>
          <cell r="S929">
            <v>1459</v>
          </cell>
          <cell r="T929">
            <v>0</v>
          </cell>
          <cell r="U929">
            <v>184</v>
          </cell>
          <cell r="V929">
            <v>999</v>
          </cell>
          <cell r="W929">
            <v>920</v>
          </cell>
          <cell r="X929">
            <v>1475</v>
          </cell>
          <cell r="Y929">
            <v>13287544.7905</v>
          </cell>
        </row>
        <row r="930">
          <cell r="A930">
            <v>921</v>
          </cell>
          <cell r="B930">
            <v>185</v>
          </cell>
          <cell r="C930" t="str">
            <v xml:space="preserve">MILFORD                      </v>
          </cell>
          <cell r="D930">
            <v>185</v>
          </cell>
          <cell r="E930" t="str">
            <v>MILFORD</v>
          </cell>
          <cell r="F930">
            <v>39488612.219000004</v>
          </cell>
          <cell r="G930">
            <v>0.94689751663691812</v>
          </cell>
          <cell r="H930">
            <v>41626385.357300006</v>
          </cell>
          <cell r="I930">
            <v>0.95017322748606881</v>
          </cell>
          <cell r="J930"/>
          <cell r="K930">
            <v>23315453</v>
          </cell>
          <cell r="L930">
            <v>0</v>
          </cell>
          <cell r="M930">
            <v>0</v>
          </cell>
          <cell r="N930">
            <v>41626385.357300006</v>
          </cell>
          <cell r="O930">
            <v>23315453</v>
          </cell>
          <cell r="P930">
            <v>22785673</v>
          </cell>
          <cell r="Q930">
            <v>529780</v>
          </cell>
          <cell r="R930">
            <v>2.3250575043361676</v>
          </cell>
          <cell r="S930">
            <v>4155</v>
          </cell>
          <cell r="T930">
            <v>0</v>
          </cell>
          <cell r="U930">
            <v>185</v>
          </cell>
          <cell r="V930">
            <v>185</v>
          </cell>
          <cell r="W930">
            <v>921</v>
          </cell>
          <cell r="X930">
            <v>4143</v>
          </cell>
          <cell r="Y930">
            <v>41626385.357300006</v>
          </cell>
        </row>
        <row r="931">
          <cell r="A931">
            <v>922</v>
          </cell>
          <cell r="B931">
            <v>185</v>
          </cell>
          <cell r="C931" t="str">
            <v xml:space="preserve">MILFORD                      </v>
          </cell>
          <cell r="D931">
            <v>805</v>
          </cell>
          <cell r="E931" t="str">
            <v>BLACKSTONE VALLEY</v>
          </cell>
          <cell r="F931">
            <v>2214541</v>
          </cell>
          <cell r="G931">
            <v>5.3102483363081827E-2</v>
          </cell>
          <cell r="H931">
            <v>2182874</v>
          </cell>
          <cell r="I931">
            <v>4.9826772513931222E-2</v>
          </cell>
          <cell r="J931"/>
          <cell r="K931">
            <v>1222655</v>
          </cell>
          <cell r="L931">
            <v>0</v>
          </cell>
          <cell r="M931">
            <v>0</v>
          </cell>
          <cell r="N931">
            <v>2182874</v>
          </cell>
          <cell r="O931">
            <v>1222655</v>
          </cell>
          <cell r="P931">
            <v>1277832</v>
          </cell>
          <cell r="Q931">
            <v>-55177</v>
          </cell>
          <cell r="R931">
            <v>-4.3180167658972382</v>
          </cell>
          <cell r="S931">
            <v>156</v>
          </cell>
          <cell r="T931">
            <v>0</v>
          </cell>
          <cell r="U931">
            <v>185</v>
          </cell>
          <cell r="V931">
            <v>805</v>
          </cell>
          <cell r="W931">
            <v>922</v>
          </cell>
          <cell r="X931">
            <v>148</v>
          </cell>
          <cell r="Y931">
            <v>2182874</v>
          </cell>
        </row>
        <row r="932">
          <cell r="A932">
            <v>923</v>
          </cell>
          <cell r="B932">
            <v>185</v>
          </cell>
          <cell r="D932">
            <v>998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/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185</v>
          </cell>
          <cell r="V932">
            <v>998</v>
          </cell>
          <cell r="W932">
            <v>923</v>
          </cell>
          <cell r="X932">
            <v>0</v>
          </cell>
          <cell r="Y932">
            <v>0</v>
          </cell>
        </row>
        <row r="933">
          <cell r="A933">
            <v>924</v>
          </cell>
          <cell r="B933">
            <v>185</v>
          </cell>
          <cell r="D933">
            <v>998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/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185</v>
          </cell>
          <cell r="V933">
            <v>998</v>
          </cell>
          <cell r="W933">
            <v>924</v>
          </cell>
          <cell r="X933">
            <v>0</v>
          </cell>
          <cell r="Y933">
            <v>0</v>
          </cell>
        </row>
        <row r="934">
          <cell r="A934">
            <v>925</v>
          </cell>
          <cell r="B934">
            <v>185</v>
          </cell>
          <cell r="C934" t="str">
            <v xml:space="preserve">MILFORD                      </v>
          </cell>
          <cell r="D934">
            <v>999</v>
          </cell>
          <cell r="E934" t="str">
            <v>TOTAL</v>
          </cell>
          <cell r="F934">
            <v>41703153.219000004</v>
          </cell>
          <cell r="G934">
            <v>1</v>
          </cell>
          <cell r="H934">
            <v>43809259.357300006</v>
          </cell>
          <cell r="I934">
            <v>1</v>
          </cell>
          <cell r="J934">
            <v>24538108</v>
          </cell>
          <cell r="K934">
            <v>24538108</v>
          </cell>
          <cell r="L934">
            <v>0</v>
          </cell>
          <cell r="M934">
            <v>0</v>
          </cell>
          <cell r="N934">
            <v>43809259.357300006</v>
          </cell>
          <cell r="O934">
            <v>24538108</v>
          </cell>
          <cell r="P934">
            <v>24063505</v>
          </cell>
          <cell r="Q934">
            <v>474603</v>
          </cell>
          <cell r="R934">
            <v>1.9722937286151789</v>
          </cell>
          <cell r="S934">
            <v>4311</v>
          </cell>
          <cell r="T934">
            <v>0</v>
          </cell>
          <cell r="U934">
            <v>185</v>
          </cell>
          <cell r="V934">
            <v>999</v>
          </cell>
          <cell r="W934">
            <v>925</v>
          </cell>
          <cell r="X934">
            <v>4291</v>
          </cell>
          <cell r="Y934">
            <v>43809259.357300006</v>
          </cell>
        </row>
        <row r="935">
          <cell r="A935">
            <v>926</v>
          </cell>
          <cell r="B935">
            <v>186</v>
          </cell>
          <cell r="C935" t="str">
            <v xml:space="preserve">MILLBURY                     </v>
          </cell>
          <cell r="D935">
            <v>186</v>
          </cell>
          <cell r="E935" t="str">
            <v>MILLBURY</v>
          </cell>
          <cell r="F935">
            <v>16266575.289999999</v>
          </cell>
          <cell r="G935">
            <v>0.94710192545200989</v>
          </cell>
          <cell r="H935">
            <v>16716297.900000002</v>
          </cell>
          <cell r="I935">
            <v>0.94734089024280588</v>
          </cell>
          <cell r="J935"/>
          <cell r="K935">
            <v>10391532</v>
          </cell>
          <cell r="L935">
            <v>0</v>
          </cell>
          <cell r="M935">
            <v>0</v>
          </cell>
          <cell r="N935">
            <v>16716297.900000002</v>
          </cell>
          <cell r="O935">
            <v>10391532</v>
          </cell>
          <cell r="P935">
            <v>10291233</v>
          </cell>
          <cell r="Q935">
            <v>100299</v>
          </cell>
          <cell r="R935">
            <v>0.9746062498050525</v>
          </cell>
          <cell r="S935">
            <v>1836</v>
          </cell>
          <cell r="T935">
            <v>0</v>
          </cell>
          <cell r="U935">
            <v>186</v>
          </cell>
          <cell r="V935">
            <v>186</v>
          </cell>
          <cell r="W935">
            <v>926</v>
          </cell>
          <cell r="X935">
            <v>1798</v>
          </cell>
          <cell r="Y935">
            <v>16716297.900000002</v>
          </cell>
        </row>
        <row r="936">
          <cell r="A936">
            <v>927</v>
          </cell>
          <cell r="B936">
            <v>186</v>
          </cell>
          <cell r="C936" t="str">
            <v xml:space="preserve">MILLBURY                     </v>
          </cell>
          <cell r="D936">
            <v>805</v>
          </cell>
          <cell r="E936" t="str">
            <v>BLACKSTONE VALLEY</v>
          </cell>
          <cell r="F936">
            <v>908530</v>
          </cell>
          <cell r="G936">
            <v>5.2898074547990157E-2</v>
          </cell>
          <cell r="H936">
            <v>929196</v>
          </cell>
          <cell r="I936">
            <v>5.265910975719415E-2</v>
          </cell>
          <cell r="J936"/>
          <cell r="K936">
            <v>577626</v>
          </cell>
          <cell r="L936">
            <v>0</v>
          </cell>
          <cell r="M936">
            <v>0</v>
          </cell>
          <cell r="N936">
            <v>929196</v>
          </cell>
          <cell r="O936">
            <v>577626</v>
          </cell>
          <cell r="P936">
            <v>574792</v>
          </cell>
          <cell r="Q936">
            <v>2834</v>
          </cell>
          <cell r="R936">
            <v>0.49304791994321423</v>
          </cell>
          <cell r="S936">
            <v>64</v>
          </cell>
          <cell r="T936">
            <v>0</v>
          </cell>
          <cell r="U936">
            <v>186</v>
          </cell>
          <cell r="V936">
            <v>805</v>
          </cell>
          <cell r="W936">
            <v>927</v>
          </cell>
          <cell r="X936">
            <v>63</v>
          </cell>
          <cell r="Y936">
            <v>929196</v>
          </cell>
        </row>
        <row r="937">
          <cell r="A937">
            <v>928</v>
          </cell>
          <cell r="B937">
            <v>186</v>
          </cell>
          <cell r="D937">
            <v>998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/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186</v>
          </cell>
          <cell r="V937">
            <v>998</v>
          </cell>
          <cell r="W937">
            <v>928</v>
          </cell>
          <cell r="X937">
            <v>0</v>
          </cell>
          <cell r="Y937">
            <v>0</v>
          </cell>
        </row>
        <row r="938">
          <cell r="A938">
            <v>929</v>
          </cell>
          <cell r="B938">
            <v>186</v>
          </cell>
          <cell r="D938">
            <v>998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/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186</v>
          </cell>
          <cell r="V938">
            <v>998</v>
          </cell>
          <cell r="W938">
            <v>929</v>
          </cell>
          <cell r="X938">
            <v>0</v>
          </cell>
          <cell r="Y938">
            <v>0</v>
          </cell>
        </row>
        <row r="939">
          <cell r="A939">
            <v>930</v>
          </cell>
          <cell r="B939">
            <v>186</v>
          </cell>
          <cell r="C939" t="str">
            <v xml:space="preserve">MILLBURY                     </v>
          </cell>
          <cell r="D939">
            <v>999</v>
          </cell>
          <cell r="E939" t="str">
            <v>TOTAL</v>
          </cell>
          <cell r="F939">
            <v>17175105.289999999</v>
          </cell>
          <cell r="G939">
            <v>1</v>
          </cell>
          <cell r="H939">
            <v>17645493.900000002</v>
          </cell>
          <cell r="I939">
            <v>1</v>
          </cell>
          <cell r="J939">
            <v>10969158</v>
          </cell>
          <cell r="K939">
            <v>10969158</v>
          </cell>
          <cell r="L939">
            <v>0</v>
          </cell>
          <cell r="M939">
            <v>0</v>
          </cell>
          <cell r="N939">
            <v>17645493.900000002</v>
          </cell>
          <cell r="O939">
            <v>10969158</v>
          </cell>
          <cell r="P939">
            <v>10866025</v>
          </cell>
          <cell r="Q939">
            <v>103133</v>
          </cell>
          <cell r="R939">
            <v>0.94913273253098529</v>
          </cell>
          <cell r="S939">
            <v>1900</v>
          </cell>
          <cell r="T939">
            <v>0</v>
          </cell>
          <cell r="U939">
            <v>186</v>
          </cell>
          <cell r="V939">
            <v>999</v>
          </cell>
          <cell r="W939">
            <v>930</v>
          </cell>
          <cell r="X939">
            <v>1861</v>
          </cell>
          <cell r="Y939">
            <v>17645493.900000002</v>
          </cell>
        </row>
        <row r="940">
          <cell r="A940">
            <v>931</v>
          </cell>
          <cell r="B940">
            <v>187</v>
          </cell>
          <cell r="C940" t="str">
            <v xml:space="preserve">MILLIS                       </v>
          </cell>
          <cell r="D940">
            <v>187</v>
          </cell>
          <cell r="E940" t="str">
            <v>MILLIS</v>
          </cell>
          <cell r="F940">
            <v>11812388.784249999</v>
          </cell>
          <cell r="G940">
            <v>0.94253479792198214</v>
          </cell>
          <cell r="H940">
            <v>12313171.274950001</v>
          </cell>
          <cell r="I940">
            <v>0.94829890525600569</v>
          </cell>
          <cell r="J940"/>
          <cell r="K940">
            <v>7862256</v>
          </cell>
          <cell r="L940">
            <v>0</v>
          </cell>
          <cell r="M940">
            <v>0</v>
          </cell>
          <cell r="N940">
            <v>12313171.274950001</v>
          </cell>
          <cell r="O940">
            <v>7862256</v>
          </cell>
          <cell r="P940">
            <v>7564328</v>
          </cell>
          <cell r="Q940">
            <v>297928</v>
          </cell>
          <cell r="R940">
            <v>3.9385917691564933</v>
          </cell>
          <cell r="S940">
            <v>1340</v>
          </cell>
          <cell r="T940">
            <v>0</v>
          </cell>
          <cell r="U940">
            <v>187</v>
          </cell>
          <cell r="V940">
            <v>187</v>
          </cell>
          <cell r="W940">
            <v>931</v>
          </cell>
          <cell r="X940">
            <v>1348</v>
          </cell>
          <cell r="Y940">
            <v>12313171.274950001</v>
          </cell>
        </row>
        <row r="941">
          <cell r="A941">
            <v>932</v>
          </cell>
          <cell r="B941">
            <v>187</v>
          </cell>
          <cell r="C941" t="str">
            <v xml:space="preserve">MILLIS                       </v>
          </cell>
          <cell r="D941">
            <v>878</v>
          </cell>
          <cell r="E941" t="str">
            <v>TRI COUNTY</v>
          </cell>
          <cell r="F941">
            <v>634589</v>
          </cell>
          <cell r="G941">
            <v>5.0635161592041109E-2</v>
          </cell>
          <cell r="H941">
            <v>596790</v>
          </cell>
          <cell r="I941">
            <v>4.5961782795880882E-2</v>
          </cell>
          <cell r="J941"/>
          <cell r="K941">
            <v>381065</v>
          </cell>
          <cell r="L941">
            <v>0</v>
          </cell>
          <cell r="M941">
            <v>0</v>
          </cell>
          <cell r="N941">
            <v>596790</v>
          </cell>
          <cell r="O941">
            <v>381065</v>
          </cell>
          <cell r="P941">
            <v>406373</v>
          </cell>
          <cell r="Q941">
            <v>-25308</v>
          </cell>
          <cell r="R941">
            <v>-6.2277759595248696</v>
          </cell>
          <cell r="S941">
            <v>44</v>
          </cell>
          <cell r="T941">
            <v>0</v>
          </cell>
          <cell r="U941">
            <v>187</v>
          </cell>
          <cell r="V941">
            <v>878</v>
          </cell>
          <cell r="W941">
            <v>932</v>
          </cell>
          <cell r="X941">
            <v>40</v>
          </cell>
          <cell r="Y941">
            <v>596790</v>
          </cell>
        </row>
        <row r="942">
          <cell r="A942">
            <v>933</v>
          </cell>
          <cell r="B942">
            <v>187</v>
          </cell>
          <cell r="C942" t="str">
            <v xml:space="preserve">MILLIS                       </v>
          </cell>
          <cell r="D942">
            <v>915</v>
          </cell>
          <cell r="E942" t="str">
            <v>NORFOLK COUNTY</v>
          </cell>
          <cell r="F942">
            <v>85598</v>
          </cell>
          <cell r="G942">
            <v>6.8300404859768047E-3</v>
          </cell>
          <cell r="H942">
            <v>74522</v>
          </cell>
          <cell r="I942">
            <v>5.7393119481134649E-3</v>
          </cell>
          <cell r="J942"/>
          <cell r="K942">
            <v>47584</v>
          </cell>
          <cell r="L942">
            <v>0</v>
          </cell>
          <cell r="M942">
            <v>0</v>
          </cell>
          <cell r="N942">
            <v>74522</v>
          </cell>
          <cell r="O942">
            <v>47584</v>
          </cell>
          <cell r="P942">
            <v>54815</v>
          </cell>
          <cell r="Q942">
            <v>-7231</v>
          </cell>
          <cell r="R942">
            <v>-13.191644622822221</v>
          </cell>
          <cell r="S942">
            <v>6</v>
          </cell>
          <cell r="T942">
            <v>0</v>
          </cell>
          <cell r="U942">
            <v>187</v>
          </cell>
          <cell r="V942">
            <v>915</v>
          </cell>
          <cell r="W942">
            <v>933</v>
          </cell>
          <cell r="X942">
            <v>5</v>
          </cell>
          <cell r="Y942">
            <v>74522</v>
          </cell>
        </row>
        <row r="943">
          <cell r="A943">
            <v>934</v>
          </cell>
          <cell r="B943">
            <v>187</v>
          </cell>
          <cell r="D943">
            <v>998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/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187</v>
          </cell>
          <cell r="V943">
            <v>998</v>
          </cell>
          <cell r="W943">
            <v>934</v>
          </cell>
          <cell r="X943">
            <v>0</v>
          </cell>
          <cell r="Y943">
            <v>0</v>
          </cell>
        </row>
        <row r="944">
          <cell r="A944">
            <v>935</v>
          </cell>
          <cell r="B944">
            <v>187</v>
          </cell>
          <cell r="C944" t="str">
            <v xml:space="preserve">MILLIS                       </v>
          </cell>
          <cell r="D944">
            <v>999</v>
          </cell>
          <cell r="E944" t="str">
            <v>TOTAL</v>
          </cell>
          <cell r="F944">
            <v>12532575.784249999</v>
          </cell>
          <cell r="G944">
            <v>1</v>
          </cell>
          <cell r="H944">
            <v>12984483.274950001</v>
          </cell>
          <cell r="I944">
            <v>1</v>
          </cell>
          <cell r="J944">
            <v>8290905</v>
          </cell>
          <cell r="K944">
            <v>8290905</v>
          </cell>
          <cell r="L944">
            <v>0</v>
          </cell>
          <cell r="M944">
            <v>0</v>
          </cell>
          <cell r="N944">
            <v>12984483.274950001</v>
          </cell>
          <cell r="O944">
            <v>8290905</v>
          </cell>
          <cell r="P944">
            <v>8025516</v>
          </cell>
          <cell r="Q944">
            <v>265389</v>
          </cell>
          <cell r="R944">
            <v>3.3068154122426519</v>
          </cell>
          <cell r="S944">
            <v>1390</v>
          </cell>
          <cell r="T944">
            <v>0</v>
          </cell>
          <cell r="U944">
            <v>187</v>
          </cell>
          <cell r="V944">
            <v>999</v>
          </cell>
          <cell r="W944">
            <v>935</v>
          </cell>
          <cell r="X944">
            <v>1393</v>
          </cell>
          <cell r="Y944">
            <v>12984483.274950001</v>
          </cell>
        </row>
        <row r="945">
          <cell r="A945">
            <v>936</v>
          </cell>
          <cell r="B945">
            <v>188</v>
          </cell>
          <cell r="C945" t="str">
            <v xml:space="preserve">MILLVILLE                    </v>
          </cell>
          <cell r="D945">
            <v>188</v>
          </cell>
          <cell r="E945" t="str">
            <v>MILLVILLE</v>
          </cell>
          <cell r="F945">
            <v>85750.49</v>
          </cell>
          <cell r="G945">
            <v>1.4335372089107115E-2</v>
          </cell>
          <cell r="H945">
            <v>50788.840000000004</v>
          </cell>
          <cell r="I945">
            <v>8.3048024124486239E-3</v>
          </cell>
          <cell r="J945"/>
          <cell r="K945">
            <v>16406</v>
          </cell>
          <cell r="L945">
            <v>0</v>
          </cell>
          <cell r="M945">
            <v>0</v>
          </cell>
          <cell r="N945">
            <v>50788.840000000004</v>
          </cell>
          <cell r="O945">
            <v>16406</v>
          </cell>
          <cell r="P945">
            <v>27251</v>
          </cell>
          <cell r="Q945">
            <v>-10845</v>
          </cell>
          <cell r="R945">
            <v>-39.796704708084107</v>
          </cell>
          <cell r="S945">
            <v>7</v>
          </cell>
          <cell r="T945">
            <v>0</v>
          </cell>
          <cell r="U945">
            <v>188</v>
          </cell>
          <cell r="V945">
            <v>188</v>
          </cell>
          <cell r="W945">
            <v>936</v>
          </cell>
          <cell r="X945">
            <v>4</v>
          </cell>
          <cell r="Y945">
            <v>50788.840000000004</v>
          </cell>
        </row>
        <row r="946">
          <cell r="A946">
            <v>937</v>
          </cell>
          <cell r="B946">
            <v>188</v>
          </cell>
          <cell r="C946" t="str">
            <v xml:space="preserve">MILLVILLE                    </v>
          </cell>
          <cell r="D946">
            <v>622</v>
          </cell>
          <cell r="E946" t="str">
            <v>BLACKSTONE MILLVILLE</v>
          </cell>
          <cell r="F946">
            <v>5285573</v>
          </cell>
          <cell r="G946">
            <v>0.88361775727623426</v>
          </cell>
          <cell r="H946">
            <v>5386349</v>
          </cell>
          <cell r="I946">
            <v>0.88075577566824181</v>
          </cell>
          <cell r="J946"/>
          <cell r="K946">
            <v>1739899</v>
          </cell>
          <cell r="L946">
            <v>0</v>
          </cell>
          <cell r="M946">
            <v>0</v>
          </cell>
          <cell r="N946">
            <v>5386349</v>
          </cell>
          <cell r="O946">
            <v>1739899</v>
          </cell>
          <cell r="P946">
            <v>1679708</v>
          </cell>
          <cell r="Q946">
            <v>60191</v>
          </cell>
          <cell r="R946">
            <v>3.5834204516499297</v>
          </cell>
          <cell r="S946">
            <v>596</v>
          </cell>
          <cell r="T946">
            <v>0</v>
          </cell>
          <cell r="U946">
            <v>188</v>
          </cell>
          <cell r="V946">
            <v>622</v>
          </cell>
          <cell r="W946">
            <v>937</v>
          </cell>
          <cell r="X946">
            <v>586</v>
          </cell>
          <cell r="Y946">
            <v>5386349</v>
          </cell>
        </row>
        <row r="947">
          <cell r="A947">
            <v>938</v>
          </cell>
          <cell r="B947">
            <v>188</v>
          </cell>
          <cell r="C947" t="str">
            <v xml:space="preserve">MILLVILLE                    </v>
          </cell>
          <cell r="D947">
            <v>805</v>
          </cell>
          <cell r="E947" t="str">
            <v>BLACKSTONE VALLEY</v>
          </cell>
          <cell r="F947">
            <v>610418</v>
          </cell>
          <cell r="G947">
            <v>0.1020468706346586</v>
          </cell>
          <cell r="H947">
            <v>678461</v>
          </cell>
          <cell r="I947">
            <v>0.11093942191930954</v>
          </cell>
          <cell r="J947"/>
          <cell r="K947">
            <v>219157</v>
          </cell>
          <cell r="L947">
            <v>0</v>
          </cell>
          <cell r="M947">
            <v>0</v>
          </cell>
          <cell r="N947">
            <v>678461</v>
          </cell>
          <cell r="O947">
            <v>219157</v>
          </cell>
          <cell r="P947">
            <v>193985</v>
          </cell>
          <cell r="Q947">
            <v>25172</v>
          </cell>
          <cell r="R947">
            <v>12.9762610511122</v>
          </cell>
          <cell r="S947">
            <v>43</v>
          </cell>
          <cell r="T947">
            <v>0</v>
          </cell>
          <cell r="U947">
            <v>188</v>
          </cell>
          <cell r="V947">
            <v>805</v>
          </cell>
          <cell r="W947">
            <v>938</v>
          </cell>
          <cell r="X947">
            <v>46</v>
          </cell>
          <cell r="Y947">
            <v>678461</v>
          </cell>
        </row>
        <row r="948">
          <cell r="A948">
            <v>939</v>
          </cell>
          <cell r="B948">
            <v>188</v>
          </cell>
          <cell r="D948">
            <v>998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/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188</v>
          </cell>
          <cell r="V948">
            <v>998</v>
          </cell>
          <cell r="W948">
            <v>939</v>
          </cell>
          <cell r="X948">
            <v>0</v>
          </cell>
          <cell r="Y948">
            <v>0</v>
          </cell>
        </row>
        <row r="949">
          <cell r="A949">
            <v>940</v>
          </cell>
          <cell r="B949">
            <v>188</v>
          </cell>
          <cell r="C949" t="str">
            <v xml:space="preserve">MILLVILLE                    </v>
          </cell>
          <cell r="D949">
            <v>999</v>
          </cell>
          <cell r="E949" t="str">
            <v>TOTAL</v>
          </cell>
          <cell r="F949">
            <v>5981741.4900000002</v>
          </cell>
          <cell r="G949">
            <v>1</v>
          </cell>
          <cell r="H949">
            <v>6115598.8399999999</v>
          </cell>
          <cell r="I949">
            <v>0.99999999999999989</v>
          </cell>
          <cell r="J949">
            <v>1975461</v>
          </cell>
          <cell r="K949">
            <v>1975462</v>
          </cell>
          <cell r="L949">
            <v>0</v>
          </cell>
          <cell r="M949">
            <v>0</v>
          </cell>
          <cell r="N949">
            <v>6115598.8399999999</v>
          </cell>
          <cell r="O949">
            <v>1975462</v>
          </cell>
          <cell r="P949">
            <v>1900944</v>
          </cell>
          <cell r="Q949">
            <v>74518</v>
          </cell>
          <cell r="R949">
            <v>3.9200523529362252</v>
          </cell>
          <cell r="S949">
            <v>646</v>
          </cell>
          <cell r="T949">
            <v>0</v>
          </cell>
          <cell r="U949">
            <v>188</v>
          </cell>
          <cell r="V949">
            <v>999</v>
          </cell>
          <cell r="W949">
            <v>940</v>
          </cell>
          <cell r="X949">
            <v>636</v>
          </cell>
          <cell r="Y949">
            <v>6115598.8399999999</v>
          </cell>
        </row>
        <row r="950">
          <cell r="A950">
            <v>941</v>
          </cell>
          <cell r="B950">
            <v>189</v>
          </cell>
          <cell r="C950" t="str">
            <v xml:space="preserve">MILTON                       </v>
          </cell>
          <cell r="D950">
            <v>189</v>
          </cell>
          <cell r="E950" t="str">
            <v>MILTON</v>
          </cell>
          <cell r="F950">
            <v>33445350.979459997</v>
          </cell>
          <cell r="G950">
            <v>0.97894131847881549</v>
          </cell>
          <cell r="H950">
            <v>34576600.406800002</v>
          </cell>
          <cell r="I950">
            <v>0.97881431478124203</v>
          </cell>
          <cell r="J950"/>
          <cell r="K950">
            <v>28905665</v>
          </cell>
          <cell r="L950">
            <v>0</v>
          </cell>
          <cell r="M950">
            <v>0</v>
          </cell>
          <cell r="N950">
            <v>34576600.406800002</v>
          </cell>
          <cell r="O950">
            <v>28905665</v>
          </cell>
          <cell r="P950">
            <v>28316699</v>
          </cell>
          <cell r="Q950">
            <v>588966</v>
          </cell>
          <cell r="R950">
            <v>2.0799246409336059</v>
          </cell>
          <cell r="S950">
            <v>3792</v>
          </cell>
          <cell r="T950">
            <v>0</v>
          </cell>
          <cell r="U950">
            <v>189</v>
          </cell>
          <cell r="V950">
            <v>189</v>
          </cell>
          <cell r="W950">
            <v>941</v>
          </cell>
          <cell r="X950">
            <v>3760</v>
          </cell>
          <cell r="Y950">
            <v>34576600.406800002</v>
          </cell>
        </row>
        <row r="951">
          <cell r="A951">
            <v>942</v>
          </cell>
          <cell r="B951">
            <v>189</v>
          </cell>
          <cell r="C951" t="str">
            <v xml:space="preserve">MILTON                       </v>
          </cell>
          <cell r="D951">
            <v>806</v>
          </cell>
          <cell r="E951" t="str">
            <v>BLUE HILLS</v>
          </cell>
          <cell r="F951">
            <v>705200</v>
          </cell>
          <cell r="G951">
            <v>2.0641117452025824E-2</v>
          </cell>
          <cell r="H951">
            <v>733480</v>
          </cell>
          <cell r="I951">
            <v>2.0763774204492113E-2</v>
          </cell>
          <cell r="J951"/>
          <cell r="K951">
            <v>613181</v>
          </cell>
          <cell r="L951">
            <v>0</v>
          </cell>
          <cell r="M951">
            <v>0</v>
          </cell>
          <cell r="N951">
            <v>733480</v>
          </cell>
          <cell r="O951">
            <v>613181</v>
          </cell>
          <cell r="P951">
            <v>597062</v>
          </cell>
          <cell r="Q951">
            <v>16119</v>
          </cell>
          <cell r="R951">
            <v>2.6997196271074024</v>
          </cell>
          <cell r="S951">
            <v>48</v>
          </cell>
          <cell r="T951">
            <v>0</v>
          </cell>
          <cell r="U951">
            <v>189</v>
          </cell>
          <cell r="V951">
            <v>806</v>
          </cell>
          <cell r="W951">
            <v>942</v>
          </cell>
          <cell r="X951">
            <v>48</v>
          </cell>
          <cell r="Y951">
            <v>733480</v>
          </cell>
        </row>
        <row r="952">
          <cell r="A952">
            <v>943</v>
          </cell>
          <cell r="B952">
            <v>189</v>
          </cell>
          <cell r="C952" t="str">
            <v xml:space="preserve">MILTON                       </v>
          </cell>
          <cell r="D952">
            <v>915</v>
          </cell>
          <cell r="E952" t="str">
            <v>NORFOLK COUNTY</v>
          </cell>
          <cell r="F952">
            <v>14266</v>
          </cell>
          <cell r="G952">
            <v>4.1756406915853712E-4</v>
          </cell>
          <cell r="H952">
            <v>14904</v>
          </cell>
          <cell r="I952">
            <v>4.2191101426589746E-4</v>
          </cell>
          <cell r="J952"/>
          <cell r="K952">
            <v>12460</v>
          </cell>
          <cell r="L952">
            <v>0</v>
          </cell>
          <cell r="M952">
            <v>0</v>
          </cell>
          <cell r="N952">
            <v>14904</v>
          </cell>
          <cell r="O952">
            <v>12460</v>
          </cell>
          <cell r="P952">
            <v>12078</v>
          </cell>
          <cell r="Q952">
            <v>382</v>
          </cell>
          <cell r="R952">
            <v>3.1627752939228349</v>
          </cell>
          <cell r="S952">
            <v>1</v>
          </cell>
          <cell r="T952">
            <v>0</v>
          </cell>
          <cell r="U952">
            <v>189</v>
          </cell>
          <cell r="V952">
            <v>915</v>
          </cell>
          <cell r="W952">
            <v>943</v>
          </cell>
          <cell r="X952">
            <v>1</v>
          </cell>
          <cell r="Y952">
            <v>14904</v>
          </cell>
        </row>
        <row r="953">
          <cell r="A953">
            <v>944</v>
          </cell>
          <cell r="B953">
            <v>189</v>
          </cell>
          <cell r="D953">
            <v>998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/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189</v>
          </cell>
          <cell r="V953">
            <v>998</v>
          </cell>
          <cell r="W953">
            <v>944</v>
          </cell>
          <cell r="X953">
            <v>0</v>
          </cell>
          <cell r="Y953">
            <v>0</v>
          </cell>
        </row>
        <row r="954">
          <cell r="A954">
            <v>945</v>
          </cell>
          <cell r="B954">
            <v>189</v>
          </cell>
          <cell r="C954" t="str">
            <v xml:space="preserve">MILTON                       </v>
          </cell>
          <cell r="D954">
            <v>999</v>
          </cell>
          <cell r="E954" t="str">
            <v>TOTAL</v>
          </cell>
          <cell r="F954">
            <v>34164816.979460001</v>
          </cell>
          <cell r="G954">
            <v>1</v>
          </cell>
          <cell r="H954">
            <v>35324984.406800002</v>
          </cell>
          <cell r="I954">
            <v>1</v>
          </cell>
          <cell r="J954">
            <v>29531306</v>
          </cell>
          <cell r="K954">
            <v>29531306</v>
          </cell>
          <cell r="L954">
            <v>0</v>
          </cell>
          <cell r="M954">
            <v>0</v>
          </cell>
          <cell r="N954">
            <v>35324984.406800002</v>
          </cell>
          <cell r="O954">
            <v>29531306</v>
          </cell>
          <cell r="P954">
            <v>28925839</v>
          </cell>
          <cell r="Q954">
            <v>605467</v>
          </cell>
          <cell r="R954">
            <v>2.0931700546352348</v>
          </cell>
          <cell r="S954">
            <v>3841</v>
          </cell>
          <cell r="T954">
            <v>0</v>
          </cell>
          <cell r="U954">
            <v>189</v>
          </cell>
          <cell r="V954">
            <v>999</v>
          </cell>
          <cell r="W954">
            <v>945</v>
          </cell>
          <cell r="X954">
            <v>3809</v>
          </cell>
          <cell r="Y954">
            <v>35324984.406800002</v>
          </cell>
        </row>
        <row r="955">
          <cell r="A955">
            <v>946</v>
          </cell>
          <cell r="B955">
            <v>190</v>
          </cell>
          <cell r="C955" t="str">
            <v xml:space="preserve">MONROE                       </v>
          </cell>
          <cell r="D955">
            <v>190</v>
          </cell>
          <cell r="E955" t="str">
            <v>MONROE</v>
          </cell>
          <cell r="F955">
            <v>79783.97</v>
          </cell>
          <cell r="G955">
            <v>0.84619132623867577</v>
          </cell>
          <cell r="H955">
            <v>75976.200000000012</v>
          </cell>
          <cell r="I955">
            <v>0.55659322706886782</v>
          </cell>
          <cell r="J955"/>
          <cell r="K955">
            <v>45544</v>
          </cell>
          <cell r="L955">
            <v>0</v>
          </cell>
          <cell r="M955">
            <v>0</v>
          </cell>
          <cell r="N955">
            <v>75976.200000000012</v>
          </cell>
          <cell r="O955">
            <v>45544</v>
          </cell>
          <cell r="P955">
            <v>68985</v>
          </cell>
          <cell r="Q955">
            <v>-23441</v>
          </cell>
          <cell r="R955">
            <v>-33.979850692179461</v>
          </cell>
          <cell r="S955">
            <v>12</v>
          </cell>
          <cell r="T955">
            <v>0</v>
          </cell>
          <cell r="U955">
            <v>190</v>
          </cell>
          <cell r="V955">
            <v>190</v>
          </cell>
          <cell r="W955">
            <v>946</v>
          </cell>
          <cell r="X955">
            <v>11</v>
          </cell>
          <cell r="Y955">
            <v>75976.200000000012</v>
          </cell>
        </row>
        <row r="956">
          <cell r="A956">
            <v>947</v>
          </cell>
          <cell r="B956">
            <v>190</v>
          </cell>
          <cell r="C956" t="str">
            <v xml:space="preserve">MONROE                       </v>
          </cell>
          <cell r="D956">
            <v>851</v>
          </cell>
          <cell r="E956" t="str">
            <v>NORTHERN BERKSHIRE</v>
          </cell>
          <cell r="F956">
            <v>14502</v>
          </cell>
          <cell r="G956">
            <v>0.15380867376132418</v>
          </cell>
          <cell r="H956">
            <v>60526</v>
          </cell>
          <cell r="I956">
            <v>0.44340677293113223</v>
          </cell>
          <cell r="J956"/>
          <cell r="K956">
            <v>36282</v>
          </cell>
          <cell r="L956">
            <v>0</v>
          </cell>
          <cell r="M956">
            <v>0</v>
          </cell>
          <cell r="N956">
            <v>60526</v>
          </cell>
          <cell r="O956">
            <v>36282</v>
          </cell>
          <cell r="P956">
            <v>12539</v>
          </cell>
          <cell r="Q956">
            <v>23743</v>
          </cell>
          <cell r="R956">
            <v>189.35321795996492</v>
          </cell>
          <cell r="S956">
            <v>1</v>
          </cell>
          <cell r="T956">
            <v>0</v>
          </cell>
          <cell r="U956">
            <v>190</v>
          </cell>
          <cell r="V956">
            <v>851</v>
          </cell>
          <cell r="W956">
            <v>947</v>
          </cell>
          <cell r="X956">
            <v>4</v>
          </cell>
          <cell r="Y956">
            <v>60526</v>
          </cell>
        </row>
        <row r="957">
          <cell r="A957">
            <v>948</v>
          </cell>
          <cell r="B957">
            <v>190</v>
          </cell>
          <cell r="D957">
            <v>998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/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190</v>
          </cell>
          <cell r="V957">
            <v>998</v>
          </cell>
          <cell r="W957">
            <v>948</v>
          </cell>
          <cell r="X957">
            <v>0</v>
          </cell>
          <cell r="Y957">
            <v>0</v>
          </cell>
        </row>
        <row r="958">
          <cell r="A958">
            <v>949</v>
          </cell>
          <cell r="B958">
            <v>190</v>
          </cell>
          <cell r="D958">
            <v>998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/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190</v>
          </cell>
          <cell r="V958">
            <v>998</v>
          </cell>
          <cell r="W958">
            <v>949</v>
          </cell>
          <cell r="X958">
            <v>0</v>
          </cell>
          <cell r="Y958">
            <v>0</v>
          </cell>
        </row>
        <row r="959">
          <cell r="A959">
            <v>950</v>
          </cell>
          <cell r="B959">
            <v>190</v>
          </cell>
          <cell r="C959" t="str">
            <v xml:space="preserve">MONROE                       </v>
          </cell>
          <cell r="D959">
            <v>999</v>
          </cell>
          <cell r="E959" t="str">
            <v>TOTAL</v>
          </cell>
          <cell r="F959">
            <v>94285.97</v>
          </cell>
          <cell r="G959">
            <v>1</v>
          </cell>
          <cell r="H959">
            <v>136502.20000000001</v>
          </cell>
          <cell r="I959">
            <v>1</v>
          </cell>
          <cell r="J959">
            <v>81826</v>
          </cell>
          <cell r="K959">
            <v>81826</v>
          </cell>
          <cell r="L959">
            <v>0</v>
          </cell>
          <cell r="M959">
            <v>0</v>
          </cell>
          <cell r="N959">
            <v>136502.20000000001</v>
          </cell>
          <cell r="O959">
            <v>81826</v>
          </cell>
          <cell r="P959">
            <v>81524</v>
          </cell>
          <cell r="Q959">
            <v>302</v>
          </cell>
          <cell r="R959">
            <v>0.37044305971247732</v>
          </cell>
          <cell r="S959">
            <v>13</v>
          </cell>
          <cell r="T959">
            <v>0</v>
          </cell>
          <cell r="U959">
            <v>190</v>
          </cell>
          <cell r="V959">
            <v>999</v>
          </cell>
          <cell r="W959">
            <v>950</v>
          </cell>
          <cell r="X959">
            <v>15</v>
          </cell>
          <cell r="Y959">
            <v>136502.20000000001</v>
          </cell>
        </row>
        <row r="960">
          <cell r="A960">
            <v>951</v>
          </cell>
          <cell r="B960">
            <v>191</v>
          </cell>
          <cell r="C960" t="str">
            <v xml:space="preserve">MONSON                       </v>
          </cell>
          <cell r="D960">
            <v>191</v>
          </cell>
          <cell r="E960" t="str">
            <v>MONSON</v>
          </cell>
          <cell r="F960">
            <v>12125247.350000001</v>
          </cell>
          <cell r="G960">
            <v>0.90260586376563867</v>
          </cell>
          <cell r="H960">
            <v>12141055.580000002</v>
          </cell>
          <cell r="I960">
            <v>0.8972195748622287</v>
          </cell>
          <cell r="J960"/>
          <cell r="K960">
            <v>5290215</v>
          </cell>
          <cell r="L960">
            <v>0</v>
          </cell>
          <cell r="M960">
            <v>0</v>
          </cell>
          <cell r="N960">
            <v>12141055.580000002</v>
          </cell>
          <cell r="O960">
            <v>5290215</v>
          </cell>
          <cell r="P960">
            <v>5200769</v>
          </cell>
          <cell r="Q960">
            <v>89446</v>
          </cell>
          <cell r="R960">
            <v>1.719861043626433</v>
          </cell>
          <cell r="S960">
            <v>1365</v>
          </cell>
          <cell r="T960">
            <v>0</v>
          </cell>
          <cell r="U960">
            <v>191</v>
          </cell>
          <cell r="V960">
            <v>191</v>
          </cell>
          <cell r="W960">
            <v>951</v>
          </cell>
          <cell r="X960">
            <v>1305</v>
          </cell>
          <cell r="Y960">
            <v>12141055.580000002</v>
          </cell>
        </row>
        <row r="961">
          <cell r="A961">
            <v>952</v>
          </cell>
          <cell r="B961">
            <v>191</v>
          </cell>
          <cell r="C961" t="str">
            <v xml:space="preserve">MONSON                       </v>
          </cell>
          <cell r="D961">
            <v>860</v>
          </cell>
          <cell r="E961" t="str">
            <v>PATHFINDER</v>
          </cell>
          <cell r="F961">
            <v>1308354</v>
          </cell>
          <cell r="G961">
            <v>9.73941362343613E-2</v>
          </cell>
          <cell r="H961">
            <v>1390811</v>
          </cell>
          <cell r="I961">
            <v>0.10278042513777133</v>
          </cell>
          <cell r="J961"/>
          <cell r="K961">
            <v>606017</v>
          </cell>
          <cell r="L961">
            <v>0</v>
          </cell>
          <cell r="M961">
            <v>0</v>
          </cell>
          <cell r="N961">
            <v>1390811</v>
          </cell>
          <cell r="O961">
            <v>606017</v>
          </cell>
          <cell r="P961">
            <v>561180</v>
          </cell>
          <cell r="Q961">
            <v>44837</v>
          </cell>
          <cell r="R961">
            <v>7.9897715527994579</v>
          </cell>
          <cell r="S961">
            <v>91</v>
          </cell>
          <cell r="T961">
            <v>0</v>
          </cell>
          <cell r="U961">
            <v>191</v>
          </cell>
          <cell r="V961">
            <v>860</v>
          </cell>
          <cell r="W961">
            <v>952</v>
          </cell>
          <cell r="X961">
            <v>93</v>
          </cell>
          <cell r="Y961">
            <v>1390811</v>
          </cell>
        </row>
        <row r="962">
          <cell r="A962">
            <v>953</v>
          </cell>
          <cell r="B962">
            <v>191</v>
          </cell>
          <cell r="D962">
            <v>998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/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191</v>
          </cell>
          <cell r="V962">
            <v>998</v>
          </cell>
          <cell r="W962">
            <v>953</v>
          </cell>
          <cell r="X962">
            <v>0</v>
          </cell>
          <cell r="Y962">
            <v>0</v>
          </cell>
        </row>
        <row r="963">
          <cell r="A963">
            <v>954</v>
          </cell>
          <cell r="B963">
            <v>191</v>
          </cell>
          <cell r="D963">
            <v>998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/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191</v>
          </cell>
          <cell r="V963">
            <v>998</v>
          </cell>
          <cell r="W963">
            <v>954</v>
          </cell>
          <cell r="X963">
            <v>0</v>
          </cell>
          <cell r="Y963">
            <v>0</v>
          </cell>
        </row>
        <row r="964">
          <cell r="A964">
            <v>955</v>
          </cell>
          <cell r="B964">
            <v>191</v>
          </cell>
          <cell r="C964" t="str">
            <v xml:space="preserve">MONSON                       </v>
          </cell>
          <cell r="D964">
            <v>999</v>
          </cell>
          <cell r="E964" t="str">
            <v>TOTAL</v>
          </cell>
          <cell r="F964">
            <v>13433601.350000001</v>
          </cell>
          <cell r="G964">
            <v>1</v>
          </cell>
          <cell r="H964">
            <v>13531866.580000002</v>
          </cell>
          <cell r="I964">
            <v>1</v>
          </cell>
          <cell r="J964">
            <v>5896232</v>
          </cell>
          <cell r="K964">
            <v>5896232</v>
          </cell>
          <cell r="L964">
            <v>0</v>
          </cell>
          <cell r="M964">
            <v>0</v>
          </cell>
          <cell r="N964">
            <v>13531866.580000002</v>
          </cell>
          <cell r="O964">
            <v>5896232</v>
          </cell>
          <cell r="P964">
            <v>5761949</v>
          </cell>
          <cell r="Q964">
            <v>134283</v>
          </cell>
          <cell r="R964">
            <v>2.3305135120078293</v>
          </cell>
          <cell r="S964">
            <v>1456</v>
          </cell>
          <cell r="T964">
            <v>0</v>
          </cell>
          <cell r="U964">
            <v>191</v>
          </cell>
          <cell r="V964">
            <v>999</v>
          </cell>
          <cell r="W964">
            <v>955</v>
          </cell>
          <cell r="X964">
            <v>1398</v>
          </cell>
          <cell r="Y964">
            <v>13531866.580000002</v>
          </cell>
        </row>
        <row r="965">
          <cell r="A965">
            <v>956</v>
          </cell>
          <cell r="B965">
            <v>192</v>
          </cell>
          <cell r="C965" t="str">
            <v xml:space="preserve">MONTAGUE                     </v>
          </cell>
          <cell r="D965">
            <v>192</v>
          </cell>
          <cell r="E965" t="str">
            <v>MONTAGUE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/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192</v>
          </cell>
          <cell r="V965">
            <v>192</v>
          </cell>
          <cell r="W965">
            <v>956</v>
          </cell>
          <cell r="X965">
            <v>0</v>
          </cell>
          <cell r="Y965">
            <v>0</v>
          </cell>
        </row>
        <row r="966">
          <cell r="A966">
            <v>957</v>
          </cell>
          <cell r="B966">
            <v>192</v>
          </cell>
          <cell r="C966" t="str">
            <v xml:space="preserve">MONTAGUE                     </v>
          </cell>
          <cell r="D966">
            <v>674</v>
          </cell>
          <cell r="E966" t="str">
            <v>GILL MONTAGUE</v>
          </cell>
          <cell r="F966">
            <v>9310902</v>
          </cell>
          <cell r="G966">
            <v>0.89857343331141648</v>
          </cell>
          <cell r="H966">
            <v>9084946</v>
          </cell>
          <cell r="I966">
            <v>0.88824605412554858</v>
          </cell>
          <cell r="J966"/>
          <cell r="K966">
            <v>4567632</v>
          </cell>
          <cell r="L966">
            <v>0</v>
          </cell>
          <cell r="M966">
            <v>0</v>
          </cell>
          <cell r="N966">
            <v>9084946</v>
          </cell>
          <cell r="O966">
            <v>4567632</v>
          </cell>
          <cell r="P966">
            <v>4468859</v>
          </cell>
          <cell r="Q966">
            <v>98773</v>
          </cell>
          <cell r="R966">
            <v>2.2102509835284576</v>
          </cell>
          <cell r="S966">
            <v>955</v>
          </cell>
          <cell r="T966">
            <v>0</v>
          </cell>
          <cell r="U966">
            <v>192</v>
          </cell>
          <cell r="V966">
            <v>674</v>
          </cell>
          <cell r="W966">
            <v>957</v>
          </cell>
          <cell r="X966">
            <v>900</v>
          </cell>
          <cell r="Y966">
            <v>9084946</v>
          </cell>
        </row>
        <row r="967">
          <cell r="A967">
            <v>958</v>
          </cell>
          <cell r="B967">
            <v>192</v>
          </cell>
          <cell r="C967" t="str">
            <v xml:space="preserve">MONTAGUE                     </v>
          </cell>
          <cell r="D967">
            <v>818</v>
          </cell>
          <cell r="E967" t="str">
            <v>FRANKLIN COUNTY</v>
          </cell>
          <cell r="F967">
            <v>1050969</v>
          </cell>
          <cell r="G967">
            <v>0.10142656668858356</v>
          </cell>
          <cell r="H967">
            <v>1143015</v>
          </cell>
          <cell r="I967">
            <v>0.11175394587445142</v>
          </cell>
          <cell r="J967"/>
          <cell r="K967">
            <v>574673</v>
          </cell>
          <cell r="L967">
            <v>0</v>
          </cell>
          <cell r="M967">
            <v>0</v>
          </cell>
          <cell r="N967">
            <v>1143015</v>
          </cell>
          <cell r="O967">
            <v>574673</v>
          </cell>
          <cell r="P967">
            <v>504423</v>
          </cell>
          <cell r="Q967">
            <v>70250</v>
          </cell>
          <cell r="R967">
            <v>13.926803496271978</v>
          </cell>
          <cell r="S967">
            <v>72</v>
          </cell>
          <cell r="T967">
            <v>0</v>
          </cell>
          <cell r="U967">
            <v>192</v>
          </cell>
          <cell r="V967">
            <v>818</v>
          </cell>
          <cell r="W967">
            <v>958</v>
          </cell>
          <cell r="X967">
            <v>75</v>
          </cell>
          <cell r="Y967">
            <v>1143015</v>
          </cell>
        </row>
        <row r="968">
          <cell r="A968">
            <v>959</v>
          </cell>
          <cell r="B968">
            <v>192</v>
          </cell>
          <cell r="D968">
            <v>998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/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192</v>
          </cell>
          <cell r="V968">
            <v>998</v>
          </cell>
          <cell r="W968">
            <v>959</v>
          </cell>
          <cell r="X968">
            <v>0</v>
          </cell>
          <cell r="Y968">
            <v>0</v>
          </cell>
        </row>
        <row r="969">
          <cell r="A969">
            <v>960</v>
          </cell>
          <cell r="B969">
            <v>192</v>
          </cell>
          <cell r="C969" t="str">
            <v xml:space="preserve">MONTAGUE                     </v>
          </cell>
          <cell r="D969">
            <v>999</v>
          </cell>
          <cell r="E969" t="str">
            <v>TOTAL</v>
          </cell>
          <cell r="F969">
            <v>10361871</v>
          </cell>
          <cell r="G969">
            <v>1</v>
          </cell>
          <cell r="H969">
            <v>10227961</v>
          </cell>
          <cell r="I969">
            <v>1</v>
          </cell>
          <cell r="J969">
            <v>5142305</v>
          </cell>
          <cell r="K969">
            <v>5142305</v>
          </cell>
          <cell r="L969">
            <v>0</v>
          </cell>
          <cell r="M969">
            <v>0</v>
          </cell>
          <cell r="N969">
            <v>10227961</v>
          </cell>
          <cell r="O969">
            <v>5142305</v>
          </cell>
          <cell r="P969">
            <v>4973282</v>
          </cell>
          <cell r="Q969">
            <v>169023</v>
          </cell>
          <cell r="R969">
            <v>3.3986208704835157</v>
          </cell>
          <cell r="S969">
            <v>1027</v>
          </cell>
          <cell r="T969">
            <v>0</v>
          </cell>
          <cell r="U969">
            <v>192</v>
          </cell>
          <cell r="V969">
            <v>999</v>
          </cell>
          <cell r="W969">
            <v>960</v>
          </cell>
          <cell r="X969">
            <v>975</v>
          </cell>
          <cell r="Y969">
            <v>10227961</v>
          </cell>
        </row>
        <row r="970">
          <cell r="A970">
            <v>961</v>
          </cell>
          <cell r="B970">
            <v>193</v>
          </cell>
          <cell r="C970" t="str">
            <v xml:space="preserve">MONTEREY                     </v>
          </cell>
          <cell r="D970">
            <v>193</v>
          </cell>
          <cell r="E970" t="str">
            <v>MONTEREY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/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193</v>
          </cell>
          <cell r="V970">
            <v>193</v>
          </cell>
          <cell r="W970">
            <v>961</v>
          </cell>
          <cell r="X970">
            <v>0</v>
          </cell>
          <cell r="Y970">
            <v>0</v>
          </cell>
        </row>
        <row r="971">
          <cell r="A971">
            <v>962</v>
          </cell>
          <cell r="B971">
            <v>193</v>
          </cell>
          <cell r="C971" t="str">
            <v xml:space="preserve">MONTEREY                     </v>
          </cell>
          <cell r="D971">
            <v>765</v>
          </cell>
          <cell r="E971" t="str">
            <v>SOUTHERN BERKSHIRE</v>
          </cell>
          <cell r="F971">
            <v>765342</v>
          </cell>
          <cell r="G971">
            <v>1</v>
          </cell>
          <cell r="H971">
            <v>749065</v>
          </cell>
          <cell r="I971">
            <v>1</v>
          </cell>
          <cell r="J971"/>
          <cell r="K971">
            <v>692880</v>
          </cell>
          <cell r="L971">
            <v>0</v>
          </cell>
          <cell r="M971">
            <v>0</v>
          </cell>
          <cell r="N971">
            <v>749065</v>
          </cell>
          <cell r="O971">
            <v>692880</v>
          </cell>
          <cell r="P971">
            <v>684270</v>
          </cell>
          <cell r="Q971">
            <v>8610</v>
          </cell>
          <cell r="R971">
            <v>1.2582752422289447</v>
          </cell>
          <cell r="S971">
            <v>85</v>
          </cell>
          <cell r="T971">
            <v>0</v>
          </cell>
          <cell r="U971">
            <v>193</v>
          </cell>
          <cell r="V971">
            <v>765</v>
          </cell>
          <cell r="W971">
            <v>962</v>
          </cell>
          <cell r="X971">
            <v>81</v>
          </cell>
          <cell r="Y971">
            <v>749065</v>
          </cell>
        </row>
        <row r="972">
          <cell r="A972">
            <v>963</v>
          </cell>
          <cell r="B972">
            <v>193</v>
          </cell>
          <cell r="D972">
            <v>998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/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193</v>
          </cell>
          <cell r="V972">
            <v>998</v>
          </cell>
          <cell r="W972">
            <v>963</v>
          </cell>
          <cell r="X972">
            <v>0</v>
          </cell>
          <cell r="Y972">
            <v>0</v>
          </cell>
        </row>
        <row r="973">
          <cell r="A973">
            <v>964</v>
          </cell>
          <cell r="B973">
            <v>193</v>
          </cell>
          <cell r="D973">
            <v>998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/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193</v>
          </cell>
          <cell r="V973">
            <v>998</v>
          </cell>
          <cell r="W973">
            <v>964</v>
          </cell>
          <cell r="X973">
            <v>0</v>
          </cell>
          <cell r="Y973">
            <v>0</v>
          </cell>
        </row>
        <row r="974">
          <cell r="A974">
            <v>965</v>
          </cell>
          <cell r="B974">
            <v>193</v>
          </cell>
          <cell r="C974" t="str">
            <v xml:space="preserve">MONTEREY                     </v>
          </cell>
          <cell r="D974">
            <v>999</v>
          </cell>
          <cell r="E974" t="str">
            <v>TOTAL</v>
          </cell>
          <cell r="F974">
            <v>765342</v>
          </cell>
          <cell r="G974">
            <v>1</v>
          </cell>
          <cell r="H974">
            <v>749065</v>
          </cell>
          <cell r="I974">
            <v>1</v>
          </cell>
          <cell r="J974">
            <v>692880</v>
          </cell>
          <cell r="K974">
            <v>692880</v>
          </cell>
          <cell r="L974">
            <v>0</v>
          </cell>
          <cell r="M974">
            <v>0</v>
          </cell>
          <cell r="N974">
            <v>749065</v>
          </cell>
          <cell r="O974">
            <v>692880</v>
          </cell>
          <cell r="P974">
            <v>684270</v>
          </cell>
          <cell r="Q974">
            <v>8610</v>
          </cell>
          <cell r="R974">
            <v>1.2582752422289447</v>
          </cell>
          <cell r="S974">
            <v>85</v>
          </cell>
          <cell r="T974">
            <v>0</v>
          </cell>
          <cell r="U974">
            <v>193</v>
          </cell>
          <cell r="V974">
            <v>999</v>
          </cell>
          <cell r="W974">
            <v>965</v>
          </cell>
          <cell r="X974">
            <v>81</v>
          </cell>
          <cell r="Y974">
            <v>749065</v>
          </cell>
        </row>
        <row r="975">
          <cell r="A975">
            <v>966</v>
          </cell>
          <cell r="B975">
            <v>194</v>
          </cell>
          <cell r="C975" t="str">
            <v xml:space="preserve">MONTGOMERY                   </v>
          </cell>
          <cell r="D975">
            <v>194</v>
          </cell>
          <cell r="E975" t="str">
            <v>MONTGOMERY</v>
          </cell>
          <cell r="F975">
            <v>36750.21</v>
          </cell>
          <cell r="G975">
            <v>3.7092866107600125E-2</v>
          </cell>
          <cell r="H975">
            <v>25394.420000000002</v>
          </cell>
          <cell r="I975">
            <v>2.5382707910915746E-2</v>
          </cell>
          <cell r="J975"/>
          <cell r="K975">
            <v>18584</v>
          </cell>
          <cell r="L975">
            <v>0</v>
          </cell>
          <cell r="M975">
            <v>0</v>
          </cell>
          <cell r="N975">
            <v>25394.420000000002</v>
          </cell>
          <cell r="O975">
            <v>18584</v>
          </cell>
          <cell r="P975">
            <v>25778</v>
          </cell>
          <cell r="Q975">
            <v>-7194</v>
          </cell>
          <cell r="R975">
            <v>-27.907518038637598</v>
          </cell>
          <cell r="S975">
            <v>3</v>
          </cell>
          <cell r="T975">
            <v>0</v>
          </cell>
          <cell r="U975">
            <v>194</v>
          </cell>
          <cell r="V975">
            <v>194</v>
          </cell>
          <cell r="W975">
            <v>966</v>
          </cell>
          <cell r="X975">
            <v>2</v>
          </cell>
          <cell r="Y975">
            <v>25394.420000000002</v>
          </cell>
        </row>
        <row r="976">
          <cell r="A976">
            <v>967</v>
          </cell>
          <cell r="B976">
            <v>194</v>
          </cell>
          <cell r="C976" t="str">
            <v xml:space="preserve">MONTGOMERY                   </v>
          </cell>
          <cell r="D976">
            <v>672</v>
          </cell>
          <cell r="E976" t="str">
            <v>GATEWAY</v>
          </cell>
          <cell r="F976">
            <v>954012</v>
          </cell>
          <cell r="G976">
            <v>0.9629071338923999</v>
          </cell>
          <cell r="H976">
            <v>975067</v>
          </cell>
          <cell r="I976">
            <v>0.97461729208908421</v>
          </cell>
          <cell r="J976"/>
          <cell r="K976">
            <v>713561</v>
          </cell>
          <cell r="L976">
            <v>0</v>
          </cell>
          <cell r="M976">
            <v>0</v>
          </cell>
          <cell r="N976">
            <v>975067</v>
          </cell>
          <cell r="O976">
            <v>713561</v>
          </cell>
          <cell r="P976">
            <v>669186</v>
          </cell>
          <cell r="Q976">
            <v>44375</v>
          </cell>
          <cell r="R976">
            <v>6.6311907302304594</v>
          </cell>
          <cell r="S976">
            <v>103</v>
          </cell>
          <cell r="T976">
            <v>0</v>
          </cell>
          <cell r="U976">
            <v>194</v>
          </cell>
          <cell r="V976">
            <v>672</v>
          </cell>
          <cell r="W976">
            <v>967</v>
          </cell>
          <cell r="X976">
            <v>101</v>
          </cell>
          <cell r="Y976">
            <v>975067</v>
          </cell>
        </row>
        <row r="977">
          <cell r="A977">
            <v>968</v>
          </cell>
          <cell r="B977">
            <v>194</v>
          </cell>
          <cell r="D977">
            <v>998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/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194</v>
          </cell>
          <cell r="V977">
            <v>998</v>
          </cell>
          <cell r="W977">
            <v>968</v>
          </cell>
          <cell r="X977">
            <v>0</v>
          </cell>
          <cell r="Y977">
            <v>0</v>
          </cell>
        </row>
        <row r="978">
          <cell r="A978">
            <v>969</v>
          </cell>
          <cell r="B978">
            <v>194</v>
          </cell>
          <cell r="D978">
            <v>998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/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194</v>
          </cell>
          <cell r="V978">
            <v>998</v>
          </cell>
          <cell r="W978">
            <v>969</v>
          </cell>
          <cell r="X978">
            <v>0</v>
          </cell>
          <cell r="Y978">
            <v>0</v>
          </cell>
        </row>
        <row r="979">
          <cell r="A979">
            <v>970</v>
          </cell>
          <cell r="B979">
            <v>194</v>
          </cell>
          <cell r="C979" t="str">
            <v xml:space="preserve">MONTGOMERY                   </v>
          </cell>
          <cell r="D979">
            <v>999</v>
          </cell>
          <cell r="E979" t="str">
            <v>TOTAL</v>
          </cell>
          <cell r="F979">
            <v>990762.21</v>
          </cell>
          <cell r="G979">
            <v>1</v>
          </cell>
          <cell r="H979">
            <v>1000461.42</v>
          </cell>
          <cell r="I979">
            <v>1</v>
          </cell>
          <cell r="J979">
            <v>732145</v>
          </cell>
          <cell r="K979">
            <v>732145</v>
          </cell>
          <cell r="L979">
            <v>0</v>
          </cell>
          <cell r="M979">
            <v>0</v>
          </cell>
          <cell r="N979">
            <v>1000461.42</v>
          </cell>
          <cell r="O979">
            <v>732145</v>
          </cell>
          <cell r="P979">
            <v>694964</v>
          </cell>
          <cell r="Q979">
            <v>37181</v>
          </cell>
          <cell r="R979">
            <v>5.3500612981391846</v>
          </cell>
          <cell r="S979">
            <v>106</v>
          </cell>
          <cell r="T979">
            <v>0</v>
          </cell>
          <cell r="U979">
            <v>194</v>
          </cell>
          <cell r="V979">
            <v>999</v>
          </cell>
          <cell r="W979">
            <v>970</v>
          </cell>
          <cell r="X979">
            <v>103</v>
          </cell>
          <cell r="Y979">
            <v>1000461.42</v>
          </cell>
        </row>
        <row r="980">
          <cell r="A980">
            <v>971</v>
          </cell>
          <cell r="B980">
            <v>195</v>
          </cell>
          <cell r="C980" t="str">
            <v xml:space="preserve">MOUNT WASHINGTON             </v>
          </cell>
          <cell r="D980">
            <v>195</v>
          </cell>
          <cell r="E980" t="str">
            <v>MOUNT WASHINGTON</v>
          </cell>
          <cell r="F980">
            <v>120558.2</v>
          </cell>
          <cell r="G980">
            <v>1</v>
          </cell>
          <cell r="H980">
            <v>128118.72</v>
          </cell>
          <cell r="I980">
            <v>1</v>
          </cell>
          <cell r="J980"/>
          <cell r="K980">
            <v>110906</v>
          </cell>
          <cell r="L980">
            <v>0</v>
          </cell>
          <cell r="M980">
            <v>0</v>
          </cell>
          <cell r="N980">
            <v>128118.72</v>
          </cell>
          <cell r="O980">
            <v>110906</v>
          </cell>
          <cell r="P980">
            <v>108747</v>
          </cell>
          <cell r="Q980">
            <v>2159</v>
          </cell>
          <cell r="R980">
            <v>1.9853421243804428</v>
          </cell>
          <cell r="S980">
            <v>14</v>
          </cell>
          <cell r="T980">
            <v>0</v>
          </cell>
          <cell r="U980">
            <v>195</v>
          </cell>
          <cell r="V980">
            <v>195</v>
          </cell>
          <cell r="W980">
            <v>971</v>
          </cell>
          <cell r="X980">
            <v>14</v>
          </cell>
          <cell r="Y980">
            <v>128118.72</v>
          </cell>
        </row>
        <row r="981">
          <cell r="A981">
            <v>972</v>
          </cell>
          <cell r="B981">
            <v>195</v>
          </cell>
          <cell r="D981">
            <v>998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/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195</v>
          </cell>
          <cell r="V981">
            <v>998</v>
          </cell>
          <cell r="W981">
            <v>972</v>
          </cell>
          <cell r="X981">
            <v>0</v>
          </cell>
          <cell r="Y981">
            <v>0</v>
          </cell>
        </row>
        <row r="982">
          <cell r="A982">
            <v>973</v>
          </cell>
          <cell r="B982">
            <v>195</v>
          </cell>
          <cell r="D982">
            <v>998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/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195</v>
          </cell>
          <cell r="V982">
            <v>998</v>
          </cell>
          <cell r="W982">
            <v>973</v>
          </cell>
          <cell r="X982">
            <v>0</v>
          </cell>
          <cell r="Y982">
            <v>0</v>
          </cell>
        </row>
        <row r="983">
          <cell r="A983">
            <v>974</v>
          </cell>
          <cell r="B983">
            <v>195</v>
          </cell>
          <cell r="D983">
            <v>998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/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195</v>
          </cell>
          <cell r="V983">
            <v>998</v>
          </cell>
          <cell r="W983">
            <v>974</v>
          </cell>
          <cell r="X983">
            <v>0</v>
          </cell>
          <cell r="Y983">
            <v>0</v>
          </cell>
        </row>
        <row r="984">
          <cell r="A984">
            <v>975</v>
          </cell>
          <cell r="B984">
            <v>195</v>
          </cell>
          <cell r="C984" t="str">
            <v xml:space="preserve">MOUNT WASHINGTON             </v>
          </cell>
          <cell r="D984">
            <v>999</v>
          </cell>
          <cell r="E984" t="str">
            <v>TOTAL</v>
          </cell>
          <cell r="F984">
            <v>120558.2</v>
          </cell>
          <cell r="G984">
            <v>1</v>
          </cell>
          <cell r="H984">
            <v>128118.72</v>
          </cell>
          <cell r="I984">
            <v>1</v>
          </cell>
          <cell r="J984">
            <v>110906</v>
          </cell>
          <cell r="K984">
            <v>110906</v>
          </cell>
          <cell r="L984">
            <v>0</v>
          </cell>
          <cell r="M984">
            <v>0</v>
          </cell>
          <cell r="N984">
            <v>128118.72</v>
          </cell>
          <cell r="O984">
            <v>110906</v>
          </cell>
          <cell r="P984">
            <v>108747</v>
          </cell>
          <cell r="Q984">
            <v>2159</v>
          </cell>
          <cell r="R984">
            <v>1.9853421243804428</v>
          </cell>
          <cell r="S984">
            <v>14</v>
          </cell>
          <cell r="T984">
            <v>0</v>
          </cell>
          <cell r="U984">
            <v>195</v>
          </cell>
          <cell r="V984">
            <v>999</v>
          </cell>
          <cell r="W984">
            <v>975</v>
          </cell>
          <cell r="X984">
            <v>14</v>
          </cell>
          <cell r="Y984">
            <v>128118.72</v>
          </cell>
        </row>
        <row r="985">
          <cell r="A985">
            <v>976</v>
          </cell>
          <cell r="B985">
            <v>196</v>
          </cell>
          <cell r="C985" t="str">
            <v xml:space="preserve">NAHANT                       </v>
          </cell>
          <cell r="D985">
            <v>196</v>
          </cell>
          <cell r="E985" t="str">
            <v>NAHANT</v>
          </cell>
          <cell r="F985">
            <v>2959458.31</v>
          </cell>
          <cell r="G985">
            <v>0.97618368524154175</v>
          </cell>
          <cell r="H985">
            <v>2836358.0599999996</v>
          </cell>
          <cell r="I985">
            <v>0.96906457161584303</v>
          </cell>
          <cell r="J985"/>
          <cell r="K985">
            <v>2696296</v>
          </cell>
          <cell r="L985">
            <v>0</v>
          </cell>
          <cell r="M985">
            <v>0</v>
          </cell>
          <cell r="N985">
            <v>2836358.0599999996</v>
          </cell>
          <cell r="O985">
            <v>2696296</v>
          </cell>
          <cell r="P985">
            <v>2711123</v>
          </cell>
          <cell r="Q985">
            <v>-14827</v>
          </cell>
          <cell r="R985">
            <v>-0.54689514271392337</v>
          </cell>
          <cell r="S985">
            <v>358</v>
          </cell>
          <cell r="T985">
            <v>0</v>
          </cell>
          <cell r="U985">
            <v>196</v>
          </cell>
          <cell r="V985">
            <v>196</v>
          </cell>
          <cell r="W985">
            <v>976</v>
          </cell>
          <cell r="X985">
            <v>332</v>
          </cell>
          <cell r="Y985">
            <v>2836358.0599999996</v>
          </cell>
        </row>
        <row r="986">
          <cell r="A986">
            <v>977</v>
          </cell>
          <cell r="B986">
            <v>196</v>
          </cell>
          <cell r="C986" t="str">
            <v xml:space="preserve">NAHANT                       </v>
          </cell>
          <cell r="D986">
            <v>854</v>
          </cell>
          <cell r="E986" t="str">
            <v>NORTH SHORE</v>
          </cell>
          <cell r="F986">
            <v>72203</v>
          </cell>
          <cell r="G986">
            <v>2.3816314758458291E-2</v>
          </cell>
          <cell r="H986">
            <v>90545</v>
          </cell>
          <cell r="I986">
            <v>3.0935428384157013E-2</v>
          </cell>
          <cell r="J986"/>
          <cell r="K986">
            <v>86074</v>
          </cell>
          <cell r="L986">
            <v>0</v>
          </cell>
          <cell r="M986">
            <v>0</v>
          </cell>
          <cell r="N986">
            <v>90545</v>
          </cell>
          <cell r="O986">
            <v>86074</v>
          </cell>
          <cell r="P986">
            <v>66144</v>
          </cell>
          <cell r="Q986">
            <v>19930</v>
          </cell>
          <cell r="R986">
            <v>30.131228834059023</v>
          </cell>
          <cell r="S986">
            <v>5</v>
          </cell>
          <cell r="T986">
            <v>0</v>
          </cell>
          <cell r="U986">
            <v>196</v>
          </cell>
          <cell r="V986">
            <v>854</v>
          </cell>
          <cell r="W986">
            <v>977</v>
          </cell>
          <cell r="X986">
            <v>6</v>
          </cell>
          <cell r="Y986">
            <v>90545</v>
          </cell>
        </row>
        <row r="987">
          <cell r="A987">
            <v>978</v>
          </cell>
          <cell r="B987">
            <v>196</v>
          </cell>
          <cell r="D987">
            <v>998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/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196</v>
          </cell>
          <cell r="V987">
            <v>998</v>
          </cell>
          <cell r="W987">
            <v>978</v>
          </cell>
          <cell r="X987">
            <v>0</v>
          </cell>
          <cell r="Y987">
            <v>0</v>
          </cell>
        </row>
        <row r="988">
          <cell r="A988">
            <v>979</v>
          </cell>
          <cell r="B988">
            <v>196</v>
          </cell>
          <cell r="D988">
            <v>998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/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196</v>
          </cell>
          <cell r="V988">
            <v>998</v>
          </cell>
          <cell r="W988">
            <v>979</v>
          </cell>
          <cell r="X988">
            <v>0</v>
          </cell>
          <cell r="Y988">
            <v>0</v>
          </cell>
        </row>
        <row r="989">
          <cell r="A989">
            <v>980</v>
          </cell>
          <cell r="B989">
            <v>196</v>
          </cell>
          <cell r="C989" t="str">
            <v xml:space="preserve">NAHANT                       </v>
          </cell>
          <cell r="D989">
            <v>999</v>
          </cell>
          <cell r="E989" t="str">
            <v>TOTAL</v>
          </cell>
          <cell r="F989">
            <v>3031661.31</v>
          </cell>
          <cell r="G989">
            <v>1</v>
          </cell>
          <cell r="H989">
            <v>2926903.0599999996</v>
          </cell>
          <cell r="I989">
            <v>1</v>
          </cell>
          <cell r="J989">
            <v>2782370</v>
          </cell>
          <cell r="K989">
            <v>2782370</v>
          </cell>
          <cell r="L989">
            <v>0</v>
          </cell>
          <cell r="M989">
            <v>0</v>
          </cell>
          <cell r="N989">
            <v>2926903.0599999996</v>
          </cell>
          <cell r="O989">
            <v>2782370</v>
          </cell>
          <cell r="P989">
            <v>2777267</v>
          </cell>
          <cell r="Q989">
            <v>5103</v>
          </cell>
          <cell r="R989">
            <v>0.18374178643969052</v>
          </cell>
          <cell r="S989">
            <v>363</v>
          </cell>
          <cell r="T989">
            <v>0</v>
          </cell>
          <cell r="U989">
            <v>196</v>
          </cell>
          <cell r="V989">
            <v>999</v>
          </cell>
          <cell r="W989">
            <v>980</v>
          </cell>
          <cell r="X989">
            <v>338</v>
          </cell>
          <cell r="Y989">
            <v>2926903.0599999996</v>
          </cell>
        </row>
        <row r="990">
          <cell r="A990">
            <v>981</v>
          </cell>
          <cell r="B990">
            <v>197</v>
          </cell>
          <cell r="C990" t="str">
            <v xml:space="preserve">NANTUCKET                    </v>
          </cell>
          <cell r="D990">
            <v>197</v>
          </cell>
          <cell r="E990" t="str">
            <v>NANTUCKET</v>
          </cell>
          <cell r="F990">
            <v>11144212.01</v>
          </cell>
          <cell r="G990">
            <v>1</v>
          </cell>
          <cell r="H990">
            <v>11866373.959999999</v>
          </cell>
          <cell r="I990">
            <v>1</v>
          </cell>
          <cell r="J990"/>
          <cell r="K990">
            <v>11286314</v>
          </cell>
          <cell r="L990">
            <v>0</v>
          </cell>
          <cell r="M990">
            <v>0</v>
          </cell>
          <cell r="N990">
            <v>11866373.959999999</v>
          </cell>
          <cell r="O990">
            <v>11286314</v>
          </cell>
          <cell r="P990">
            <v>10901757</v>
          </cell>
          <cell r="Q990">
            <v>384557</v>
          </cell>
          <cell r="R990">
            <v>3.5274772681137545</v>
          </cell>
          <cell r="S990">
            <v>1282</v>
          </cell>
          <cell r="T990">
            <v>0</v>
          </cell>
          <cell r="U990">
            <v>197</v>
          </cell>
          <cell r="V990">
            <v>197</v>
          </cell>
          <cell r="W990">
            <v>981</v>
          </cell>
          <cell r="X990">
            <v>1322</v>
          </cell>
          <cell r="Y990">
            <v>11866373.959999999</v>
          </cell>
        </row>
        <row r="991">
          <cell r="A991">
            <v>982</v>
          </cell>
          <cell r="B991">
            <v>197</v>
          </cell>
          <cell r="D991">
            <v>998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/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197</v>
          </cell>
          <cell r="V991">
            <v>998</v>
          </cell>
          <cell r="W991">
            <v>982</v>
          </cell>
          <cell r="X991">
            <v>0</v>
          </cell>
          <cell r="Y991">
            <v>0</v>
          </cell>
        </row>
        <row r="992">
          <cell r="A992">
            <v>983</v>
          </cell>
          <cell r="B992">
            <v>197</v>
          </cell>
          <cell r="D992">
            <v>998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/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197</v>
          </cell>
          <cell r="V992">
            <v>998</v>
          </cell>
          <cell r="W992">
            <v>983</v>
          </cell>
          <cell r="X992">
            <v>0</v>
          </cell>
          <cell r="Y992">
            <v>0</v>
          </cell>
        </row>
        <row r="993">
          <cell r="A993">
            <v>984</v>
          </cell>
          <cell r="B993">
            <v>197</v>
          </cell>
          <cell r="D993">
            <v>998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/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197</v>
          </cell>
          <cell r="V993">
            <v>998</v>
          </cell>
          <cell r="W993">
            <v>984</v>
          </cell>
          <cell r="X993">
            <v>0</v>
          </cell>
          <cell r="Y993">
            <v>0</v>
          </cell>
        </row>
        <row r="994">
          <cell r="A994">
            <v>985</v>
          </cell>
          <cell r="B994">
            <v>197</v>
          </cell>
          <cell r="C994" t="str">
            <v xml:space="preserve">NANTUCKET                    </v>
          </cell>
          <cell r="D994">
            <v>999</v>
          </cell>
          <cell r="E994" t="str">
            <v>TOTAL</v>
          </cell>
          <cell r="F994">
            <v>11144212.01</v>
          </cell>
          <cell r="G994">
            <v>1</v>
          </cell>
          <cell r="H994">
            <v>11866373.959999999</v>
          </cell>
          <cell r="I994">
            <v>1</v>
          </cell>
          <cell r="J994">
            <v>11286314</v>
          </cell>
          <cell r="K994">
            <v>11286314</v>
          </cell>
          <cell r="L994">
            <v>0</v>
          </cell>
          <cell r="M994">
            <v>0</v>
          </cell>
          <cell r="N994">
            <v>11866373.959999999</v>
          </cell>
          <cell r="O994">
            <v>11286314</v>
          </cell>
          <cell r="P994">
            <v>10901757</v>
          </cell>
          <cell r="Q994">
            <v>384557</v>
          </cell>
          <cell r="R994">
            <v>3.5274772681137545</v>
          </cell>
          <cell r="S994">
            <v>1282</v>
          </cell>
          <cell r="T994">
            <v>0</v>
          </cell>
          <cell r="U994">
            <v>197</v>
          </cell>
          <cell r="V994">
            <v>999</v>
          </cell>
          <cell r="W994">
            <v>985</v>
          </cell>
          <cell r="X994">
            <v>1322</v>
          </cell>
          <cell r="Y994">
            <v>11866373.959999999</v>
          </cell>
        </row>
        <row r="995">
          <cell r="A995">
            <v>986</v>
          </cell>
          <cell r="B995">
            <v>198</v>
          </cell>
          <cell r="C995" t="str">
            <v xml:space="preserve">NATICK                       </v>
          </cell>
          <cell r="D995">
            <v>198</v>
          </cell>
          <cell r="E995" t="str">
            <v>NATICK</v>
          </cell>
          <cell r="F995">
            <v>43072103.861760005</v>
          </cell>
          <cell r="G995">
            <v>0.97455025348567015</v>
          </cell>
          <cell r="H995">
            <v>45906950.422800004</v>
          </cell>
          <cell r="I995">
            <v>0.97787031107046452</v>
          </cell>
          <cell r="J995"/>
          <cell r="K995">
            <v>38397808</v>
          </cell>
          <cell r="L995">
            <v>0</v>
          </cell>
          <cell r="M995">
            <v>0</v>
          </cell>
          <cell r="N995">
            <v>45906950.422800004</v>
          </cell>
          <cell r="O995">
            <v>38397808</v>
          </cell>
          <cell r="P995">
            <v>36948274</v>
          </cell>
          <cell r="Q995">
            <v>1449534</v>
          </cell>
          <cell r="R995">
            <v>3.9231440147921388</v>
          </cell>
          <cell r="S995">
            <v>4905</v>
          </cell>
          <cell r="T995">
            <v>0</v>
          </cell>
          <cell r="U995">
            <v>198</v>
          </cell>
          <cell r="V995">
            <v>198</v>
          </cell>
          <cell r="W995">
            <v>986</v>
          </cell>
          <cell r="X995">
            <v>5009</v>
          </cell>
          <cell r="Y995">
            <v>45906950.422800004</v>
          </cell>
        </row>
        <row r="996">
          <cell r="A996">
            <v>987</v>
          </cell>
          <cell r="B996">
            <v>198</v>
          </cell>
          <cell r="C996" t="str">
            <v xml:space="preserve">NATICK                       </v>
          </cell>
          <cell r="D996">
            <v>829</v>
          </cell>
          <cell r="E996" t="str">
            <v>SOUTH MIDDLESEX</v>
          </cell>
          <cell r="F996">
            <v>1124800</v>
          </cell>
          <cell r="G996">
            <v>2.544974651432989E-2</v>
          </cell>
          <cell r="H996">
            <v>1038897</v>
          </cell>
          <cell r="I996">
            <v>2.2129688929535502E-2</v>
          </cell>
          <cell r="J996"/>
          <cell r="K996">
            <v>868961</v>
          </cell>
          <cell r="L996">
            <v>0</v>
          </cell>
          <cell r="M996">
            <v>0</v>
          </cell>
          <cell r="N996">
            <v>1038897</v>
          </cell>
          <cell r="O996">
            <v>868961</v>
          </cell>
          <cell r="P996">
            <v>964880</v>
          </cell>
          <cell r="Q996">
            <v>-95919</v>
          </cell>
          <cell r="R996">
            <v>-9.9410289362407767</v>
          </cell>
          <cell r="S996">
            <v>72</v>
          </cell>
          <cell r="T996">
            <v>0</v>
          </cell>
          <cell r="U996">
            <v>198</v>
          </cell>
          <cell r="V996">
            <v>829</v>
          </cell>
          <cell r="W996">
            <v>987</v>
          </cell>
          <cell r="X996">
            <v>64</v>
          </cell>
          <cell r="Y996">
            <v>1038897</v>
          </cell>
        </row>
        <row r="997">
          <cell r="A997">
            <v>988</v>
          </cell>
          <cell r="B997">
            <v>198</v>
          </cell>
          <cell r="D997">
            <v>998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/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198</v>
          </cell>
          <cell r="V997">
            <v>998</v>
          </cell>
          <cell r="W997">
            <v>988</v>
          </cell>
          <cell r="X997">
            <v>0</v>
          </cell>
          <cell r="Y997">
            <v>0</v>
          </cell>
        </row>
        <row r="998">
          <cell r="A998">
            <v>989</v>
          </cell>
          <cell r="B998">
            <v>198</v>
          </cell>
          <cell r="D998">
            <v>998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/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198</v>
          </cell>
          <cell r="V998">
            <v>998</v>
          </cell>
          <cell r="W998">
            <v>989</v>
          </cell>
          <cell r="X998">
            <v>0</v>
          </cell>
          <cell r="Y998">
            <v>0</v>
          </cell>
        </row>
        <row r="999">
          <cell r="A999">
            <v>990</v>
          </cell>
          <cell r="B999">
            <v>198</v>
          </cell>
          <cell r="C999" t="str">
            <v xml:space="preserve">NATICK                       </v>
          </cell>
          <cell r="D999">
            <v>999</v>
          </cell>
          <cell r="E999" t="str">
            <v>TOTAL</v>
          </cell>
          <cell r="F999">
            <v>44196903.861760005</v>
          </cell>
          <cell r="G999">
            <v>1</v>
          </cell>
          <cell r="H999">
            <v>46945847.422800004</v>
          </cell>
          <cell r="I999">
            <v>1</v>
          </cell>
          <cell r="J999">
            <v>39266769</v>
          </cell>
          <cell r="K999">
            <v>39266769</v>
          </cell>
          <cell r="L999">
            <v>0</v>
          </cell>
          <cell r="M999">
            <v>0</v>
          </cell>
          <cell r="N999">
            <v>46945847.422800004</v>
          </cell>
          <cell r="O999">
            <v>39266769</v>
          </cell>
          <cell r="P999">
            <v>37913154</v>
          </cell>
          <cell r="Q999">
            <v>1353615</v>
          </cell>
          <cell r="R999">
            <v>3.5703043856493712</v>
          </cell>
          <cell r="S999">
            <v>4977</v>
          </cell>
          <cell r="T999">
            <v>0</v>
          </cell>
          <cell r="U999">
            <v>198</v>
          </cell>
          <cell r="V999">
            <v>999</v>
          </cell>
          <cell r="W999">
            <v>990</v>
          </cell>
          <cell r="X999">
            <v>5073</v>
          </cell>
          <cell r="Y999">
            <v>46945847.422800004</v>
          </cell>
        </row>
        <row r="1000">
          <cell r="A1000">
            <v>991</v>
          </cell>
          <cell r="B1000">
            <v>199</v>
          </cell>
          <cell r="C1000" t="str">
            <v xml:space="preserve">NEEDHAM                      </v>
          </cell>
          <cell r="D1000">
            <v>199</v>
          </cell>
          <cell r="E1000" t="str">
            <v>NEEDHAM</v>
          </cell>
          <cell r="F1000">
            <v>46025845.81216</v>
          </cell>
          <cell r="G1000">
            <v>0.99120950616618519</v>
          </cell>
          <cell r="H1000">
            <v>48336042.998220004</v>
          </cell>
          <cell r="I1000">
            <v>0.98861989799445782</v>
          </cell>
          <cell r="J1000"/>
          <cell r="K1000">
            <v>40702053</v>
          </cell>
          <cell r="L1000">
            <v>0</v>
          </cell>
          <cell r="M1000">
            <v>0</v>
          </cell>
          <cell r="N1000">
            <v>48336042.998220004</v>
          </cell>
          <cell r="O1000">
            <v>40702053</v>
          </cell>
          <cell r="P1000">
            <v>39034126</v>
          </cell>
          <cell r="Q1000">
            <v>1667927</v>
          </cell>
          <cell r="R1000">
            <v>4.2729969155707499</v>
          </cell>
          <cell r="S1000">
            <v>5184</v>
          </cell>
          <cell r="T1000">
            <v>0</v>
          </cell>
          <cell r="U1000">
            <v>199</v>
          </cell>
          <cell r="V1000">
            <v>199</v>
          </cell>
          <cell r="W1000">
            <v>991</v>
          </cell>
          <cell r="X1000">
            <v>5219</v>
          </cell>
          <cell r="Y1000">
            <v>48336042.998220004</v>
          </cell>
        </row>
        <row r="1001">
          <cell r="A1001">
            <v>992</v>
          </cell>
          <cell r="B1001">
            <v>199</v>
          </cell>
          <cell r="C1001" t="str">
            <v xml:space="preserve">NEEDHAM                      </v>
          </cell>
          <cell r="D1001">
            <v>830</v>
          </cell>
          <cell r="E1001" t="str">
            <v>MINUTEMAN</v>
          </cell>
          <cell r="F1001">
            <v>393912</v>
          </cell>
          <cell r="G1001">
            <v>8.4832622215446143E-3</v>
          </cell>
          <cell r="H1001">
            <v>541497</v>
          </cell>
          <cell r="I1001">
            <v>1.1075269626932822E-2</v>
          </cell>
          <cell r="J1001"/>
          <cell r="K1001">
            <v>455975</v>
          </cell>
          <cell r="L1001">
            <v>0</v>
          </cell>
          <cell r="M1001">
            <v>0</v>
          </cell>
          <cell r="N1001">
            <v>541497</v>
          </cell>
          <cell r="O1001">
            <v>455975</v>
          </cell>
          <cell r="P1001">
            <v>334073</v>
          </cell>
          <cell r="Q1001">
            <v>121902</v>
          </cell>
          <cell r="R1001">
            <v>36.489629512112622</v>
          </cell>
          <cell r="S1001">
            <v>26</v>
          </cell>
          <cell r="T1001">
            <v>0</v>
          </cell>
          <cell r="U1001">
            <v>199</v>
          </cell>
          <cell r="V1001">
            <v>830</v>
          </cell>
          <cell r="W1001">
            <v>992</v>
          </cell>
          <cell r="X1001">
            <v>34</v>
          </cell>
          <cell r="Y1001">
            <v>541497</v>
          </cell>
        </row>
        <row r="1002">
          <cell r="A1002">
            <v>993</v>
          </cell>
          <cell r="B1002">
            <v>199</v>
          </cell>
          <cell r="C1002" t="str">
            <v xml:space="preserve">NEEDHAM                      </v>
          </cell>
          <cell r="D1002">
            <v>915</v>
          </cell>
          <cell r="E1002" t="str">
            <v>NORFOLK COUNTY</v>
          </cell>
          <cell r="F1002">
            <v>14266</v>
          </cell>
          <cell r="G1002">
            <v>3.0723161227014023E-4</v>
          </cell>
          <cell r="H1002">
            <v>14904</v>
          </cell>
          <cell r="I1002">
            <v>3.048323786093123E-4</v>
          </cell>
          <cell r="J1002"/>
          <cell r="K1002">
            <v>12550</v>
          </cell>
          <cell r="L1002">
            <v>0</v>
          </cell>
          <cell r="M1002">
            <v>0</v>
          </cell>
          <cell r="N1002">
            <v>14904</v>
          </cell>
          <cell r="O1002">
            <v>12550</v>
          </cell>
          <cell r="P1002">
            <v>12099</v>
          </cell>
          <cell r="Q1002">
            <v>451</v>
          </cell>
          <cell r="R1002">
            <v>3.7275807918009751</v>
          </cell>
          <cell r="S1002">
            <v>1</v>
          </cell>
          <cell r="T1002">
            <v>0</v>
          </cell>
          <cell r="U1002">
            <v>199</v>
          </cell>
          <cell r="V1002">
            <v>915</v>
          </cell>
          <cell r="W1002">
            <v>993</v>
          </cell>
          <cell r="X1002">
            <v>1</v>
          </cell>
          <cell r="Y1002">
            <v>14904</v>
          </cell>
        </row>
        <row r="1003">
          <cell r="A1003">
            <v>994</v>
          </cell>
          <cell r="B1003">
            <v>199</v>
          </cell>
          <cell r="D1003">
            <v>998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/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199</v>
          </cell>
          <cell r="V1003">
            <v>998</v>
          </cell>
          <cell r="W1003">
            <v>994</v>
          </cell>
          <cell r="X1003">
            <v>0</v>
          </cell>
          <cell r="Y1003">
            <v>0</v>
          </cell>
        </row>
        <row r="1004">
          <cell r="A1004">
            <v>995</v>
          </cell>
          <cell r="B1004">
            <v>199</v>
          </cell>
          <cell r="C1004" t="str">
            <v xml:space="preserve">NEEDHAM                      </v>
          </cell>
          <cell r="D1004">
            <v>999</v>
          </cell>
          <cell r="E1004" t="str">
            <v>TOTAL</v>
          </cell>
          <cell r="F1004">
            <v>46434023.81216</v>
          </cell>
          <cell r="G1004">
            <v>1</v>
          </cell>
          <cell r="H1004">
            <v>48892443.998220004</v>
          </cell>
          <cell r="I1004">
            <v>1</v>
          </cell>
          <cell r="J1004">
            <v>41170578</v>
          </cell>
          <cell r="K1004">
            <v>41170578</v>
          </cell>
          <cell r="L1004">
            <v>0</v>
          </cell>
          <cell r="M1004">
            <v>0</v>
          </cell>
          <cell r="N1004">
            <v>48892443.998220004</v>
          </cell>
          <cell r="O1004">
            <v>41170578</v>
          </cell>
          <cell r="P1004">
            <v>39380298</v>
          </cell>
          <cell r="Q1004">
            <v>1790280</v>
          </cell>
          <cell r="R1004">
            <v>4.5461311643705695</v>
          </cell>
          <cell r="S1004">
            <v>5211</v>
          </cell>
          <cell r="T1004">
            <v>0</v>
          </cell>
          <cell r="U1004">
            <v>199</v>
          </cell>
          <cell r="V1004">
            <v>999</v>
          </cell>
          <cell r="W1004">
            <v>995</v>
          </cell>
          <cell r="X1004">
            <v>5254</v>
          </cell>
          <cell r="Y1004">
            <v>48892443.998220004</v>
          </cell>
        </row>
        <row r="1005">
          <cell r="A1005">
            <v>996</v>
          </cell>
          <cell r="B1005">
            <v>200</v>
          </cell>
          <cell r="C1005" t="str">
            <v xml:space="preserve">NEW ASHFORD                  </v>
          </cell>
          <cell r="D1005">
            <v>200</v>
          </cell>
          <cell r="E1005" t="str">
            <v>NEW ASHFORD</v>
          </cell>
          <cell r="F1005">
            <v>334159.74</v>
          </cell>
          <cell r="G1005">
            <v>1</v>
          </cell>
          <cell r="H1005">
            <v>346722.85000000003</v>
          </cell>
          <cell r="I1005">
            <v>1</v>
          </cell>
          <cell r="J1005"/>
          <cell r="K1005">
            <v>196667</v>
          </cell>
          <cell r="L1005">
            <v>0</v>
          </cell>
          <cell r="M1005">
            <v>0</v>
          </cell>
          <cell r="N1005">
            <v>346722.85000000003</v>
          </cell>
          <cell r="O1005">
            <v>196667</v>
          </cell>
          <cell r="P1005">
            <v>188252</v>
          </cell>
          <cell r="Q1005">
            <v>8415</v>
          </cell>
          <cell r="R1005">
            <v>4.4700720311072395</v>
          </cell>
          <cell r="S1005">
            <v>40</v>
          </cell>
          <cell r="T1005">
            <v>0</v>
          </cell>
          <cell r="U1005">
            <v>200</v>
          </cell>
          <cell r="V1005">
            <v>200</v>
          </cell>
          <cell r="W1005">
            <v>996</v>
          </cell>
          <cell r="X1005">
            <v>40</v>
          </cell>
          <cell r="Y1005">
            <v>346722.85000000003</v>
          </cell>
        </row>
        <row r="1006">
          <cell r="A1006">
            <v>997</v>
          </cell>
          <cell r="B1006">
            <v>200</v>
          </cell>
          <cell r="D1006">
            <v>998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/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200</v>
          </cell>
          <cell r="V1006">
            <v>998</v>
          </cell>
          <cell r="W1006">
            <v>997</v>
          </cell>
          <cell r="X1006">
            <v>0</v>
          </cell>
          <cell r="Y1006">
            <v>0</v>
          </cell>
        </row>
        <row r="1007">
          <cell r="A1007">
            <v>998</v>
          </cell>
          <cell r="B1007">
            <v>200</v>
          </cell>
          <cell r="D1007">
            <v>998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/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200</v>
          </cell>
          <cell r="V1007">
            <v>998</v>
          </cell>
          <cell r="W1007">
            <v>998</v>
          </cell>
          <cell r="X1007">
            <v>0</v>
          </cell>
          <cell r="Y1007">
            <v>0</v>
          </cell>
        </row>
        <row r="1008">
          <cell r="A1008">
            <v>999</v>
          </cell>
          <cell r="B1008">
            <v>200</v>
          </cell>
          <cell r="D1008">
            <v>998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/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200</v>
          </cell>
          <cell r="V1008">
            <v>998</v>
          </cell>
          <cell r="W1008">
            <v>999</v>
          </cell>
          <cell r="X1008">
            <v>0</v>
          </cell>
          <cell r="Y1008">
            <v>0</v>
          </cell>
        </row>
        <row r="1009">
          <cell r="A1009">
            <v>1000</v>
          </cell>
          <cell r="B1009">
            <v>200</v>
          </cell>
          <cell r="C1009" t="str">
            <v xml:space="preserve">NEW ASHFORD                  </v>
          </cell>
          <cell r="D1009">
            <v>999</v>
          </cell>
          <cell r="E1009" t="str">
            <v>TOTAL</v>
          </cell>
          <cell r="F1009">
            <v>334159.74</v>
          </cell>
          <cell r="G1009">
            <v>1</v>
          </cell>
          <cell r="H1009">
            <v>346722.85000000003</v>
          </cell>
          <cell r="I1009">
            <v>1</v>
          </cell>
          <cell r="J1009">
            <v>196667</v>
          </cell>
          <cell r="K1009">
            <v>196667</v>
          </cell>
          <cell r="L1009">
            <v>0</v>
          </cell>
          <cell r="M1009">
            <v>0</v>
          </cell>
          <cell r="N1009">
            <v>346722.85000000003</v>
          </cell>
          <cell r="O1009">
            <v>196667</v>
          </cell>
          <cell r="P1009">
            <v>188252</v>
          </cell>
          <cell r="Q1009">
            <v>8415</v>
          </cell>
          <cell r="R1009">
            <v>4.4700720311072395</v>
          </cell>
          <cell r="S1009">
            <v>40</v>
          </cell>
          <cell r="T1009">
            <v>0</v>
          </cell>
          <cell r="U1009">
            <v>200</v>
          </cell>
          <cell r="V1009">
            <v>999</v>
          </cell>
          <cell r="W1009">
            <v>1000</v>
          </cell>
          <cell r="X1009">
            <v>40</v>
          </cell>
          <cell r="Y1009">
            <v>346722.85000000003</v>
          </cell>
        </row>
        <row r="1010">
          <cell r="A1010">
            <v>1001</v>
          </cell>
          <cell r="B1010">
            <v>201</v>
          </cell>
          <cell r="C1010" t="str">
            <v xml:space="preserve">NEW BEDFORD                  </v>
          </cell>
          <cell r="D1010">
            <v>201</v>
          </cell>
          <cell r="E1010" t="str">
            <v>NEW BEDFORD</v>
          </cell>
          <cell r="F1010">
            <v>131413254.92999999</v>
          </cell>
          <cell r="G1010">
            <v>0.84245642765685713</v>
          </cell>
          <cell r="H1010">
            <v>134200121.78</v>
          </cell>
          <cell r="I1010">
            <v>0.83757755692296765</v>
          </cell>
          <cell r="J1010"/>
          <cell r="K1010">
            <v>20555694</v>
          </cell>
          <cell r="L1010">
            <v>0</v>
          </cell>
          <cell r="M1010">
            <v>0</v>
          </cell>
          <cell r="N1010">
            <v>134200121.78</v>
          </cell>
          <cell r="O1010">
            <v>20555694</v>
          </cell>
          <cell r="P1010">
            <v>19608717</v>
          </cell>
          <cell r="Q1010">
            <v>946977</v>
          </cell>
          <cell r="R1010">
            <v>4.8293674695799833</v>
          </cell>
          <cell r="S1010">
            <v>12737</v>
          </cell>
          <cell r="T1010">
            <v>0</v>
          </cell>
          <cell r="U1010">
            <v>201</v>
          </cell>
          <cell r="V1010">
            <v>201</v>
          </cell>
          <cell r="W1010">
            <v>1001</v>
          </cell>
          <cell r="X1010">
            <v>12814</v>
          </cell>
          <cell r="Y1010">
            <v>134200121.78</v>
          </cell>
        </row>
        <row r="1011">
          <cell r="A1011">
            <v>1002</v>
          </cell>
          <cell r="B1011">
            <v>201</v>
          </cell>
          <cell r="C1011" t="str">
            <v xml:space="preserve">NEW BEDFORD                  </v>
          </cell>
          <cell r="D1011">
            <v>825</v>
          </cell>
          <cell r="E1011" t="str">
            <v>GREATER NEW BEDFORD</v>
          </cell>
          <cell r="F1011">
            <v>24061591</v>
          </cell>
          <cell r="G1011">
            <v>0.15425264375650743</v>
          </cell>
          <cell r="H1011">
            <v>25416520</v>
          </cell>
          <cell r="I1011">
            <v>0.15863105371828631</v>
          </cell>
          <cell r="J1011"/>
          <cell r="K1011">
            <v>3893098</v>
          </cell>
          <cell r="L1011">
            <v>0</v>
          </cell>
          <cell r="M1011">
            <v>0</v>
          </cell>
          <cell r="N1011">
            <v>25416520</v>
          </cell>
          <cell r="O1011">
            <v>3893098</v>
          </cell>
          <cell r="P1011">
            <v>3590330</v>
          </cell>
          <cell r="Q1011">
            <v>302768</v>
          </cell>
          <cell r="R1011">
            <v>8.4328738583918472</v>
          </cell>
          <cell r="S1011">
            <v>1639</v>
          </cell>
          <cell r="T1011">
            <v>0</v>
          </cell>
          <cell r="U1011">
            <v>201</v>
          </cell>
          <cell r="V1011">
            <v>825</v>
          </cell>
          <cell r="W1011">
            <v>1002</v>
          </cell>
          <cell r="X1011">
            <v>1672</v>
          </cell>
          <cell r="Y1011">
            <v>25416520</v>
          </cell>
        </row>
        <row r="1012">
          <cell r="A1012">
            <v>1003</v>
          </cell>
          <cell r="B1012">
            <v>201</v>
          </cell>
          <cell r="C1012" t="str">
            <v xml:space="preserve">NEW BEDFORD                  </v>
          </cell>
          <cell r="D1012">
            <v>910</v>
          </cell>
          <cell r="E1012" t="str">
            <v>BRISTOL COUNTY</v>
          </cell>
          <cell r="F1012">
            <v>513346</v>
          </cell>
          <cell r="G1012">
            <v>3.2909285866353586E-3</v>
          </cell>
          <cell r="H1012">
            <v>607472</v>
          </cell>
          <cell r="I1012">
            <v>3.7913893587459978E-3</v>
          </cell>
          <cell r="J1012"/>
          <cell r="K1012">
            <v>93048</v>
          </cell>
          <cell r="L1012">
            <v>0</v>
          </cell>
          <cell r="M1012">
            <v>0</v>
          </cell>
          <cell r="N1012">
            <v>607472</v>
          </cell>
          <cell r="O1012">
            <v>93048</v>
          </cell>
          <cell r="P1012">
            <v>76598</v>
          </cell>
          <cell r="Q1012">
            <v>16450</v>
          </cell>
          <cell r="R1012">
            <v>21.475756547168334</v>
          </cell>
          <cell r="S1012">
            <v>36</v>
          </cell>
          <cell r="T1012">
            <v>0</v>
          </cell>
          <cell r="U1012">
            <v>201</v>
          </cell>
          <cell r="V1012">
            <v>910</v>
          </cell>
          <cell r="W1012">
            <v>1003</v>
          </cell>
          <cell r="X1012">
            <v>41</v>
          </cell>
          <cell r="Y1012">
            <v>607472</v>
          </cell>
        </row>
        <row r="1013">
          <cell r="A1013">
            <v>1004</v>
          </cell>
          <cell r="B1013">
            <v>201</v>
          </cell>
          <cell r="D1013">
            <v>998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/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201</v>
          </cell>
          <cell r="V1013">
            <v>998</v>
          </cell>
          <cell r="W1013">
            <v>1004</v>
          </cell>
          <cell r="X1013">
            <v>0</v>
          </cell>
          <cell r="Y1013">
            <v>0</v>
          </cell>
        </row>
        <row r="1014">
          <cell r="A1014">
            <v>1005</v>
          </cell>
          <cell r="B1014">
            <v>201</v>
          </cell>
          <cell r="C1014" t="str">
            <v xml:space="preserve">NEW BEDFORD                  </v>
          </cell>
          <cell r="D1014">
            <v>999</v>
          </cell>
          <cell r="E1014" t="str">
            <v>TOTAL</v>
          </cell>
          <cell r="F1014">
            <v>155988191.93000001</v>
          </cell>
          <cell r="G1014">
            <v>1</v>
          </cell>
          <cell r="H1014">
            <v>160224113.78</v>
          </cell>
          <cell r="I1014">
            <v>1</v>
          </cell>
          <cell r="J1014">
            <v>24541840</v>
          </cell>
          <cell r="K1014">
            <v>24541840</v>
          </cell>
          <cell r="L1014">
            <v>0</v>
          </cell>
          <cell r="M1014">
            <v>0</v>
          </cell>
          <cell r="N1014">
            <v>160224113.78</v>
          </cell>
          <cell r="O1014">
            <v>24541840</v>
          </cell>
          <cell r="P1014">
            <v>23275645</v>
          </cell>
          <cell r="Q1014">
            <v>1266195</v>
          </cell>
          <cell r="R1014">
            <v>5.4399996219224001</v>
          </cell>
          <cell r="S1014">
            <v>14412</v>
          </cell>
          <cell r="T1014">
            <v>0</v>
          </cell>
          <cell r="U1014">
            <v>201</v>
          </cell>
          <cell r="V1014">
            <v>999</v>
          </cell>
          <cell r="W1014">
            <v>1005</v>
          </cell>
          <cell r="X1014">
            <v>14527</v>
          </cell>
          <cell r="Y1014">
            <v>160224113.78</v>
          </cell>
        </row>
        <row r="1015">
          <cell r="A1015">
            <v>1006</v>
          </cell>
          <cell r="B1015">
            <v>202</v>
          </cell>
          <cell r="C1015" t="str">
            <v xml:space="preserve">NEW BRAINTREE                </v>
          </cell>
          <cell r="D1015">
            <v>202</v>
          </cell>
          <cell r="E1015" t="str">
            <v>NEW BRAINTREE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/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202</v>
          </cell>
          <cell r="V1015">
            <v>202</v>
          </cell>
          <cell r="W1015">
            <v>1006</v>
          </cell>
          <cell r="X1015">
            <v>0</v>
          </cell>
          <cell r="Y1015">
            <v>0</v>
          </cell>
        </row>
        <row r="1016">
          <cell r="A1016">
            <v>1007</v>
          </cell>
          <cell r="B1016">
            <v>202</v>
          </cell>
          <cell r="C1016" t="str">
            <v xml:space="preserve">NEW BRAINTREE                </v>
          </cell>
          <cell r="D1016">
            <v>753</v>
          </cell>
          <cell r="E1016" t="str">
            <v>QUABBIN</v>
          </cell>
          <cell r="F1016">
            <v>1345490</v>
          </cell>
          <cell r="G1016">
            <v>0.92124668780083674</v>
          </cell>
          <cell r="H1016">
            <v>1439556</v>
          </cell>
          <cell r="I1016">
            <v>0.88915489408381387</v>
          </cell>
          <cell r="J1016"/>
          <cell r="K1016">
            <v>785887</v>
          </cell>
          <cell r="L1016">
            <v>0</v>
          </cell>
          <cell r="M1016">
            <v>0</v>
          </cell>
          <cell r="N1016">
            <v>1439556</v>
          </cell>
          <cell r="O1016">
            <v>785887</v>
          </cell>
          <cell r="P1016">
            <v>788399</v>
          </cell>
          <cell r="Q1016">
            <v>-2512</v>
          </cell>
          <cell r="R1016">
            <v>-0.31862039398832315</v>
          </cell>
          <cell r="S1016">
            <v>151</v>
          </cell>
          <cell r="T1016">
            <v>0</v>
          </cell>
          <cell r="U1016">
            <v>202</v>
          </cell>
          <cell r="V1016">
            <v>753</v>
          </cell>
          <cell r="W1016">
            <v>1007</v>
          </cell>
          <cell r="X1016">
            <v>156</v>
          </cell>
          <cell r="Y1016">
            <v>1439556</v>
          </cell>
        </row>
        <row r="1017">
          <cell r="A1017">
            <v>1008</v>
          </cell>
          <cell r="B1017">
            <v>202</v>
          </cell>
          <cell r="C1017" t="str">
            <v xml:space="preserve">NEW BRAINTREE                </v>
          </cell>
          <cell r="D1017">
            <v>860</v>
          </cell>
          <cell r="E1017" t="str">
            <v>PATHFINDER</v>
          </cell>
          <cell r="F1017">
            <v>115020</v>
          </cell>
          <cell r="G1017">
            <v>7.8753312199163303E-2</v>
          </cell>
          <cell r="H1017">
            <v>179460</v>
          </cell>
          <cell r="I1017">
            <v>0.11084510591618613</v>
          </cell>
          <cell r="J1017"/>
          <cell r="K1017">
            <v>97971</v>
          </cell>
          <cell r="L1017">
            <v>0</v>
          </cell>
          <cell r="M1017">
            <v>0</v>
          </cell>
          <cell r="N1017">
            <v>179460</v>
          </cell>
          <cell r="O1017">
            <v>97971</v>
          </cell>
          <cell r="P1017">
            <v>67397</v>
          </cell>
          <cell r="Q1017">
            <v>30574</v>
          </cell>
          <cell r="R1017">
            <v>45.364036974939538</v>
          </cell>
          <cell r="S1017">
            <v>8</v>
          </cell>
          <cell r="T1017">
            <v>0</v>
          </cell>
          <cell r="U1017">
            <v>202</v>
          </cell>
          <cell r="V1017">
            <v>860</v>
          </cell>
          <cell r="W1017">
            <v>1008</v>
          </cell>
          <cell r="X1017">
            <v>12</v>
          </cell>
          <cell r="Y1017">
            <v>179460</v>
          </cell>
        </row>
        <row r="1018">
          <cell r="A1018">
            <v>1009</v>
          </cell>
          <cell r="B1018">
            <v>202</v>
          </cell>
          <cell r="D1018">
            <v>998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/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202</v>
          </cell>
          <cell r="V1018">
            <v>998</v>
          </cell>
          <cell r="W1018">
            <v>1009</v>
          </cell>
          <cell r="X1018">
            <v>0</v>
          </cell>
          <cell r="Y1018">
            <v>0</v>
          </cell>
        </row>
        <row r="1019">
          <cell r="A1019">
            <v>1010</v>
          </cell>
          <cell r="B1019">
            <v>202</v>
          </cell>
          <cell r="C1019" t="str">
            <v xml:space="preserve">NEW BRAINTREE                </v>
          </cell>
          <cell r="D1019">
            <v>999</v>
          </cell>
          <cell r="E1019" t="str">
            <v>TOTAL</v>
          </cell>
          <cell r="F1019">
            <v>1460510</v>
          </cell>
          <cell r="G1019">
            <v>1</v>
          </cell>
          <cell r="H1019">
            <v>1619016</v>
          </cell>
          <cell r="I1019">
            <v>1</v>
          </cell>
          <cell r="J1019">
            <v>883858</v>
          </cell>
          <cell r="K1019">
            <v>883858</v>
          </cell>
          <cell r="L1019">
            <v>0</v>
          </cell>
          <cell r="M1019">
            <v>0</v>
          </cell>
          <cell r="N1019">
            <v>1619016</v>
          </cell>
          <cell r="O1019">
            <v>883858</v>
          </cell>
          <cell r="P1019">
            <v>855796</v>
          </cell>
          <cell r="Q1019">
            <v>28062</v>
          </cell>
          <cell r="R1019">
            <v>3.2790524844705979</v>
          </cell>
          <cell r="S1019">
            <v>159</v>
          </cell>
          <cell r="T1019">
            <v>0</v>
          </cell>
          <cell r="U1019">
            <v>202</v>
          </cell>
          <cell r="V1019">
            <v>999</v>
          </cell>
          <cell r="W1019">
            <v>1010</v>
          </cell>
          <cell r="X1019">
            <v>168</v>
          </cell>
          <cell r="Y1019">
            <v>1619016</v>
          </cell>
        </row>
        <row r="1020">
          <cell r="A1020">
            <v>1011</v>
          </cell>
          <cell r="B1020">
            <v>203</v>
          </cell>
          <cell r="C1020" t="str">
            <v xml:space="preserve">NEWBURY                      </v>
          </cell>
          <cell r="D1020">
            <v>203</v>
          </cell>
          <cell r="E1020" t="str">
            <v>NEWBURY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/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203</v>
          </cell>
          <cell r="V1020">
            <v>203</v>
          </cell>
          <cell r="W1020">
            <v>1011</v>
          </cell>
          <cell r="X1020">
            <v>0</v>
          </cell>
          <cell r="Y1020">
            <v>0</v>
          </cell>
        </row>
        <row r="1021">
          <cell r="A1021">
            <v>1012</v>
          </cell>
          <cell r="B1021">
            <v>203</v>
          </cell>
          <cell r="C1021" t="str">
            <v xml:space="preserve">NEWBURY                      </v>
          </cell>
          <cell r="D1021">
            <v>773</v>
          </cell>
          <cell r="E1021" t="str">
            <v>TRITON</v>
          </cell>
          <cell r="F1021">
            <v>8673424</v>
          </cell>
          <cell r="G1021">
            <v>0.97602700918329788</v>
          </cell>
          <cell r="H1021">
            <v>8666787</v>
          </cell>
          <cell r="I1021">
            <v>0.97997985490921258</v>
          </cell>
          <cell r="J1021"/>
          <cell r="K1021">
            <v>7649046</v>
          </cell>
          <cell r="L1021">
            <v>0</v>
          </cell>
          <cell r="M1021">
            <v>0</v>
          </cell>
          <cell r="N1021">
            <v>8666787</v>
          </cell>
          <cell r="O1021">
            <v>7650365</v>
          </cell>
          <cell r="P1021">
            <v>7510383</v>
          </cell>
          <cell r="Q1021">
            <v>139982</v>
          </cell>
          <cell r="R1021">
            <v>1.8638463577689712</v>
          </cell>
          <cell r="S1021">
            <v>966</v>
          </cell>
          <cell r="T1021">
            <v>0</v>
          </cell>
          <cell r="U1021">
            <v>203</v>
          </cell>
          <cell r="V1021">
            <v>773</v>
          </cell>
          <cell r="W1021">
            <v>1012</v>
          </cell>
          <cell r="X1021">
            <v>930</v>
          </cell>
          <cell r="Y1021">
            <v>8666787</v>
          </cell>
        </row>
        <row r="1022">
          <cell r="A1022">
            <v>1013</v>
          </cell>
          <cell r="B1022">
            <v>203</v>
          </cell>
          <cell r="C1022" t="str">
            <v xml:space="preserve">NEWBURY                      </v>
          </cell>
          <cell r="D1022">
            <v>885</v>
          </cell>
          <cell r="E1022" t="str">
            <v>WHITTIER</v>
          </cell>
          <cell r="F1022">
            <v>114965</v>
          </cell>
          <cell r="G1022">
            <v>1.2937099017730234E-2</v>
          </cell>
          <cell r="H1022">
            <v>104868</v>
          </cell>
          <cell r="I1022">
            <v>1.1857742370340854E-2</v>
          </cell>
          <cell r="J1022"/>
          <cell r="K1022">
            <v>92553</v>
          </cell>
          <cell r="L1022">
            <v>0</v>
          </cell>
          <cell r="M1022">
            <v>0</v>
          </cell>
          <cell r="N1022">
            <v>104868</v>
          </cell>
          <cell r="O1022">
            <v>92569</v>
          </cell>
          <cell r="P1022">
            <v>99549</v>
          </cell>
          <cell r="Q1022">
            <v>-6980</v>
          </cell>
          <cell r="R1022">
            <v>-7.0116224171011261</v>
          </cell>
          <cell r="S1022">
            <v>8</v>
          </cell>
          <cell r="T1022">
            <v>0</v>
          </cell>
          <cell r="U1022">
            <v>203</v>
          </cell>
          <cell r="V1022">
            <v>885</v>
          </cell>
          <cell r="W1022">
            <v>1013</v>
          </cell>
          <cell r="X1022">
            <v>7</v>
          </cell>
          <cell r="Y1022">
            <v>104868</v>
          </cell>
        </row>
        <row r="1023">
          <cell r="A1023">
            <v>1014</v>
          </cell>
          <cell r="B1023">
            <v>203</v>
          </cell>
          <cell r="C1023" t="str">
            <v xml:space="preserve">NEWBURY                      </v>
          </cell>
          <cell r="D1023">
            <v>913</v>
          </cell>
          <cell r="E1023" t="str">
            <v>ESSEX AGRICULTURAL</v>
          </cell>
          <cell r="F1023">
            <v>98070</v>
          </cell>
          <cell r="G1023">
            <v>1.1035891798971896E-2</v>
          </cell>
          <cell r="H1023">
            <v>72187</v>
          </cell>
          <cell r="I1023">
            <v>8.1624027204466112E-3</v>
          </cell>
          <cell r="J1023"/>
          <cell r="K1023">
            <v>63710</v>
          </cell>
          <cell r="L1023">
            <v>62375</v>
          </cell>
          <cell r="M1023">
            <v>-1335</v>
          </cell>
          <cell r="N1023">
            <v>0</v>
          </cell>
          <cell r="O1023">
            <v>62375</v>
          </cell>
          <cell r="P1023">
            <v>85903</v>
          </cell>
          <cell r="Q1023">
            <v>-23528</v>
          </cell>
          <cell r="R1023">
            <v>-27.389031814954077</v>
          </cell>
          <cell r="S1023">
            <v>7</v>
          </cell>
          <cell r="T1023">
            <v>0</v>
          </cell>
          <cell r="U1023">
            <v>203</v>
          </cell>
          <cell r="V1023">
            <v>913</v>
          </cell>
          <cell r="W1023">
            <v>1014</v>
          </cell>
          <cell r="X1023">
            <v>5</v>
          </cell>
          <cell r="Y1023">
            <v>72187</v>
          </cell>
        </row>
        <row r="1024">
          <cell r="A1024">
            <v>1015</v>
          </cell>
          <cell r="B1024">
            <v>203</v>
          </cell>
          <cell r="C1024" t="str">
            <v xml:space="preserve">NEWBURY                      </v>
          </cell>
          <cell r="D1024">
            <v>999</v>
          </cell>
          <cell r="E1024" t="str">
            <v>TOTAL</v>
          </cell>
          <cell r="F1024">
            <v>8886459</v>
          </cell>
          <cell r="G1024">
            <v>1</v>
          </cell>
          <cell r="H1024">
            <v>8843842</v>
          </cell>
          <cell r="I1024">
            <v>1</v>
          </cell>
          <cell r="J1024">
            <v>7805309</v>
          </cell>
          <cell r="K1024">
            <v>7805309</v>
          </cell>
          <cell r="L1024">
            <v>62375</v>
          </cell>
          <cell r="M1024">
            <v>-1335</v>
          </cell>
          <cell r="N1024">
            <v>8771655</v>
          </cell>
          <cell r="O1024">
            <v>7805309</v>
          </cell>
          <cell r="P1024">
            <v>7695835</v>
          </cell>
          <cell r="Q1024">
            <v>109474</v>
          </cell>
          <cell r="R1024">
            <v>1.4225097081733171</v>
          </cell>
          <cell r="S1024">
            <v>981</v>
          </cell>
          <cell r="T1024">
            <v>0</v>
          </cell>
          <cell r="U1024">
            <v>203</v>
          </cell>
          <cell r="V1024">
            <v>999</v>
          </cell>
          <cell r="W1024">
            <v>1015</v>
          </cell>
          <cell r="X1024">
            <v>942</v>
          </cell>
          <cell r="Y1024">
            <v>8843842</v>
          </cell>
        </row>
        <row r="1025">
          <cell r="A1025">
            <v>1016</v>
          </cell>
          <cell r="B1025">
            <v>204</v>
          </cell>
          <cell r="C1025" t="str">
            <v xml:space="preserve">NEWBURYPORT                  </v>
          </cell>
          <cell r="D1025">
            <v>204</v>
          </cell>
          <cell r="E1025" t="str">
            <v>NEWBURYPORT</v>
          </cell>
          <cell r="F1025">
            <v>19604538.718400002</v>
          </cell>
          <cell r="G1025">
            <v>0.98069851861090918</v>
          </cell>
          <cell r="H1025">
            <v>20981094.095319998</v>
          </cell>
          <cell r="I1025">
            <v>0.98396811216277147</v>
          </cell>
          <cell r="J1025"/>
          <cell r="K1025">
            <v>18161366</v>
          </cell>
          <cell r="L1025">
            <v>0</v>
          </cell>
          <cell r="M1025">
            <v>0</v>
          </cell>
          <cell r="N1025">
            <v>20981094.095319998</v>
          </cell>
          <cell r="O1025">
            <v>18161476</v>
          </cell>
          <cell r="P1025">
            <v>17669920</v>
          </cell>
          <cell r="Q1025">
            <v>491556</v>
          </cell>
          <cell r="R1025">
            <v>2.7818801669730253</v>
          </cell>
          <cell r="S1025">
            <v>2258</v>
          </cell>
          <cell r="T1025">
            <v>0</v>
          </cell>
          <cell r="U1025">
            <v>204</v>
          </cell>
          <cell r="V1025">
            <v>204</v>
          </cell>
          <cell r="W1025">
            <v>1016</v>
          </cell>
          <cell r="X1025">
            <v>2329</v>
          </cell>
          <cell r="Y1025">
            <v>20981094.095319998</v>
          </cell>
        </row>
        <row r="1026">
          <cell r="A1026">
            <v>1017</v>
          </cell>
          <cell r="B1026">
            <v>204</v>
          </cell>
          <cell r="C1026" t="str">
            <v xml:space="preserve">NEWBURYPORT                  </v>
          </cell>
          <cell r="D1026">
            <v>885</v>
          </cell>
          <cell r="E1026" t="str">
            <v>WHITTIER</v>
          </cell>
          <cell r="F1026">
            <v>301784</v>
          </cell>
          <cell r="G1026">
            <v>1.5096459345034206E-2</v>
          </cell>
          <cell r="H1026">
            <v>269660</v>
          </cell>
          <cell r="I1026">
            <v>1.2646473054281687E-2</v>
          </cell>
          <cell r="J1026"/>
          <cell r="K1026">
            <v>233419</v>
          </cell>
          <cell r="L1026">
            <v>0</v>
          </cell>
          <cell r="M1026">
            <v>0</v>
          </cell>
          <cell r="N1026">
            <v>269660</v>
          </cell>
          <cell r="O1026">
            <v>233420</v>
          </cell>
          <cell r="P1026">
            <v>272003</v>
          </cell>
          <cell r="Q1026">
            <v>-38583</v>
          </cell>
          <cell r="R1026">
            <v>-14.184770020918887</v>
          </cell>
          <cell r="S1026">
            <v>21</v>
          </cell>
          <cell r="T1026">
            <v>0</v>
          </cell>
          <cell r="U1026">
            <v>204</v>
          </cell>
          <cell r="V1026">
            <v>885</v>
          </cell>
          <cell r="W1026">
            <v>1017</v>
          </cell>
          <cell r="X1026">
            <v>18</v>
          </cell>
          <cell r="Y1026">
            <v>269660</v>
          </cell>
        </row>
        <row r="1027">
          <cell r="A1027">
            <v>1018</v>
          </cell>
          <cell r="B1027">
            <v>204</v>
          </cell>
          <cell r="C1027" t="str">
            <v xml:space="preserve">NEWBURYPORT                  </v>
          </cell>
          <cell r="D1027">
            <v>913</v>
          </cell>
          <cell r="E1027" t="str">
            <v>ESSEX AGRICULTURAL</v>
          </cell>
          <cell r="F1027">
            <v>84060</v>
          </cell>
          <cell r="G1027">
            <v>4.2050220440565944E-3</v>
          </cell>
          <cell r="H1027">
            <v>72187</v>
          </cell>
          <cell r="I1027">
            <v>3.3854147829467931E-3</v>
          </cell>
          <cell r="J1027"/>
          <cell r="K1027">
            <v>62486</v>
          </cell>
          <cell r="L1027">
            <v>62375</v>
          </cell>
          <cell r="M1027">
            <v>-111</v>
          </cell>
          <cell r="N1027">
            <v>0</v>
          </cell>
          <cell r="O1027">
            <v>62375</v>
          </cell>
          <cell r="P1027">
            <v>73631</v>
          </cell>
          <cell r="Q1027">
            <v>-11256</v>
          </cell>
          <cell r="R1027">
            <v>-15.287039426328585</v>
          </cell>
          <cell r="S1027">
            <v>6</v>
          </cell>
          <cell r="T1027">
            <v>0</v>
          </cell>
          <cell r="U1027">
            <v>204</v>
          </cell>
          <cell r="V1027">
            <v>913</v>
          </cell>
          <cell r="W1027">
            <v>1018</v>
          </cell>
          <cell r="X1027">
            <v>5</v>
          </cell>
          <cell r="Y1027">
            <v>72187</v>
          </cell>
        </row>
        <row r="1028">
          <cell r="A1028">
            <v>1019</v>
          </cell>
          <cell r="B1028">
            <v>204</v>
          </cell>
          <cell r="D1028">
            <v>998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/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204</v>
          </cell>
          <cell r="V1028">
            <v>998</v>
          </cell>
          <cell r="W1028">
            <v>1019</v>
          </cell>
          <cell r="X1028">
            <v>0</v>
          </cell>
          <cell r="Y1028">
            <v>0</v>
          </cell>
        </row>
        <row r="1029">
          <cell r="A1029">
            <v>1020</v>
          </cell>
          <cell r="B1029">
            <v>204</v>
          </cell>
          <cell r="C1029" t="str">
            <v xml:space="preserve">NEWBURYPORT                  </v>
          </cell>
          <cell r="D1029">
            <v>999</v>
          </cell>
          <cell r="E1029" t="str">
            <v>TOTAL</v>
          </cell>
          <cell r="F1029">
            <v>19990382.718400002</v>
          </cell>
          <cell r="G1029">
            <v>1</v>
          </cell>
          <cell r="H1029">
            <v>21322941.095319998</v>
          </cell>
          <cell r="I1029">
            <v>0.99999999999999989</v>
          </cell>
          <cell r="J1029">
            <v>18457271</v>
          </cell>
          <cell r="K1029">
            <v>18457271</v>
          </cell>
          <cell r="L1029">
            <v>62375</v>
          </cell>
          <cell r="M1029">
            <v>-111</v>
          </cell>
          <cell r="N1029">
            <v>21250754.095319998</v>
          </cell>
          <cell r="O1029">
            <v>18457271</v>
          </cell>
          <cell r="P1029">
            <v>18015554</v>
          </cell>
          <cell r="Q1029">
            <v>441717</v>
          </cell>
          <cell r="R1029">
            <v>2.4518646498464602</v>
          </cell>
          <cell r="S1029">
            <v>2285</v>
          </cell>
          <cell r="T1029">
            <v>0</v>
          </cell>
          <cell r="U1029">
            <v>204</v>
          </cell>
          <cell r="V1029">
            <v>999</v>
          </cell>
          <cell r="W1029">
            <v>1020</v>
          </cell>
          <cell r="X1029">
            <v>2352</v>
          </cell>
          <cell r="Y1029">
            <v>21322941.095319998</v>
          </cell>
        </row>
        <row r="1030">
          <cell r="A1030">
            <v>1021</v>
          </cell>
          <cell r="B1030">
            <v>205</v>
          </cell>
          <cell r="C1030" t="str">
            <v xml:space="preserve">NEW MARLBOROUGH              </v>
          </cell>
          <cell r="D1030">
            <v>205</v>
          </cell>
          <cell r="E1030" t="str">
            <v>NEW MARLBOROUGH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/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205</v>
          </cell>
          <cell r="V1030">
            <v>205</v>
          </cell>
          <cell r="W1030">
            <v>1021</v>
          </cell>
          <cell r="X1030">
            <v>0</v>
          </cell>
          <cell r="Y1030">
            <v>0</v>
          </cell>
        </row>
        <row r="1031">
          <cell r="A1031">
            <v>1022</v>
          </cell>
          <cell r="B1031">
            <v>205</v>
          </cell>
          <cell r="C1031" t="str">
            <v xml:space="preserve">NEW MARLBOROUGH              </v>
          </cell>
          <cell r="D1031">
            <v>765</v>
          </cell>
          <cell r="E1031" t="str">
            <v>SOUTHERN BERKSHIRE</v>
          </cell>
          <cell r="F1031">
            <v>1468388</v>
          </cell>
          <cell r="G1031">
            <v>1</v>
          </cell>
          <cell r="H1031">
            <v>1507378</v>
          </cell>
          <cell r="I1031">
            <v>1</v>
          </cell>
          <cell r="J1031"/>
          <cell r="K1031">
            <v>1453824</v>
          </cell>
          <cell r="L1031">
            <v>0</v>
          </cell>
          <cell r="M1031">
            <v>0</v>
          </cell>
          <cell r="N1031">
            <v>1507378</v>
          </cell>
          <cell r="O1031">
            <v>1453824</v>
          </cell>
          <cell r="P1031">
            <v>1448766</v>
          </cell>
          <cell r="Q1031">
            <v>5058</v>
          </cell>
          <cell r="R1031">
            <v>0.3491247033682458</v>
          </cell>
          <cell r="S1031">
            <v>164</v>
          </cell>
          <cell r="T1031">
            <v>0</v>
          </cell>
          <cell r="U1031">
            <v>205</v>
          </cell>
          <cell r="V1031">
            <v>765</v>
          </cell>
          <cell r="W1031">
            <v>1022</v>
          </cell>
          <cell r="X1031">
            <v>162</v>
          </cell>
          <cell r="Y1031">
            <v>1507378</v>
          </cell>
        </row>
        <row r="1032">
          <cell r="A1032">
            <v>1023</v>
          </cell>
          <cell r="B1032">
            <v>205</v>
          </cell>
          <cell r="D1032">
            <v>998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/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205</v>
          </cell>
          <cell r="V1032">
            <v>998</v>
          </cell>
          <cell r="W1032">
            <v>1023</v>
          </cell>
          <cell r="X1032">
            <v>0</v>
          </cell>
          <cell r="Y1032">
            <v>0</v>
          </cell>
        </row>
        <row r="1033">
          <cell r="A1033">
            <v>1024</v>
          </cell>
          <cell r="B1033">
            <v>205</v>
          </cell>
          <cell r="D1033">
            <v>998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/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205</v>
          </cell>
          <cell r="V1033">
            <v>998</v>
          </cell>
          <cell r="W1033">
            <v>1024</v>
          </cell>
          <cell r="X1033">
            <v>0</v>
          </cell>
          <cell r="Y1033">
            <v>0</v>
          </cell>
        </row>
        <row r="1034">
          <cell r="A1034">
            <v>1025</v>
          </cell>
          <cell r="B1034">
            <v>205</v>
          </cell>
          <cell r="C1034" t="str">
            <v xml:space="preserve">NEW MARLBOROUGH              </v>
          </cell>
          <cell r="D1034">
            <v>999</v>
          </cell>
          <cell r="E1034" t="str">
            <v>TOTAL</v>
          </cell>
          <cell r="F1034">
            <v>1468388</v>
          </cell>
          <cell r="G1034">
            <v>1</v>
          </cell>
          <cell r="H1034">
            <v>1507378</v>
          </cell>
          <cell r="I1034">
            <v>1</v>
          </cell>
          <cell r="J1034">
            <v>1453824</v>
          </cell>
          <cell r="K1034">
            <v>1453824</v>
          </cell>
          <cell r="L1034">
            <v>0</v>
          </cell>
          <cell r="M1034">
            <v>0</v>
          </cell>
          <cell r="N1034">
            <v>1507378</v>
          </cell>
          <cell r="O1034">
            <v>1453824</v>
          </cell>
          <cell r="P1034">
            <v>1448766</v>
          </cell>
          <cell r="Q1034">
            <v>5058</v>
          </cell>
          <cell r="R1034">
            <v>0.3491247033682458</v>
          </cell>
          <cell r="S1034">
            <v>164</v>
          </cell>
          <cell r="T1034">
            <v>0</v>
          </cell>
          <cell r="U1034">
            <v>205</v>
          </cell>
          <cell r="V1034">
            <v>999</v>
          </cell>
          <cell r="W1034">
            <v>1025</v>
          </cell>
          <cell r="X1034">
            <v>162</v>
          </cell>
          <cell r="Y1034">
            <v>1507378</v>
          </cell>
        </row>
        <row r="1035">
          <cell r="A1035">
            <v>1026</v>
          </cell>
          <cell r="B1035">
            <v>206</v>
          </cell>
          <cell r="C1035" t="str">
            <v xml:space="preserve">NEW SALEM                    </v>
          </cell>
          <cell r="D1035">
            <v>206</v>
          </cell>
          <cell r="E1035" t="str">
            <v>NEW SALEM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/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206</v>
          </cell>
          <cell r="V1035">
            <v>206</v>
          </cell>
          <cell r="W1035">
            <v>1026</v>
          </cell>
          <cell r="X1035">
            <v>0</v>
          </cell>
          <cell r="Y1035">
            <v>0</v>
          </cell>
        </row>
        <row r="1036">
          <cell r="A1036">
            <v>1027</v>
          </cell>
          <cell r="B1036">
            <v>206</v>
          </cell>
          <cell r="C1036" t="str">
            <v xml:space="preserve">NEW SALEM                    </v>
          </cell>
          <cell r="D1036">
            <v>728</v>
          </cell>
          <cell r="E1036" t="str">
            <v>NEW SALEM WENDELL</v>
          </cell>
          <cell r="F1036">
            <v>623591</v>
          </cell>
          <cell r="G1036">
            <v>0.47967247035656735</v>
          </cell>
          <cell r="H1036">
            <v>700436</v>
          </cell>
          <cell r="I1036">
            <v>0.47570846627900187</v>
          </cell>
          <cell r="J1036"/>
          <cell r="K1036">
            <v>358424</v>
          </cell>
          <cell r="L1036">
            <v>0</v>
          </cell>
          <cell r="M1036">
            <v>0</v>
          </cell>
          <cell r="N1036">
            <v>700436</v>
          </cell>
          <cell r="O1036">
            <v>358424</v>
          </cell>
          <cell r="P1036">
            <v>352771</v>
          </cell>
          <cell r="Q1036">
            <v>5653</v>
          </cell>
          <cell r="R1036">
            <v>1.602455984193712</v>
          </cell>
          <cell r="S1036">
            <v>68</v>
          </cell>
          <cell r="T1036">
            <v>0</v>
          </cell>
          <cell r="U1036">
            <v>206</v>
          </cell>
          <cell r="V1036">
            <v>728</v>
          </cell>
          <cell r="W1036">
            <v>1027</v>
          </cell>
          <cell r="X1036">
            <v>73</v>
          </cell>
          <cell r="Y1036">
            <v>700436</v>
          </cell>
        </row>
        <row r="1037">
          <cell r="A1037">
            <v>1028</v>
          </cell>
          <cell r="B1037">
            <v>206</v>
          </cell>
          <cell r="C1037" t="str">
            <v xml:space="preserve">NEW SALEM                    </v>
          </cell>
          <cell r="D1037">
            <v>755</v>
          </cell>
          <cell r="E1037" t="str">
            <v>RALPH C MAHAR</v>
          </cell>
          <cell r="F1037">
            <v>530476</v>
          </cell>
          <cell r="G1037">
            <v>0.40804747564488647</v>
          </cell>
          <cell r="H1037">
            <v>650048</v>
          </cell>
          <cell r="I1037">
            <v>0.44148692683947227</v>
          </cell>
          <cell r="J1037"/>
          <cell r="K1037">
            <v>332640</v>
          </cell>
          <cell r="L1037">
            <v>0</v>
          </cell>
          <cell r="M1037">
            <v>0</v>
          </cell>
          <cell r="N1037">
            <v>650048</v>
          </cell>
          <cell r="O1037">
            <v>332640</v>
          </cell>
          <cell r="P1037">
            <v>300095</v>
          </cell>
          <cell r="Q1037">
            <v>32545</v>
          </cell>
          <cell r="R1037">
            <v>10.844899115280162</v>
          </cell>
          <cell r="S1037">
            <v>54</v>
          </cell>
          <cell r="T1037">
            <v>0</v>
          </cell>
          <cell r="U1037">
            <v>206</v>
          </cell>
          <cell r="V1037">
            <v>755</v>
          </cell>
          <cell r="W1037">
            <v>1028</v>
          </cell>
          <cell r="X1037">
            <v>63</v>
          </cell>
          <cell r="Y1037">
            <v>650048</v>
          </cell>
        </row>
        <row r="1038">
          <cell r="A1038">
            <v>1029</v>
          </cell>
          <cell r="B1038">
            <v>206</v>
          </cell>
          <cell r="C1038" t="str">
            <v xml:space="preserve">NEW SALEM                    </v>
          </cell>
          <cell r="D1038">
            <v>818</v>
          </cell>
          <cell r="E1038" t="str">
            <v>FRANKLIN COUNTY</v>
          </cell>
          <cell r="F1038">
            <v>145968</v>
          </cell>
          <cell r="G1038">
            <v>0.11228005399854619</v>
          </cell>
          <cell r="H1038">
            <v>121922</v>
          </cell>
          <cell r="I1038">
            <v>8.2804606881525883E-2</v>
          </cell>
          <cell r="J1038"/>
          <cell r="K1038">
            <v>62389</v>
          </cell>
          <cell r="L1038">
            <v>0</v>
          </cell>
          <cell r="M1038">
            <v>0</v>
          </cell>
          <cell r="N1038">
            <v>121922</v>
          </cell>
          <cell r="O1038">
            <v>62389</v>
          </cell>
          <cell r="P1038">
            <v>82575</v>
          </cell>
          <cell r="Q1038">
            <v>-20186</v>
          </cell>
          <cell r="R1038">
            <v>-24.445655464729033</v>
          </cell>
          <cell r="S1038">
            <v>10</v>
          </cell>
          <cell r="T1038">
            <v>0</v>
          </cell>
          <cell r="U1038">
            <v>206</v>
          </cell>
          <cell r="V1038">
            <v>818</v>
          </cell>
          <cell r="W1038">
            <v>1029</v>
          </cell>
          <cell r="X1038">
            <v>8</v>
          </cell>
          <cell r="Y1038">
            <v>121922</v>
          </cell>
        </row>
        <row r="1039">
          <cell r="A1039">
            <v>1030</v>
          </cell>
          <cell r="B1039">
            <v>206</v>
          </cell>
          <cell r="C1039" t="str">
            <v xml:space="preserve">NEW SALEM                    </v>
          </cell>
          <cell r="D1039">
            <v>999</v>
          </cell>
          <cell r="E1039" t="str">
            <v>TOTAL</v>
          </cell>
          <cell r="F1039">
            <v>1300035</v>
          </cell>
          <cell r="G1039">
            <v>1</v>
          </cell>
          <cell r="H1039">
            <v>1472406</v>
          </cell>
          <cell r="I1039">
            <v>1</v>
          </cell>
          <cell r="J1039">
            <v>753453</v>
          </cell>
          <cell r="K1039">
            <v>753453</v>
          </cell>
          <cell r="L1039">
            <v>0</v>
          </cell>
          <cell r="M1039">
            <v>0</v>
          </cell>
          <cell r="N1039">
            <v>1472406</v>
          </cell>
          <cell r="O1039">
            <v>753453</v>
          </cell>
          <cell r="P1039">
            <v>735441</v>
          </cell>
          <cell r="Q1039">
            <v>18012</v>
          </cell>
          <cell r="R1039">
            <v>2.4491427592424135</v>
          </cell>
          <cell r="S1039">
            <v>132</v>
          </cell>
          <cell r="T1039">
            <v>0</v>
          </cell>
          <cell r="U1039">
            <v>206</v>
          </cell>
          <cell r="V1039">
            <v>999</v>
          </cell>
          <cell r="W1039">
            <v>1030</v>
          </cell>
          <cell r="X1039">
            <v>144</v>
          </cell>
          <cell r="Y1039">
            <v>1472406</v>
          </cell>
        </row>
        <row r="1040">
          <cell r="A1040">
            <v>1031</v>
          </cell>
          <cell r="B1040">
            <v>207</v>
          </cell>
          <cell r="C1040" t="str">
            <v xml:space="preserve">NEWTON                       </v>
          </cell>
          <cell r="D1040">
            <v>207</v>
          </cell>
          <cell r="E1040" t="str">
            <v>NEWTON</v>
          </cell>
          <cell r="F1040">
            <v>109411944.70578998</v>
          </cell>
          <cell r="G1040">
            <v>1</v>
          </cell>
          <cell r="H1040">
            <v>114655007.73854002</v>
          </cell>
          <cell r="I1040">
            <v>1</v>
          </cell>
          <cell r="J1040"/>
          <cell r="K1040">
            <v>98481856</v>
          </cell>
          <cell r="L1040">
            <v>0</v>
          </cell>
          <cell r="M1040">
            <v>0</v>
          </cell>
          <cell r="N1040">
            <v>114655007.73854002</v>
          </cell>
          <cell r="O1040">
            <v>98481856</v>
          </cell>
          <cell r="P1040">
            <v>95907724</v>
          </cell>
          <cell r="Q1040">
            <v>2574132</v>
          </cell>
          <cell r="R1040">
            <v>2.6839673517849301</v>
          </cell>
          <cell r="S1040">
            <v>11991</v>
          </cell>
          <cell r="T1040">
            <v>0</v>
          </cell>
          <cell r="U1040">
            <v>207</v>
          </cell>
          <cell r="V1040">
            <v>207</v>
          </cell>
          <cell r="W1040">
            <v>1031</v>
          </cell>
          <cell r="X1040">
            <v>12150</v>
          </cell>
          <cell r="Y1040">
            <v>114655007.73854002</v>
          </cell>
        </row>
        <row r="1041">
          <cell r="A1041">
            <v>1032</v>
          </cell>
          <cell r="B1041">
            <v>207</v>
          </cell>
          <cell r="D1041">
            <v>998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/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207</v>
          </cell>
          <cell r="V1041">
            <v>998</v>
          </cell>
          <cell r="W1041">
            <v>1032</v>
          </cell>
          <cell r="X1041">
            <v>0</v>
          </cell>
          <cell r="Y1041">
            <v>0</v>
          </cell>
        </row>
        <row r="1042">
          <cell r="A1042">
            <v>1033</v>
          </cell>
          <cell r="B1042">
            <v>207</v>
          </cell>
          <cell r="D1042">
            <v>998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/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207</v>
          </cell>
          <cell r="V1042">
            <v>998</v>
          </cell>
          <cell r="W1042">
            <v>1033</v>
          </cell>
          <cell r="X1042">
            <v>0</v>
          </cell>
          <cell r="Y1042">
            <v>0</v>
          </cell>
        </row>
        <row r="1043">
          <cell r="A1043">
            <v>1034</v>
          </cell>
          <cell r="B1043">
            <v>207</v>
          </cell>
          <cell r="D1043">
            <v>998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/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207</v>
          </cell>
          <cell r="V1043">
            <v>998</v>
          </cell>
          <cell r="W1043">
            <v>1034</v>
          </cell>
          <cell r="X1043">
            <v>0</v>
          </cell>
          <cell r="Y1043">
            <v>0</v>
          </cell>
        </row>
        <row r="1044">
          <cell r="A1044">
            <v>1035</v>
          </cell>
          <cell r="B1044">
            <v>207</v>
          </cell>
          <cell r="C1044" t="str">
            <v xml:space="preserve">NEWTON                       </v>
          </cell>
          <cell r="D1044">
            <v>999</v>
          </cell>
          <cell r="E1044" t="str">
            <v>TOTAL</v>
          </cell>
          <cell r="F1044">
            <v>109411944.70578998</v>
          </cell>
          <cell r="G1044">
            <v>1</v>
          </cell>
          <cell r="H1044">
            <v>114655007.73854002</v>
          </cell>
          <cell r="I1044">
            <v>1</v>
          </cell>
          <cell r="J1044">
            <v>98481856</v>
          </cell>
          <cell r="K1044">
            <v>98481856</v>
          </cell>
          <cell r="L1044">
            <v>0</v>
          </cell>
          <cell r="M1044">
            <v>0</v>
          </cell>
          <cell r="N1044">
            <v>114655007.73854002</v>
          </cell>
          <cell r="O1044">
            <v>98481856</v>
          </cell>
          <cell r="P1044">
            <v>95907724</v>
          </cell>
          <cell r="Q1044">
            <v>2574132</v>
          </cell>
          <cell r="R1044">
            <v>2.6839673517849301</v>
          </cell>
          <cell r="S1044">
            <v>11991</v>
          </cell>
          <cell r="T1044">
            <v>0</v>
          </cell>
          <cell r="U1044">
            <v>207</v>
          </cell>
          <cell r="V1044">
            <v>999</v>
          </cell>
          <cell r="W1044">
            <v>1035</v>
          </cell>
          <cell r="X1044">
            <v>12150</v>
          </cell>
          <cell r="Y1044">
            <v>114655007.73854002</v>
          </cell>
        </row>
        <row r="1045">
          <cell r="A1045">
            <v>1036</v>
          </cell>
          <cell r="B1045">
            <v>208</v>
          </cell>
          <cell r="C1045" t="str">
            <v xml:space="preserve">NORFOLK                      </v>
          </cell>
          <cell r="D1045">
            <v>208</v>
          </cell>
          <cell r="E1045" t="str">
            <v>NORFOLK</v>
          </cell>
          <cell r="F1045">
            <v>7607426.2368400004</v>
          </cell>
          <cell r="G1045">
            <v>0.51035712102300101</v>
          </cell>
          <cell r="H1045">
            <v>7567557.911940001</v>
          </cell>
          <cell r="I1045">
            <v>0.50567504087097626</v>
          </cell>
          <cell r="J1045"/>
          <cell r="K1045">
            <v>6205265</v>
          </cell>
          <cell r="L1045">
            <v>0</v>
          </cell>
          <cell r="M1045">
            <v>0</v>
          </cell>
          <cell r="N1045">
            <v>7567557.911940001</v>
          </cell>
          <cell r="O1045">
            <v>6205265</v>
          </cell>
          <cell r="P1045">
            <v>5982259</v>
          </cell>
          <cell r="Q1045">
            <v>223006</v>
          </cell>
          <cell r="R1045">
            <v>3.7277891177897846</v>
          </cell>
          <cell r="S1045">
            <v>926</v>
          </cell>
          <cell r="T1045">
            <v>0</v>
          </cell>
          <cell r="U1045">
            <v>208</v>
          </cell>
          <cell r="V1045">
            <v>208</v>
          </cell>
          <cell r="W1045">
            <v>1036</v>
          </cell>
          <cell r="X1045">
            <v>887</v>
          </cell>
          <cell r="Y1045">
            <v>7567557.911940001</v>
          </cell>
        </row>
        <row r="1046">
          <cell r="A1046">
            <v>1037</v>
          </cell>
          <cell r="B1046">
            <v>208</v>
          </cell>
          <cell r="C1046" t="str">
            <v xml:space="preserve">NORFOLK                      </v>
          </cell>
          <cell r="D1046">
            <v>690</v>
          </cell>
          <cell r="E1046" t="str">
            <v>KING PHILIP</v>
          </cell>
          <cell r="F1046">
            <v>6679272</v>
          </cell>
          <cell r="G1046">
            <v>0.448090316267793</v>
          </cell>
          <cell r="H1046">
            <v>6726389</v>
          </cell>
          <cell r="I1046">
            <v>0.4494669313494713</v>
          </cell>
          <cell r="J1046"/>
          <cell r="K1046">
            <v>5515522</v>
          </cell>
          <cell r="L1046">
            <v>0</v>
          </cell>
          <cell r="M1046">
            <v>0</v>
          </cell>
          <cell r="N1046">
            <v>6726389</v>
          </cell>
          <cell r="O1046">
            <v>5515522</v>
          </cell>
          <cell r="P1046">
            <v>5252385</v>
          </cell>
          <cell r="Q1046">
            <v>263137</v>
          </cell>
          <cell r="R1046">
            <v>5.0098574266737872</v>
          </cell>
          <cell r="S1046">
            <v>758</v>
          </cell>
          <cell r="T1046">
            <v>0</v>
          </cell>
          <cell r="U1046">
            <v>208</v>
          </cell>
          <cell r="V1046">
            <v>690</v>
          </cell>
          <cell r="W1046">
            <v>1037</v>
          </cell>
          <cell r="X1046">
            <v>737</v>
          </cell>
          <cell r="Y1046">
            <v>6726389</v>
          </cell>
        </row>
        <row r="1047">
          <cell r="A1047">
            <v>1038</v>
          </cell>
          <cell r="B1047">
            <v>208</v>
          </cell>
          <cell r="C1047" t="str">
            <v xml:space="preserve">NORFOLK                      </v>
          </cell>
          <cell r="D1047">
            <v>878</v>
          </cell>
          <cell r="E1047" t="str">
            <v>TRI COUNTY</v>
          </cell>
          <cell r="F1047">
            <v>548054</v>
          </cell>
          <cell r="G1047">
            <v>3.676713423136968E-2</v>
          </cell>
          <cell r="H1047">
            <v>596790</v>
          </cell>
          <cell r="I1047">
            <v>3.987836117715627E-2</v>
          </cell>
          <cell r="J1047"/>
          <cell r="K1047">
            <v>489357</v>
          </cell>
          <cell r="L1047">
            <v>0</v>
          </cell>
          <cell r="M1047">
            <v>0</v>
          </cell>
          <cell r="N1047">
            <v>596790</v>
          </cell>
          <cell r="O1047">
            <v>489357</v>
          </cell>
          <cell r="P1047">
            <v>430974</v>
          </cell>
          <cell r="Q1047">
            <v>58383</v>
          </cell>
          <cell r="R1047">
            <v>13.546756880925532</v>
          </cell>
          <cell r="S1047">
            <v>38</v>
          </cell>
          <cell r="T1047">
            <v>0</v>
          </cell>
          <cell r="U1047">
            <v>208</v>
          </cell>
          <cell r="V1047">
            <v>878</v>
          </cell>
          <cell r="W1047">
            <v>1038</v>
          </cell>
          <cell r="X1047">
            <v>40</v>
          </cell>
          <cell r="Y1047">
            <v>596790</v>
          </cell>
        </row>
        <row r="1048">
          <cell r="A1048">
            <v>1039</v>
          </cell>
          <cell r="B1048">
            <v>208</v>
          </cell>
          <cell r="C1048" t="str">
            <v xml:space="preserve">NORFOLK                      </v>
          </cell>
          <cell r="D1048">
            <v>915</v>
          </cell>
          <cell r="E1048" t="str">
            <v>NORFOLK COUNTY</v>
          </cell>
          <cell r="F1048">
            <v>71332</v>
          </cell>
          <cell r="G1048">
            <v>4.7854284778362389E-3</v>
          </cell>
          <cell r="H1048">
            <v>74522</v>
          </cell>
          <cell r="I1048">
            <v>4.9796666023962186E-3</v>
          </cell>
          <cell r="J1048"/>
          <cell r="K1048">
            <v>61107</v>
          </cell>
          <cell r="L1048">
            <v>0</v>
          </cell>
          <cell r="M1048">
            <v>0</v>
          </cell>
          <cell r="N1048">
            <v>74522</v>
          </cell>
          <cell r="O1048">
            <v>61107</v>
          </cell>
          <cell r="P1048">
            <v>56093</v>
          </cell>
          <cell r="Q1048">
            <v>5014</v>
          </cell>
          <cell r="R1048">
            <v>8.9387267573494018</v>
          </cell>
          <cell r="S1048">
            <v>5</v>
          </cell>
          <cell r="T1048">
            <v>0</v>
          </cell>
          <cell r="U1048">
            <v>208</v>
          </cell>
          <cell r="V1048">
            <v>915</v>
          </cell>
          <cell r="W1048">
            <v>1039</v>
          </cell>
          <cell r="X1048">
            <v>5</v>
          </cell>
          <cell r="Y1048">
            <v>74522</v>
          </cell>
        </row>
        <row r="1049">
          <cell r="A1049">
            <v>1040</v>
          </cell>
          <cell r="B1049">
            <v>208</v>
          </cell>
          <cell r="C1049" t="str">
            <v xml:space="preserve">NORFOLK                      </v>
          </cell>
          <cell r="D1049">
            <v>999</v>
          </cell>
          <cell r="E1049" t="str">
            <v>TOTAL</v>
          </cell>
          <cell r="F1049">
            <v>14906084.23684</v>
          </cell>
          <cell r="G1049">
            <v>1</v>
          </cell>
          <cell r="H1049">
            <v>14965258.911940001</v>
          </cell>
          <cell r="I1049">
            <v>1</v>
          </cell>
          <cell r="J1049">
            <v>12271251</v>
          </cell>
          <cell r="K1049">
            <v>12271251</v>
          </cell>
          <cell r="L1049">
            <v>0</v>
          </cell>
          <cell r="M1049">
            <v>0</v>
          </cell>
          <cell r="N1049">
            <v>14965258.911940001</v>
          </cell>
          <cell r="O1049">
            <v>12271251</v>
          </cell>
          <cell r="P1049">
            <v>11721711</v>
          </cell>
          <cell r="Q1049">
            <v>549540</v>
          </cell>
          <cell r="R1049">
            <v>4.6882234172127264</v>
          </cell>
          <cell r="S1049">
            <v>1727</v>
          </cell>
          <cell r="T1049">
            <v>0</v>
          </cell>
          <cell r="U1049">
            <v>208</v>
          </cell>
          <cell r="V1049">
            <v>999</v>
          </cell>
          <cell r="W1049">
            <v>1040</v>
          </cell>
          <cell r="X1049">
            <v>1669</v>
          </cell>
          <cell r="Y1049">
            <v>14965258.911940001</v>
          </cell>
        </row>
        <row r="1050">
          <cell r="A1050">
            <v>1041</v>
          </cell>
          <cell r="B1050">
            <v>209</v>
          </cell>
          <cell r="C1050" t="str">
            <v xml:space="preserve">NORTH ADAMS                  </v>
          </cell>
          <cell r="D1050">
            <v>209</v>
          </cell>
          <cell r="E1050" t="str">
            <v>NORTH ADAMS</v>
          </cell>
          <cell r="F1050">
            <v>15392110.870000001</v>
          </cell>
          <cell r="G1050">
            <v>0.85568911475561005</v>
          </cell>
          <cell r="H1050">
            <v>15076472.880000003</v>
          </cell>
          <cell r="I1050">
            <v>0.86763841791803642</v>
          </cell>
          <cell r="J1050"/>
          <cell r="K1050">
            <v>4662123</v>
          </cell>
          <cell r="L1050">
            <v>0</v>
          </cell>
          <cell r="M1050">
            <v>0</v>
          </cell>
          <cell r="N1050">
            <v>15076472.880000003</v>
          </cell>
          <cell r="O1050">
            <v>4662123</v>
          </cell>
          <cell r="P1050">
            <v>4489714</v>
          </cell>
          <cell r="Q1050">
            <v>172409</v>
          </cell>
          <cell r="R1050">
            <v>3.8400887005274722</v>
          </cell>
          <cell r="S1050">
            <v>1545</v>
          </cell>
          <cell r="T1050">
            <v>0</v>
          </cell>
          <cell r="U1050">
            <v>209</v>
          </cell>
          <cell r="V1050">
            <v>209</v>
          </cell>
          <cell r="W1050">
            <v>1041</v>
          </cell>
          <cell r="X1050">
            <v>1534</v>
          </cell>
          <cell r="Y1050">
            <v>15076472.880000003</v>
          </cell>
        </row>
        <row r="1051">
          <cell r="A1051">
            <v>1042</v>
          </cell>
          <cell r="B1051">
            <v>209</v>
          </cell>
          <cell r="C1051" t="str">
            <v xml:space="preserve">NORTH ADAMS                  </v>
          </cell>
          <cell r="D1051">
            <v>851</v>
          </cell>
          <cell r="E1051" t="str">
            <v>NORTHERN BERKSHIRE</v>
          </cell>
          <cell r="F1051">
            <v>2595860</v>
          </cell>
          <cell r="G1051">
            <v>0.14431088524438998</v>
          </cell>
          <cell r="H1051">
            <v>2299974</v>
          </cell>
          <cell r="I1051">
            <v>0.13236158208196355</v>
          </cell>
          <cell r="J1051"/>
          <cell r="K1051">
            <v>711225</v>
          </cell>
          <cell r="L1051">
            <v>0</v>
          </cell>
          <cell r="M1051">
            <v>0</v>
          </cell>
          <cell r="N1051">
            <v>2299974</v>
          </cell>
          <cell r="O1051">
            <v>711225</v>
          </cell>
          <cell r="P1051">
            <v>757184</v>
          </cell>
          <cell r="Q1051">
            <v>-45959</v>
          </cell>
          <cell r="R1051">
            <v>-6.0697267771109793</v>
          </cell>
          <cell r="S1051">
            <v>179</v>
          </cell>
          <cell r="T1051">
            <v>0</v>
          </cell>
          <cell r="U1051">
            <v>209</v>
          </cell>
          <cell r="V1051">
            <v>851</v>
          </cell>
          <cell r="W1051">
            <v>1042</v>
          </cell>
          <cell r="X1051">
            <v>152</v>
          </cell>
          <cell r="Y1051">
            <v>2299974</v>
          </cell>
        </row>
        <row r="1052">
          <cell r="A1052">
            <v>1043</v>
          </cell>
          <cell r="B1052">
            <v>209</v>
          </cell>
          <cell r="D1052">
            <v>998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/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209</v>
          </cell>
          <cell r="V1052">
            <v>998</v>
          </cell>
          <cell r="W1052">
            <v>1043</v>
          </cell>
          <cell r="X1052">
            <v>0</v>
          </cell>
          <cell r="Y1052">
            <v>0</v>
          </cell>
        </row>
        <row r="1053">
          <cell r="A1053">
            <v>1044</v>
          </cell>
          <cell r="B1053">
            <v>209</v>
          </cell>
          <cell r="D1053">
            <v>998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/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209</v>
          </cell>
          <cell r="V1053">
            <v>998</v>
          </cell>
          <cell r="W1053">
            <v>1044</v>
          </cell>
          <cell r="X1053">
            <v>0</v>
          </cell>
          <cell r="Y1053">
            <v>0</v>
          </cell>
        </row>
        <row r="1054">
          <cell r="A1054">
            <v>1045</v>
          </cell>
          <cell r="B1054">
            <v>209</v>
          </cell>
          <cell r="C1054" t="str">
            <v xml:space="preserve">NORTH ADAMS                  </v>
          </cell>
          <cell r="D1054">
            <v>999</v>
          </cell>
          <cell r="E1054" t="str">
            <v>TOTAL</v>
          </cell>
          <cell r="F1054">
            <v>17987970.870000001</v>
          </cell>
          <cell r="G1054">
            <v>1</v>
          </cell>
          <cell r="H1054">
            <v>17376446.880000003</v>
          </cell>
          <cell r="I1054">
            <v>1</v>
          </cell>
          <cell r="J1054">
            <v>5373348</v>
          </cell>
          <cell r="K1054">
            <v>5373348</v>
          </cell>
          <cell r="L1054">
            <v>0</v>
          </cell>
          <cell r="M1054">
            <v>0</v>
          </cell>
          <cell r="N1054">
            <v>17376446.880000003</v>
          </cell>
          <cell r="O1054">
            <v>5373348</v>
          </cell>
          <cell r="P1054">
            <v>5246898</v>
          </cell>
          <cell r="Q1054">
            <v>126450</v>
          </cell>
          <cell r="R1054">
            <v>2.4099953915627861</v>
          </cell>
          <cell r="S1054">
            <v>1724</v>
          </cell>
          <cell r="T1054">
            <v>0</v>
          </cell>
          <cell r="U1054">
            <v>209</v>
          </cell>
          <cell r="V1054">
            <v>999</v>
          </cell>
          <cell r="W1054">
            <v>1045</v>
          </cell>
          <cell r="X1054">
            <v>1686</v>
          </cell>
          <cell r="Y1054">
            <v>17376446.880000003</v>
          </cell>
        </row>
        <row r="1055">
          <cell r="A1055">
            <v>1046</v>
          </cell>
          <cell r="B1055">
            <v>210</v>
          </cell>
          <cell r="C1055" t="str">
            <v xml:space="preserve">NORTHAMPTON                  </v>
          </cell>
          <cell r="D1055">
            <v>210</v>
          </cell>
          <cell r="E1055" t="str">
            <v>NORTHAMPTON</v>
          </cell>
          <cell r="F1055">
            <v>25014294.639999997</v>
          </cell>
          <cell r="G1055">
            <v>0.92354118644493621</v>
          </cell>
          <cell r="H1055">
            <v>26386688.750000007</v>
          </cell>
          <cell r="I1055">
            <v>0.92209142390782517</v>
          </cell>
          <cell r="J1055"/>
          <cell r="K1055">
            <v>20803896</v>
          </cell>
          <cell r="L1055">
            <v>0</v>
          </cell>
          <cell r="M1055">
            <v>0</v>
          </cell>
          <cell r="N1055">
            <v>26386688.750000007</v>
          </cell>
          <cell r="O1055">
            <v>20803896</v>
          </cell>
          <cell r="P1055">
            <v>20035749</v>
          </cell>
          <cell r="Q1055">
            <v>768147</v>
          </cell>
          <cell r="R1055">
            <v>3.8338821273913943</v>
          </cell>
          <cell r="S1055">
            <v>2741</v>
          </cell>
          <cell r="T1055">
            <v>0</v>
          </cell>
          <cell r="U1055">
            <v>210</v>
          </cell>
          <cell r="V1055">
            <v>210</v>
          </cell>
          <cell r="W1055">
            <v>1046</v>
          </cell>
          <cell r="X1055">
            <v>2776</v>
          </cell>
          <cell r="Y1055">
            <v>26386688.750000007</v>
          </cell>
        </row>
        <row r="1056">
          <cell r="A1056">
            <v>1047</v>
          </cell>
          <cell r="B1056">
            <v>210</v>
          </cell>
          <cell r="C1056" t="str">
            <v xml:space="preserve">NORTHAMPTON                  </v>
          </cell>
          <cell r="D1056">
            <v>406</v>
          </cell>
          <cell r="E1056" t="str">
            <v>NORTHAMPTON SMITH</v>
          </cell>
          <cell r="F1056">
            <v>2070902</v>
          </cell>
          <cell r="G1056">
            <v>7.6458813555063787E-2</v>
          </cell>
          <cell r="H1056">
            <v>2229442</v>
          </cell>
          <cell r="I1056">
            <v>7.7908576092174844E-2</v>
          </cell>
          <cell r="J1056"/>
          <cell r="K1056">
            <v>1757745</v>
          </cell>
          <cell r="L1056">
            <v>0</v>
          </cell>
          <cell r="M1056">
            <v>0</v>
          </cell>
          <cell r="N1056">
            <v>2229442</v>
          </cell>
          <cell r="O1056">
            <v>1757745</v>
          </cell>
          <cell r="P1056">
            <v>1658734</v>
          </cell>
          <cell r="Q1056">
            <v>99011</v>
          </cell>
          <cell r="R1056">
            <v>5.969070387415945</v>
          </cell>
          <cell r="S1056">
            <v>122</v>
          </cell>
          <cell r="T1056">
            <v>0</v>
          </cell>
          <cell r="U1056">
            <v>210</v>
          </cell>
          <cell r="V1056">
            <v>406</v>
          </cell>
          <cell r="W1056">
            <v>1047</v>
          </cell>
          <cell r="X1056">
            <v>123</v>
          </cell>
          <cell r="Y1056">
            <v>2229442</v>
          </cell>
        </row>
        <row r="1057">
          <cell r="A1057">
            <v>1048</v>
          </cell>
          <cell r="B1057">
            <v>210</v>
          </cell>
          <cell r="D1057">
            <v>998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/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210</v>
          </cell>
          <cell r="V1057">
            <v>998</v>
          </cell>
          <cell r="W1057">
            <v>1048</v>
          </cell>
          <cell r="X1057">
            <v>0</v>
          </cell>
          <cell r="Y1057">
            <v>0</v>
          </cell>
        </row>
        <row r="1058">
          <cell r="A1058">
            <v>1049</v>
          </cell>
          <cell r="B1058">
            <v>210</v>
          </cell>
          <cell r="D1058">
            <v>998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/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210</v>
          </cell>
          <cell r="V1058">
            <v>998</v>
          </cell>
          <cell r="W1058">
            <v>1049</v>
          </cell>
          <cell r="X1058">
            <v>0</v>
          </cell>
          <cell r="Y1058">
            <v>0</v>
          </cell>
        </row>
        <row r="1059">
          <cell r="A1059">
            <v>1050</v>
          </cell>
          <cell r="B1059">
            <v>210</v>
          </cell>
          <cell r="C1059" t="str">
            <v xml:space="preserve">NORTHAMPTON                  </v>
          </cell>
          <cell r="D1059">
            <v>999</v>
          </cell>
          <cell r="E1059" t="str">
            <v>TOTAL</v>
          </cell>
          <cell r="F1059">
            <v>27085196.639999997</v>
          </cell>
          <cell r="G1059">
            <v>1</v>
          </cell>
          <cell r="H1059">
            <v>28616130.750000007</v>
          </cell>
          <cell r="I1059">
            <v>1</v>
          </cell>
          <cell r="J1059">
            <v>22561641</v>
          </cell>
          <cell r="K1059">
            <v>22561641</v>
          </cell>
          <cell r="L1059">
            <v>0</v>
          </cell>
          <cell r="M1059">
            <v>0</v>
          </cell>
          <cell r="N1059">
            <v>28616130.750000007</v>
          </cell>
          <cell r="O1059">
            <v>22561641</v>
          </cell>
          <cell r="P1059">
            <v>21694483</v>
          </cell>
          <cell r="Q1059">
            <v>867158</v>
          </cell>
          <cell r="R1059">
            <v>3.9971360460629555</v>
          </cell>
          <cell r="S1059">
            <v>2863</v>
          </cell>
          <cell r="T1059">
            <v>0</v>
          </cell>
          <cell r="U1059">
            <v>210</v>
          </cell>
          <cell r="V1059">
            <v>999</v>
          </cell>
          <cell r="W1059">
            <v>1050</v>
          </cell>
          <cell r="X1059">
            <v>2899</v>
          </cell>
          <cell r="Y1059">
            <v>28616130.750000007</v>
          </cell>
        </row>
        <row r="1060">
          <cell r="A1060">
            <v>1051</v>
          </cell>
          <cell r="B1060">
            <v>211</v>
          </cell>
          <cell r="C1060" t="str">
            <v xml:space="preserve">NORTH ANDOVER                </v>
          </cell>
          <cell r="D1060">
            <v>211</v>
          </cell>
          <cell r="E1060" t="str">
            <v>NORTH ANDOVER</v>
          </cell>
          <cell r="F1060">
            <v>38936234</v>
          </cell>
          <cell r="G1060">
            <v>0.99168245854269599</v>
          </cell>
          <cell r="H1060">
            <v>40712824.369999997</v>
          </cell>
          <cell r="I1060">
            <v>0.99103869603338368</v>
          </cell>
          <cell r="J1060"/>
          <cell r="K1060">
            <v>34012560</v>
          </cell>
          <cell r="L1060">
            <v>0</v>
          </cell>
          <cell r="M1060">
            <v>0</v>
          </cell>
          <cell r="N1060">
            <v>40712824.369999997</v>
          </cell>
          <cell r="O1060">
            <v>34010095</v>
          </cell>
          <cell r="P1060">
            <v>33092191</v>
          </cell>
          <cell r="Q1060">
            <v>917904</v>
          </cell>
          <cell r="R1060">
            <v>2.7737782608591859</v>
          </cell>
          <cell r="S1060">
            <v>4550</v>
          </cell>
          <cell r="T1060">
            <v>0</v>
          </cell>
          <cell r="U1060">
            <v>211</v>
          </cell>
          <cell r="V1060">
            <v>211</v>
          </cell>
          <cell r="W1060">
            <v>1051</v>
          </cell>
          <cell r="X1060">
            <v>4562</v>
          </cell>
          <cell r="Y1060">
            <v>40712824.369999997</v>
          </cell>
        </row>
        <row r="1061">
          <cell r="A1061">
            <v>1052</v>
          </cell>
          <cell r="B1061">
            <v>211</v>
          </cell>
          <cell r="C1061" t="str">
            <v xml:space="preserve">NORTH ANDOVER                </v>
          </cell>
          <cell r="D1061">
            <v>823</v>
          </cell>
          <cell r="E1061" t="str">
            <v>GREATER LAWRENCE</v>
          </cell>
          <cell r="F1061">
            <v>270530</v>
          </cell>
          <cell r="G1061">
            <v>6.8902363672243075E-3</v>
          </cell>
          <cell r="H1061">
            <v>281515</v>
          </cell>
          <cell r="I1061">
            <v>6.8526873984065487E-3</v>
          </cell>
          <cell r="J1061"/>
          <cell r="K1061">
            <v>235185</v>
          </cell>
          <cell r="L1061">
            <v>0</v>
          </cell>
          <cell r="M1061">
            <v>0</v>
          </cell>
          <cell r="N1061">
            <v>281515</v>
          </cell>
          <cell r="O1061">
            <v>235168</v>
          </cell>
          <cell r="P1061">
            <v>229925</v>
          </cell>
          <cell r="Q1061">
            <v>5243</v>
          </cell>
          <cell r="R1061">
            <v>2.2803087963466346</v>
          </cell>
          <cell r="S1061">
            <v>17</v>
          </cell>
          <cell r="T1061">
            <v>0</v>
          </cell>
          <cell r="U1061">
            <v>211</v>
          </cell>
          <cell r="V1061">
            <v>823</v>
          </cell>
          <cell r="W1061">
            <v>1052</v>
          </cell>
          <cell r="X1061">
            <v>17</v>
          </cell>
          <cell r="Y1061">
            <v>281515</v>
          </cell>
        </row>
        <row r="1062">
          <cell r="A1062">
            <v>1053</v>
          </cell>
          <cell r="B1062">
            <v>211</v>
          </cell>
          <cell r="C1062" t="str">
            <v xml:space="preserve">NORTH ANDOVER                </v>
          </cell>
          <cell r="D1062">
            <v>913</v>
          </cell>
          <cell r="E1062" t="str">
            <v>ESSEX AGRICULTURAL</v>
          </cell>
          <cell r="F1062">
            <v>56040</v>
          </cell>
          <cell r="G1062">
            <v>1.427305090079659E-3</v>
          </cell>
          <cell r="H1062">
            <v>86624</v>
          </cell>
          <cell r="I1062">
            <v>2.1086165682097538E-3</v>
          </cell>
          <cell r="J1062"/>
          <cell r="K1062">
            <v>72368</v>
          </cell>
          <cell r="L1062">
            <v>74850</v>
          </cell>
          <cell r="M1062">
            <v>2482</v>
          </cell>
          <cell r="N1062">
            <v>0</v>
          </cell>
          <cell r="O1062">
            <v>74850</v>
          </cell>
          <cell r="P1062">
            <v>49087</v>
          </cell>
          <cell r="Q1062">
            <v>25763</v>
          </cell>
          <cell r="R1062">
            <v>52.484364495691324</v>
          </cell>
          <cell r="S1062">
            <v>4</v>
          </cell>
          <cell r="T1062">
            <v>0</v>
          </cell>
          <cell r="U1062">
            <v>211</v>
          </cell>
          <cell r="V1062">
            <v>913</v>
          </cell>
          <cell r="W1062">
            <v>1053</v>
          </cell>
          <cell r="X1062">
            <v>6</v>
          </cell>
          <cell r="Y1062">
            <v>86624</v>
          </cell>
        </row>
        <row r="1063">
          <cell r="A1063">
            <v>1054</v>
          </cell>
          <cell r="B1063">
            <v>211</v>
          </cell>
          <cell r="D1063">
            <v>998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/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211</v>
          </cell>
          <cell r="V1063">
            <v>998</v>
          </cell>
          <cell r="W1063">
            <v>1054</v>
          </cell>
          <cell r="X1063">
            <v>0</v>
          </cell>
          <cell r="Y1063">
            <v>0</v>
          </cell>
        </row>
        <row r="1064">
          <cell r="A1064">
            <v>1055</v>
          </cell>
          <cell r="B1064">
            <v>211</v>
          </cell>
          <cell r="C1064" t="str">
            <v xml:space="preserve">NORTH ANDOVER                </v>
          </cell>
          <cell r="D1064">
            <v>999</v>
          </cell>
          <cell r="E1064" t="str">
            <v>TOTAL</v>
          </cell>
          <cell r="F1064">
            <v>39262804</v>
          </cell>
          <cell r="G1064">
            <v>1</v>
          </cell>
          <cell r="H1064">
            <v>41080963.369999997</v>
          </cell>
          <cell r="I1064">
            <v>0.99999999999999989</v>
          </cell>
          <cell r="J1064">
            <v>34320113</v>
          </cell>
          <cell r="K1064">
            <v>34320113</v>
          </cell>
          <cell r="L1064">
            <v>74850</v>
          </cell>
          <cell r="M1064">
            <v>2482</v>
          </cell>
          <cell r="N1064">
            <v>40994339.369999997</v>
          </cell>
          <cell r="O1064">
            <v>34320113</v>
          </cell>
          <cell r="P1064">
            <v>33371203</v>
          </cell>
          <cell r="Q1064">
            <v>948910</v>
          </cell>
          <cell r="R1064">
            <v>2.8434995286205296</v>
          </cell>
          <cell r="S1064">
            <v>4571</v>
          </cell>
          <cell r="T1064">
            <v>0</v>
          </cell>
          <cell r="U1064">
            <v>211</v>
          </cell>
          <cell r="V1064">
            <v>999</v>
          </cell>
          <cell r="W1064">
            <v>1055</v>
          </cell>
          <cell r="X1064">
            <v>4585</v>
          </cell>
          <cell r="Y1064">
            <v>41080963.369999997</v>
          </cell>
        </row>
        <row r="1065">
          <cell r="A1065">
            <v>1056</v>
          </cell>
          <cell r="B1065">
            <v>212</v>
          </cell>
          <cell r="C1065" t="str">
            <v xml:space="preserve">NORTH ATTLEBOROUGH           </v>
          </cell>
          <cell r="D1065">
            <v>212</v>
          </cell>
          <cell r="E1065" t="str">
            <v>NORTH ATTLEBOROUGH</v>
          </cell>
          <cell r="F1065">
            <v>39843826.230000004</v>
          </cell>
          <cell r="G1065">
            <v>0.90860504824895028</v>
          </cell>
          <cell r="H1065">
            <v>41161023.43</v>
          </cell>
          <cell r="I1065">
            <v>0.90818906789680198</v>
          </cell>
          <cell r="J1065"/>
          <cell r="K1065">
            <v>22566227</v>
          </cell>
          <cell r="L1065">
            <v>0</v>
          </cell>
          <cell r="M1065">
            <v>0</v>
          </cell>
          <cell r="N1065">
            <v>41161023.43</v>
          </cell>
          <cell r="O1065">
            <v>22566227</v>
          </cell>
          <cell r="P1065">
            <v>21810997</v>
          </cell>
          <cell r="Q1065">
            <v>755230</v>
          </cell>
          <cell r="R1065">
            <v>3.4626110855913645</v>
          </cell>
          <cell r="S1065">
            <v>4620</v>
          </cell>
          <cell r="T1065">
            <v>0</v>
          </cell>
          <cell r="U1065">
            <v>212</v>
          </cell>
          <cell r="V1065">
            <v>212</v>
          </cell>
          <cell r="W1065">
            <v>1056</v>
          </cell>
          <cell r="X1065">
            <v>4597</v>
          </cell>
          <cell r="Y1065">
            <v>41161023.43</v>
          </cell>
        </row>
        <row r="1066">
          <cell r="A1066">
            <v>1057</v>
          </cell>
          <cell r="B1066">
            <v>212</v>
          </cell>
          <cell r="C1066" t="str">
            <v xml:space="preserve">NORTH ATTLEBOROUGH           </v>
          </cell>
          <cell r="D1066">
            <v>878</v>
          </cell>
          <cell r="E1066" t="str">
            <v>TRI COUNTY</v>
          </cell>
          <cell r="F1066">
            <v>3865223</v>
          </cell>
          <cell r="G1066">
            <v>8.8143169537358762E-2</v>
          </cell>
          <cell r="H1066">
            <v>3938817</v>
          </cell>
          <cell r="I1066">
            <v>8.6907230232736665E-2</v>
          </cell>
          <cell r="J1066"/>
          <cell r="K1066">
            <v>2159427</v>
          </cell>
          <cell r="L1066">
            <v>0</v>
          </cell>
          <cell r="M1066">
            <v>0</v>
          </cell>
          <cell r="N1066">
            <v>3938817</v>
          </cell>
          <cell r="O1066">
            <v>2159427</v>
          </cell>
          <cell r="P1066">
            <v>2115870</v>
          </cell>
          <cell r="Q1066">
            <v>43557</v>
          </cell>
          <cell r="R1066">
            <v>2.0585858299422934</v>
          </cell>
          <cell r="S1066">
            <v>268</v>
          </cell>
          <cell r="T1066">
            <v>0</v>
          </cell>
          <cell r="U1066">
            <v>212</v>
          </cell>
          <cell r="V1066">
            <v>878</v>
          </cell>
          <cell r="W1066">
            <v>1057</v>
          </cell>
          <cell r="X1066">
            <v>264</v>
          </cell>
          <cell r="Y1066">
            <v>3938817</v>
          </cell>
        </row>
        <row r="1067">
          <cell r="A1067">
            <v>1058</v>
          </cell>
          <cell r="B1067">
            <v>212</v>
          </cell>
          <cell r="C1067" t="str">
            <v xml:space="preserve">NORTH ATTLEBOROUGH           </v>
          </cell>
          <cell r="D1067">
            <v>910</v>
          </cell>
          <cell r="E1067" t="str">
            <v>BRISTOL COUNTY</v>
          </cell>
          <cell r="F1067">
            <v>142596</v>
          </cell>
          <cell r="G1067">
            <v>3.251782213690959E-3</v>
          </cell>
          <cell r="H1067">
            <v>222246</v>
          </cell>
          <cell r="I1067">
            <v>4.9037018704613062E-3</v>
          </cell>
          <cell r="J1067"/>
          <cell r="K1067">
            <v>121845</v>
          </cell>
          <cell r="L1067">
            <v>0</v>
          </cell>
          <cell r="M1067">
            <v>0</v>
          </cell>
          <cell r="N1067">
            <v>222246</v>
          </cell>
          <cell r="O1067">
            <v>121845</v>
          </cell>
          <cell r="P1067">
            <v>78059</v>
          </cell>
          <cell r="Q1067">
            <v>43786</v>
          </cell>
          <cell r="R1067">
            <v>56.093467761564973</v>
          </cell>
          <cell r="S1067">
            <v>10</v>
          </cell>
          <cell r="T1067">
            <v>0</v>
          </cell>
          <cell r="U1067">
            <v>212</v>
          </cell>
          <cell r="V1067">
            <v>910</v>
          </cell>
          <cell r="W1067">
            <v>1058</v>
          </cell>
          <cell r="X1067">
            <v>15</v>
          </cell>
          <cell r="Y1067">
            <v>222246</v>
          </cell>
        </row>
        <row r="1068">
          <cell r="A1068">
            <v>1059</v>
          </cell>
          <cell r="B1068">
            <v>212</v>
          </cell>
          <cell r="D1068">
            <v>998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/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212</v>
          </cell>
          <cell r="V1068">
            <v>998</v>
          </cell>
          <cell r="W1068">
            <v>1059</v>
          </cell>
          <cell r="X1068">
            <v>0</v>
          </cell>
          <cell r="Y1068">
            <v>0</v>
          </cell>
        </row>
        <row r="1069">
          <cell r="A1069">
            <v>1060</v>
          </cell>
          <cell r="B1069">
            <v>212</v>
          </cell>
          <cell r="C1069" t="str">
            <v xml:space="preserve">NORTH ATTLEBOROUGH           </v>
          </cell>
          <cell r="D1069">
            <v>999</v>
          </cell>
          <cell r="E1069" t="str">
            <v>TOTAL</v>
          </cell>
          <cell r="F1069">
            <v>43851645.230000004</v>
          </cell>
          <cell r="G1069">
            <v>1</v>
          </cell>
          <cell r="H1069">
            <v>45322086.43</v>
          </cell>
          <cell r="I1069">
            <v>0.99999999999999989</v>
          </cell>
          <cell r="J1069">
            <v>24847499</v>
          </cell>
          <cell r="K1069">
            <v>24847499</v>
          </cell>
          <cell r="L1069">
            <v>0</v>
          </cell>
          <cell r="M1069">
            <v>0</v>
          </cell>
          <cell r="N1069">
            <v>45322086.43</v>
          </cell>
          <cell r="O1069">
            <v>24847499</v>
          </cell>
          <cell r="P1069">
            <v>24004926</v>
          </cell>
          <cell r="Q1069">
            <v>842573</v>
          </cell>
          <cell r="R1069">
            <v>3.5100004057500533</v>
          </cell>
          <cell r="S1069">
            <v>4898</v>
          </cell>
          <cell r="T1069">
            <v>0</v>
          </cell>
          <cell r="U1069">
            <v>212</v>
          </cell>
          <cell r="V1069">
            <v>999</v>
          </cell>
          <cell r="W1069">
            <v>1060</v>
          </cell>
          <cell r="X1069">
            <v>4876</v>
          </cell>
          <cell r="Y1069">
            <v>45322086.43</v>
          </cell>
        </row>
        <row r="1070">
          <cell r="A1070">
            <v>1061</v>
          </cell>
          <cell r="B1070">
            <v>213</v>
          </cell>
          <cell r="C1070" t="str">
            <v xml:space="preserve">NORTHBOROUGH                 </v>
          </cell>
          <cell r="D1070">
            <v>213</v>
          </cell>
          <cell r="E1070" t="str">
            <v>NORTHBOROUGH</v>
          </cell>
          <cell r="F1070">
            <v>14878106.429999998</v>
          </cell>
          <cell r="G1070">
            <v>0.63534485390361328</v>
          </cell>
          <cell r="H1070">
            <v>15714470.859999999</v>
          </cell>
          <cell r="I1070">
            <v>0.63777802058486899</v>
          </cell>
          <cell r="J1070"/>
          <cell r="K1070">
            <v>12259650</v>
          </cell>
          <cell r="L1070">
            <v>0</v>
          </cell>
          <cell r="M1070">
            <v>0</v>
          </cell>
          <cell r="N1070">
            <v>15714470.859999999</v>
          </cell>
          <cell r="O1070">
            <v>12259650</v>
          </cell>
          <cell r="P1070">
            <v>11738874</v>
          </cell>
          <cell r="Q1070">
            <v>520776</v>
          </cell>
          <cell r="R1070">
            <v>4.4363369093151528</v>
          </cell>
          <cell r="S1070">
            <v>1838</v>
          </cell>
          <cell r="T1070">
            <v>0</v>
          </cell>
          <cell r="U1070">
            <v>213</v>
          </cell>
          <cell r="V1070">
            <v>213</v>
          </cell>
          <cell r="W1070">
            <v>1061</v>
          </cell>
          <cell r="X1070">
            <v>1859</v>
          </cell>
          <cell r="Y1070">
            <v>15714470.859999999</v>
          </cell>
        </row>
        <row r="1071">
          <cell r="A1071">
            <v>1062</v>
          </cell>
          <cell r="B1071">
            <v>213</v>
          </cell>
          <cell r="C1071" t="str">
            <v xml:space="preserve">NORTHBOROUGH                 </v>
          </cell>
          <cell r="D1071">
            <v>730</v>
          </cell>
          <cell r="E1071" t="str">
            <v>NORTHBORO SOUTHBORO</v>
          </cell>
          <cell r="F1071">
            <v>7903081</v>
          </cell>
          <cell r="G1071">
            <v>0.33748796373769607</v>
          </cell>
          <cell r="H1071">
            <v>8120595</v>
          </cell>
          <cell r="I1071">
            <v>0.32957756269442623</v>
          </cell>
          <cell r="J1071"/>
          <cell r="K1071">
            <v>6335285</v>
          </cell>
          <cell r="L1071">
            <v>0</v>
          </cell>
          <cell r="M1071">
            <v>0</v>
          </cell>
          <cell r="N1071">
            <v>8120595</v>
          </cell>
          <cell r="O1071">
            <v>6335285</v>
          </cell>
          <cell r="P1071">
            <v>6235557</v>
          </cell>
          <cell r="Q1071">
            <v>99728</v>
          </cell>
          <cell r="R1071">
            <v>1.5993438918127121</v>
          </cell>
          <cell r="S1071">
            <v>851</v>
          </cell>
          <cell r="T1071">
            <v>0</v>
          </cell>
          <cell r="U1071">
            <v>213</v>
          </cell>
          <cell r="V1071">
            <v>730</v>
          </cell>
          <cell r="W1071">
            <v>1062</v>
          </cell>
          <cell r="X1071">
            <v>841</v>
          </cell>
          <cell r="Y1071">
            <v>8120595</v>
          </cell>
        </row>
        <row r="1072">
          <cell r="A1072">
            <v>1063</v>
          </cell>
          <cell r="B1072">
            <v>213</v>
          </cell>
          <cell r="C1072" t="str">
            <v xml:space="preserve">NORTHBOROUGH                 </v>
          </cell>
          <cell r="D1072">
            <v>801</v>
          </cell>
          <cell r="E1072" t="str">
            <v>ASSABET VALLEY</v>
          </cell>
          <cell r="F1072">
            <v>636184</v>
          </cell>
          <cell r="G1072">
            <v>2.7167182358690548E-2</v>
          </cell>
          <cell r="H1072">
            <v>804339</v>
          </cell>
          <cell r="I1072">
            <v>3.2644416720704839E-2</v>
          </cell>
          <cell r="J1072"/>
          <cell r="K1072">
            <v>627505</v>
          </cell>
          <cell r="L1072">
            <v>0</v>
          </cell>
          <cell r="M1072">
            <v>0</v>
          </cell>
          <cell r="N1072">
            <v>804339</v>
          </cell>
          <cell r="O1072">
            <v>627505</v>
          </cell>
          <cell r="P1072">
            <v>501951</v>
          </cell>
          <cell r="Q1072">
            <v>125554</v>
          </cell>
          <cell r="R1072">
            <v>25.013198499455125</v>
          </cell>
          <cell r="S1072">
            <v>41</v>
          </cell>
          <cell r="T1072">
            <v>0</v>
          </cell>
          <cell r="U1072">
            <v>213</v>
          </cell>
          <cell r="V1072">
            <v>801</v>
          </cell>
          <cell r="W1072">
            <v>1063</v>
          </cell>
          <cell r="X1072">
            <v>49</v>
          </cell>
          <cell r="Y1072">
            <v>804339</v>
          </cell>
        </row>
        <row r="1073">
          <cell r="A1073">
            <v>1064</v>
          </cell>
          <cell r="B1073">
            <v>213</v>
          </cell>
          <cell r="D1073">
            <v>998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/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213</v>
          </cell>
          <cell r="V1073">
            <v>998</v>
          </cell>
          <cell r="W1073">
            <v>1064</v>
          </cell>
          <cell r="X1073">
            <v>0</v>
          </cell>
          <cell r="Y1073">
            <v>0</v>
          </cell>
        </row>
        <row r="1074">
          <cell r="A1074">
            <v>1065</v>
          </cell>
          <cell r="B1074">
            <v>213</v>
          </cell>
          <cell r="C1074" t="str">
            <v xml:space="preserve">NORTHBOROUGH                 </v>
          </cell>
          <cell r="D1074">
            <v>999</v>
          </cell>
          <cell r="E1074" t="str">
            <v>TOTAL</v>
          </cell>
          <cell r="F1074">
            <v>23417371.43</v>
          </cell>
          <cell r="G1074">
            <v>1</v>
          </cell>
          <cell r="H1074">
            <v>24639404.859999999</v>
          </cell>
          <cell r="I1074">
            <v>1</v>
          </cell>
          <cell r="J1074">
            <v>19222441</v>
          </cell>
          <cell r="K1074">
            <v>19222440</v>
          </cell>
          <cell r="L1074">
            <v>0</v>
          </cell>
          <cell r="M1074">
            <v>0</v>
          </cell>
          <cell r="N1074">
            <v>24639404.859999999</v>
          </cell>
          <cell r="O1074">
            <v>19222440</v>
          </cell>
          <cell r="P1074">
            <v>18476382</v>
          </cell>
          <cell r="Q1074">
            <v>746058</v>
          </cell>
          <cell r="R1074">
            <v>4.0379009267074037</v>
          </cell>
          <cell r="S1074">
            <v>2730</v>
          </cell>
          <cell r="T1074">
            <v>0</v>
          </cell>
          <cell r="U1074">
            <v>213</v>
          </cell>
          <cell r="V1074">
            <v>999</v>
          </cell>
          <cell r="W1074">
            <v>1065</v>
          </cell>
          <cell r="X1074">
            <v>2749</v>
          </cell>
          <cell r="Y1074">
            <v>24639404.859999999</v>
          </cell>
        </row>
        <row r="1075">
          <cell r="A1075">
            <v>1066</v>
          </cell>
          <cell r="B1075">
            <v>214</v>
          </cell>
          <cell r="C1075" t="str">
            <v xml:space="preserve">NORTHBRIDGE                  </v>
          </cell>
          <cell r="D1075">
            <v>214</v>
          </cell>
          <cell r="E1075" t="str">
            <v>NORTHBRIDGE</v>
          </cell>
          <cell r="F1075">
            <v>22423099.34</v>
          </cell>
          <cell r="G1075">
            <v>0.91221795195529176</v>
          </cell>
          <cell r="H1075">
            <v>23980196.999999996</v>
          </cell>
          <cell r="I1075">
            <v>0.92071895503634116</v>
          </cell>
          <cell r="J1075"/>
          <cell r="K1075">
            <v>8893916</v>
          </cell>
          <cell r="L1075">
            <v>0</v>
          </cell>
          <cell r="M1075">
            <v>0</v>
          </cell>
          <cell r="N1075">
            <v>23980196.999999996</v>
          </cell>
          <cell r="O1075">
            <v>8893916</v>
          </cell>
          <cell r="P1075">
            <v>8388993</v>
          </cell>
          <cell r="Q1075">
            <v>504923</v>
          </cell>
          <cell r="R1075">
            <v>6.0188749710483727</v>
          </cell>
          <cell r="S1075">
            <v>2515</v>
          </cell>
          <cell r="T1075">
            <v>0</v>
          </cell>
          <cell r="U1075">
            <v>214</v>
          </cell>
          <cell r="V1075">
            <v>214</v>
          </cell>
          <cell r="W1075">
            <v>1066</v>
          </cell>
          <cell r="X1075">
            <v>2562</v>
          </cell>
          <cell r="Y1075">
            <v>23980196.999999996</v>
          </cell>
        </row>
        <row r="1076">
          <cell r="A1076">
            <v>1067</v>
          </cell>
          <cell r="B1076">
            <v>214</v>
          </cell>
          <cell r="C1076" t="str">
            <v xml:space="preserve">NORTHBRIDGE                  </v>
          </cell>
          <cell r="D1076">
            <v>805</v>
          </cell>
          <cell r="E1076" t="str">
            <v>BLACKSTONE VALLEY</v>
          </cell>
          <cell r="F1076">
            <v>2157758</v>
          </cell>
          <cell r="G1076">
            <v>8.778204804470828E-2</v>
          </cell>
          <cell r="H1076">
            <v>2064881</v>
          </cell>
          <cell r="I1076">
            <v>7.9281044963658787E-2</v>
          </cell>
          <cell r="J1076"/>
          <cell r="K1076">
            <v>765835</v>
          </cell>
          <cell r="L1076">
            <v>0</v>
          </cell>
          <cell r="M1076">
            <v>0</v>
          </cell>
          <cell r="N1076">
            <v>2064881</v>
          </cell>
          <cell r="O1076">
            <v>765835</v>
          </cell>
          <cell r="P1076">
            <v>807266</v>
          </cell>
          <cell r="Q1076">
            <v>-41431</v>
          </cell>
          <cell r="R1076">
            <v>-5.1322612373121128</v>
          </cell>
          <cell r="S1076">
            <v>152</v>
          </cell>
          <cell r="T1076">
            <v>0</v>
          </cell>
          <cell r="U1076">
            <v>214</v>
          </cell>
          <cell r="V1076">
            <v>805</v>
          </cell>
          <cell r="W1076">
            <v>1067</v>
          </cell>
          <cell r="X1076">
            <v>140</v>
          </cell>
          <cell r="Y1076">
            <v>2064881</v>
          </cell>
        </row>
        <row r="1077">
          <cell r="A1077">
            <v>1068</v>
          </cell>
          <cell r="B1077">
            <v>214</v>
          </cell>
          <cell r="D1077">
            <v>998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/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214</v>
          </cell>
          <cell r="V1077">
            <v>998</v>
          </cell>
          <cell r="W1077">
            <v>1068</v>
          </cell>
          <cell r="X1077">
            <v>0</v>
          </cell>
          <cell r="Y1077">
            <v>0</v>
          </cell>
        </row>
        <row r="1078">
          <cell r="A1078">
            <v>1069</v>
          </cell>
          <cell r="B1078">
            <v>214</v>
          </cell>
          <cell r="D1078">
            <v>998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/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214</v>
          </cell>
          <cell r="V1078">
            <v>998</v>
          </cell>
          <cell r="W1078">
            <v>1069</v>
          </cell>
          <cell r="X1078">
            <v>0</v>
          </cell>
          <cell r="Y1078">
            <v>0</v>
          </cell>
        </row>
        <row r="1079">
          <cell r="A1079">
            <v>1070</v>
          </cell>
          <cell r="B1079">
            <v>214</v>
          </cell>
          <cell r="C1079" t="str">
            <v xml:space="preserve">NORTHBRIDGE                  </v>
          </cell>
          <cell r="D1079">
            <v>999</v>
          </cell>
          <cell r="E1079" t="str">
            <v>TOTAL</v>
          </cell>
          <cell r="F1079">
            <v>24580857.34</v>
          </cell>
          <cell r="G1079">
            <v>1</v>
          </cell>
          <cell r="H1079">
            <v>26045077.999999996</v>
          </cell>
          <cell r="I1079">
            <v>1</v>
          </cell>
          <cell r="J1079">
            <v>9659751</v>
          </cell>
          <cell r="K1079">
            <v>9659751</v>
          </cell>
          <cell r="L1079">
            <v>0</v>
          </cell>
          <cell r="M1079">
            <v>0</v>
          </cell>
          <cell r="N1079">
            <v>26045077.999999996</v>
          </cell>
          <cell r="O1079">
            <v>9659751</v>
          </cell>
          <cell r="P1079">
            <v>9196259</v>
          </cell>
          <cell r="Q1079">
            <v>463492</v>
          </cell>
          <cell r="R1079">
            <v>5.0400059415464487</v>
          </cell>
          <cell r="S1079">
            <v>2667</v>
          </cell>
          <cell r="T1079">
            <v>0</v>
          </cell>
          <cell r="U1079">
            <v>214</v>
          </cell>
          <cell r="V1079">
            <v>999</v>
          </cell>
          <cell r="W1079">
            <v>1070</v>
          </cell>
          <cell r="X1079">
            <v>2702</v>
          </cell>
          <cell r="Y1079">
            <v>26045077.999999996</v>
          </cell>
        </row>
        <row r="1080">
          <cell r="A1080">
            <v>1071</v>
          </cell>
          <cell r="B1080">
            <v>215</v>
          </cell>
          <cell r="C1080" t="str">
            <v xml:space="preserve">NORTH BROOKFIELD             </v>
          </cell>
          <cell r="D1080">
            <v>215</v>
          </cell>
          <cell r="E1080" t="str">
            <v>NORTH BROOKFIELD</v>
          </cell>
          <cell r="F1080">
            <v>6001484.8899999997</v>
          </cell>
          <cell r="G1080">
            <v>0.86807862115655998</v>
          </cell>
          <cell r="H1080">
            <v>6089693.8600000003</v>
          </cell>
          <cell r="I1080">
            <v>0.88260323115169892</v>
          </cell>
          <cell r="J1080"/>
          <cell r="K1080">
            <v>2658631</v>
          </cell>
          <cell r="L1080">
            <v>0</v>
          </cell>
          <cell r="M1080">
            <v>0</v>
          </cell>
          <cell r="N1080">
            <v>6089693.8600000003</v>
          </cell>
          <cell r="O1080">
            <v>2658631</v>
          </cell>
          <cell r="P1080">
            <v>2543410</v>
          </cell>
          <cell r="Q1080">
            <v>115221</v>
          </cell>
          <cell r="R1080">
            <v>4.5301779893921941</v>
          </cell>
          <cell r="S1080">
            <v>653</v>
          </cell>
          <cell r="T1080">
            <v>0</v>
          </cell>
          <cell r="U1080">
            <v>215</v>
          </cell>
          <cell r="V1080">
            <v>215</v>
          </cell>
          <cell r="W1080">
            <v>1071</v>
          </cell>
          <cell r="X1080">
            <v>640</v>
          </cell>
          <cell r="Y1080">
            <v>6089693.8600000003</v>
          </cell>
        </row>
        <row r="1081">
          <cell r="A1081">
            <v>1072</v>
          </cell>
          <cell r="B1081">
            <v>215</v>
          </cell>
          <cell r="C1081" t="str">
            <v xml:space="preserve">NORTH BROOKFIELD             </v>
          </cell>
          <cell r="D1081">
            <v>876</v>
          </cell>
          <cell r="E1081" t="str">
            <v>SOUTHERN WORCESTER</v>
          </cell>
          <cell r="F1081">
            <v>912042</v>
          </cell>
          <cell r="G1081">
            <v>0.13192137884344007</v>
          </cell>
          <cell r="H1081">
            <v>810002</v>
          </cell>
          <cell r="I1081">
            <v>0.11739676884830108</v>
          </cell>
          <cell r="J1081"/>
          <cell r="K1081">
            <v>353630</v>
          </cell>
          <cell r="L1081">
            <v>0</v>
          </cell>
          <cell r="M1081">
            <v>0</v>
          </cell>
          <cell r="N1081">
            <v>810002</v>
          </cell>
          <cell r="O1081">
            <v>353630</v>
          </cell>
          <cell r="P1081">
            <v>386520</v>
          </cell>
          <cell r="Q1081">
            <v>-32890</v>
          </cell>
          <cell r="R1081">
            <v>-8.5092621339128627</v>
          </cell>
          <cell r="S1081">
            <v>64</v>
          </cell>
          <cell r="T1081">
            <v>0</v>
          </cell>
          <cell r="U1081">
            <v>215</v>
          </cell>
          <cell r="V1081">
            <v>876</v>
          </cell>
          <cell r="W1081">
            <v>1072</v>
          </cell>
          <cell r="X1081">
            <v>55</v>
          </cell>
          <cell r="Y1081">
            <v>810002</v>
          </cell>
        </row>
        <row r="1082">
          <cell r="A1082">
            <v>1073</v>
          </cell>
          <cell r="B1082">
            <v>215</v>
          </cell>
          <cell r="D1082">
            <v>998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/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215</v>
          </cell>
          <cell r="V1082">
            <v>998</v>
          </cell>
          <cell r="W1082">
            <v>1073</v>
          </cell>
          <cell r="X1082">
            <v>0</v>
          </cell>
          <cell r="Y1082">
            <v>0</v>
          </cell>
        </row>
        <row r="1083">
          <cell r="A1083">
            <v>1074</v>
          </cell>
          <cell r="B1083">
            <v>215</v>
          </cell>
          <cell r="D1083">
            <v>998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/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215</v>
          </cell>
          <cell r="V1083">
            <v>998</v>
          </cell>
          <cell r="W1083">
            <v>1074</v>
          </cell>
          <cell r="X1083">
            <v>0</v>
          </cell>
          <cell r="Y1083">
            <v>0</v>
          </cell>
        </row>
        <row r="1084">
          <cell r="A1084">
            <v>1075</v>
          </cell>
          <cell r="B1084">
            <v>215</v>
          </cell>
          <cell r="C1084" t="str">
            <v xml:space="preserve">NORTH BROOKFIELD             </v>
          </cell>
          <cell r="D1084">
            <v>999</v>
          </cell>
          <cell r="E1084" t="str">
            <v>TOTAL</v>
          </cell>
          <cell r="F1084">
            <v>6913526.8899999997</v>
          </cell>
          <cell r="G1084">
            <v>1</v>
          </cell>
          <cell r="H1084">
            <v>6899695.8600000003</v>
          </cell>
          <cell r="I1084">
            <v>1</v>
          </cell>
          <cell r="J1084">
            <v>3012261</v>
          </cell>
          <cell r="K1084">
            <v>3012261</v>
          </cell>
          <cell r="L1084">
            <v>0</v>
          </cell>
          <cell r="M1084">
            <v>0</v>
          </cell>
          <cell r="N1084">
            <v>6899695.8600000003</v>
          </cell>
          <cell r="O1084">
            <v>3012261</v>
          </cell>
          <cell r="P1084">
            <v>2929930</v>
          </cell>
          <cell r="Q1084">
            <v>82331</v>
          </cell>
          <cell r="R1084">
            <v>2.8099988736932282</v>
          </cell>
          <cell r="S1084">
            <v>717</v>
          </cell>
          <cell r="T1084">
            <v>0</v>
          </cell>
          <cell r="U1084">
            <v>215</v>
          </cell>
          <cell r="V1084">
            <v>999</v>
          </cell>
          <cell r="W1084">
            <v>1075</v>
          </cell>
          <cell r="X1084">
            <v>695</v>
          </cell>
          <cell r="Y1084">
            <v>6899695.8600000003</v>
          </cell>
        </row>
        <row r="1085">
          <cell r="A1085">
            <v>1076</v>
          </cell>
          <cell r="B1085">
            <v>216</v>
          </cell>
          <cell r="C1085" t="str">
            <v xml:space="preserve">NORTHFIELD                   </v>
          </cell>
          <cell r="D1085">
            <v>216</v>
          </cell>
          <cell r="E1085" t="str">
            <v>NORTHFIELD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/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216</v>
          </cell>
          <cell r="V1085">
            <v>216</v>
          </cell>
          <cell r="W1085">
            <v>1076</v>
          </cell>
          <cell r="X1085">
            <v>0</v>
          </cell>
          <cell r="Y1085">
            <v>0</v>
          </cell>
        </row>
        <row r="1086">
          <cell r="A1086">
            <v>1077</v>
          </cell>
          <cell r="B1086">
            <v>216</v>
          </cell>
          <cell r="C1086" t="str">
            <v xml:space="preserve">NORTHFIELD                   </v>
          </cell>
          <cell r="D1086">
            <v>750</v>
          </cell>
          <cell r="E1086" t="str">
            <v>PIONEER</v>
          </cell>
          <cell r="F1086">
            <v>4122690</v>
          </cell>
          <cell r="G1086">
            <v>0.92168075523142901</v>
          </cell>
          <cell r="H1086">
            <v>4314056</v>
          </cell>
          <cell r="I1086">
            <v>0.92184209609726531</v>
          </cell>
          <cell r="J1086"/>
          <cell r="K1086">
            <v>2341579</v>
          </cell>
          <cell r="L1086">
            <v>0</v>
          </cell>
          <cell r="M1086">
            <v>0</v>
          </cell>
          <cell r="N1086">
            <v>4314056</v>
          </cell>
          <cell r="O1086">
            <v>2341579</v>
          </cell>
          <cell r="P1086">
            <v>2285648</v>
          </cell>
          <cell r="Q1086">
            <v>55931</v>
          </cell>
          <cell r="R1086">
            <v>2.4470522145142208</v>
          </cell>
          <cell r="S1086">
            <v>455</v>
          </cell>
          <cell r="T1086">
            <v>0</v>
          </cell>
          <cell r="U1086">
            <v>216</v>
          </cell>
          <cell r="V1086">
            <v>750</v>
          </cell>
          <cell r="W1086">
            <v>1077</v>
          </cell>
          <cell r="X1086">
            <v>452</v>
          </cell>
          <cell r="Y1086">
            <v>4314056</v>
          </cell>
        </row>
        <row r="1087">
          <cell r="A1087">
            <v>1078</v>
          </cell>
          <cell r="B1087">
            <v>216</v>
          </cell>
          <cell r="C1087" t="str">
            <v xml:space="preserve">NORTHFIELD                   </v>
          </cell>
          <cell r="D1087">
            <v>818</v>
          </cell>
          <cell r="E1087" t="str">
            <v>FRANKLIN COUNTY</v>
          </cell>
          <cell r="F1087">
            <v>350323</v>
          </cell>
          <cell r="G1087">
            <v>7.8319244768570981E-2</v>
          </cell>
          <cell r="H1087">
            <v>365765</v>
          </cell>
          <cell r="I1087">
            <v>7.8157903902734735E-2</v>
          </cell>
          <cell r="J1087"/>
          <cell r="K1087">
            <v>198530</v>
          </cell>
          <cell r="L1087">
            <v>0</v>
          </cell>
          <cell r="M1087">
            <v>0</v>
          </cell>
          <cell r="N1087">
            <v>365765</v>
          </cell>
          <cell r="O1087">
            <v>198530</v>
          </cell>
          <cell r="P1087">
            <v>194222</v>
          </cell>
          <cell r="Q1087">
            <v>4308</v>
          </cell>
          <cell r="R1087">
            <v>2.2180803410530219</v>
          </cell>
          <cell r="S1087">
            <v>24</v>
          </cell>
          <cell r="T1087">
            <v>0</v>
          </cell>
          <cell r="U1087">
            <v>216</v>
          </cell>
          <cell r="V1087">
            <v>818</v>
          </cell>
          <cell r="W1087">
            <v>1078</v>
          </cell>
          <cell r="X1087">
            <v>24</v>
          </cell>
          <cell r="Y1087">
            <v>365765</v>
          </cell>
        </row>
        <row r="1088">
          <cell r="A1088">
            <v>1079</v>
          </cell>
          <cell r="B1088">
            <v>216</v>
          </cell>
          <cell r="D1088">
            <v>998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/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216</v>
          </cell>
          <cell r="V1088">
            <v>998</v>
          </cell>
          <cell r="W1088">
            <v>1079</v>
          </cell>
          <cell r="X1088">
            <v>0</v>
          </cell>
          <cell r="Y1088">
            <v>0</v>
          </cell>
        </row>
        <row r="1089">
          <cell r="A1089">
            <v>1080</v>
          </cell>
          <cell r="B1089">
            <v>216</v>
          </cell>
          <cell r="C1089" t="str">
            <v xml:space="preserve">NORTHFIELD                   </v>
          </cell>
          <cell r="D1089">
            <v>999</v>
          </cell>
          <cell r="E1089" t="str">
            <v>TOTAL</v>
          </cell>
          <cell r="F1089">
            <v>4473013</v>
          </cell>
          <cell r="G1089">
            <v>1</v>
          </cell>
          <cell r="H1089">
            <v>4679821</v>
          </cell>
          <cell r="I1089">
            <v>1</v>
          </cell>
          <cell r="J1089">
            <v>2540109</v>
          </cell>
          <cell r="K1089">
            <v>2540109</v>
          </cell>
          <cell r="L1089">
            <v>0</v>
          </cell>
          <cell r="M1089">
            <v>0</v>
          </cell>
          <cell r="N1089">
            <v>4679821</v>
          </cell>
          <cell r="O1089">
            <v>2540109</v>
          </cell>
          <cell r="P1089">
            <v>2479870</v>
          </cell>
          <cell r="Q1089">
            <v>60239</v>
          </cell>
          <cell r="R1089">
            <v>2.4291192683487441</v>
          </cell>
          <cell r="S1089">
            <v>479</v>
          </cell>
          <cell r="T1089">
            <v>0</v>
          </cell>
          <cell r="U1089">
            <v>216</v>
          </cell>
          <cell r="V1089">
            <v>999</v>
          </cell>
          <cell r="W1089">
            <v>1080</v>
          </cell>
          <cell r="X1089">
            <v>476</v>
          </cell>
          <cell r="Y1089">
            <v>4679821</v>
          </cell>
        </row>
        <row r="1090">
          <cell r="A1090">
            <v>1081</v>
          </cell>
          <cell r="B1090">
            <v>217</v>
          </cell>
          <cell r="C1090" t="str">
            <v xml:space="preserve">NORTH READING                </v>
          </cell>
          <cell r="D1090">
            <v>217</v>
          </cell>
          <cell r="E1090" t="str">
            <v>NORTH READING</v>
          </cell>
          <cell r="F1090">
            <v>22670246.940660004</v>
          </cell>
          <cell r="G1090">
            <v>0.9722337441609723</v>
          </cell>
          <cell r="H1090">
            <v>23098274.900569998</v>
          </cell>
          <cell r="I1090">
            <v>0.97361229327376586</v>
          </cell>
          <cell r="J1090"/>
          <cell r="K1090">
            <v>18580682</v>
          </cell>
          <cell r="L1090">
            <v>0</v>
          </cell>
          <cell r="M1090">
            <v>0</v>
          </cell>
          <cell r="N1090">
            <v>23098274.900569998</v>
          </cell>
          <cell r="O1090">
            <v>18576477</v>
          </cell>
          <cell r="P1090">
            <v>17894010</v>
          </cell>
          <cell r="Q1090">
            <v>682467</v>
          </cell>
          <cell r="R1090">
            <v>3.8139410897836763</v>
          </cell>
          <cell r="S1090">
            <v>2609</v>
          </cell>
          <cell r="T1090">
            <v>0</v>
          </cell>
          <cell r="U1090">
            <v>217</v>
          </cell>
          <cell r="V1090">
            <v>217</v>
          </cell>
          <cell r="W1090">
            <v>1081</v>
          </cell>
          <cell r="X1090">
            <v>2571</v>
          </cell>
          <cell r="Y1090">
            <v>23098274.900569998</v>
          </cell>
        </row>
        <row r="1091">
          <cell r="A1091">
            <v>1082</v>
          </cell>
          <cell r="B1091">
            <v>217</v>
          </cell>
          <cell r="C1091" t="str">
            <v xml:space="preserve">NORTH READING                </v>
          </cell>
          <cell r="D1091">
            <v>853</v>
          </cell>
          <cell r="E1091" t="str">
            <v>NORTHEAST METROPOLITAN</v>
          </cell>
          <cell r="F1091">
            <v>549375</v>
          </cell>
          <cell r="G1091">
            <v>2.3560436487370887E-2</v>
          </cell>
          <cell r="H1091">
            <v>553843</v>
          </cell>
          <cell r="I1091">
            <v>2.3344962152576847E-2</v>
          </cell>
          <cell r="J1091"/>
          <cell r="K1091">
            <v>445522</v>
          </cell>
          <cell r="L1091">
            <v>0</v>
          </cell>
          <cell r="M1091">
            <v>0</v>
          </cell>
          <cell r="N1091">
            <v>553843</v>
          </cell>
          <cell r="O1091">
            <v>445421</v>
          </cell>
          <cell r="P1091">
            <v>433631</v>
          </cell>
          <cell r="Q1091">
            <v>11790</v>
          </cell>
          <cell r="R1091">
            <v>2.7189015545475299</v>
          </cell>
          <cell r="S1091">
            <v>36</v>
          </cell>
          <cell r="T1091">
            <v>0</v>
          </cell>
          <cell r="U1091">
            <v>217</v>
          </cell>
          <cell r="V1091">
            <v>853</v>
          </cell>
          <cell r="W1091">
            <v>1082</v>
          </cell>
          <cell r="X1091">
            <v>35</v>
          </cell>
          <cell r="Y1091">
            <v>553843</v>
          </cell>
        </row>
        <row r="1092">
          <cell r="A1092">
            <v>1083</v>
          </cell>
          <cell r="B1092">
            <v>217</v>
          </cell>
          <cell r="C1092" t="str">
            <v xml:space="preserve">NORTH READING                </v>
          </cell>
          <cell r="D1092">
            <v>913</v>
          </cell>
          <cell r="E1092" t="str">
            <v>ESSEX AGRICULTURAL</v>
          </cell>
          <cell r="F1092">
            <v>98070</v>
          </cell>
          <cell r="G1092">
            <v>4.2058193516568152E-3</v>
          </cell>
          <cell r="H1092">
            <v>72187</v>
          </cell>
          <cell r="I1092">
            <v>3.0427445736572727E-3</v>
          </cell>
          <cell r="J1092"/>
          <cell r="K1092">
            <v>58069</v>
          </cell>
          <cell r="L1092">
            <v>62375</v>
          </cell>
          <cell r="M1092">
            <v>4306</v>
          </cell>
          <cell r="N1092">
            <v>0</v>
          </cell>
          <cell r="O1092">
            <v>62375</v>
          </cell>
          <cell r="P1092">
            <v>85903</v>
          </cell>
          <cell r="Q1092">
            <v>-23528</v>
          </cell>
          <cell r="R1092">
            <v>-27.389031814954077</v>
          </cell>
          <cell r="S1092">
            <v>7</v>
          </cell>
          <cell r="T1092">
            <v>0</v>
          </cell>
          <cell r="U1092">
            <v>217</v>
          </cell>
          <cell r="V1092">
            <v>913</v>
          </cell>
          <cell r="W1092">
            <v>1083</v>
          </cell>
          <cell r="X1092">
            <v>5</v>
          </cell>
          <cell r="Y1092">
            <v>72187</v>
          </cell>
        </row>
        <row r="1093">
          <cell r="A1093">
            <v>1084</v>
          </cell>
          <cell r="B1093">
            <v>217</v>
          </cell>
          <cell r="D1093">
            <v>998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/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217</v>
          </cell>
          <cell r="V1093">
            <v>998</v>
          </cell>
          <cell r="W1093">
            <v>1084</v>
          </cell>
          <cell r="X1093">
            <v>0</v>
          </cell>
          <cell r="Y1093">
            <v>0</v>
          </cell>
        </row>
        <row r="1094">
          <cell r="A1094">
            <v>1085</v>
          </cell>
          <cell r="B1094">
            <v>217</v>
          </cell>
          <cell r="C1094" t="str">
            <v xml:space="preserve">NORTH READING                </v>
          </cell>
          <cell r="D1094">
            <v>999</v>
          </cell>
          <cell r="E1094" t="str">
            <v>TOTAL</v>
          </cell>
          <cell r="F1094">
            <v>23317691.940660004</v>
          </cell>
          <cell r="G1094">
            <v>1</v>
          </cell>
          <cell r="H1094">
            <v>23724304.900569998</v>
          </cell>
          <cell r="I1094">
            <v>1</v>
          </cell>
          <cell r="J1094">
            <v>19084272</v>
          </cell>
          <cell r="K1094">
            <v>19084273</v>
          </cell>
          <cell r="L1094">
            <v>62375</v>
          </cell>
          <cell r="M1094">
            <v>4306</v>
          </cell>
          <cell r="N1094">
            <v>23652117.900569998</v>
          </cell>
          <cell r="O1094">
            <v>19084273</v>
          </cell>
          <cell r="P1094">
            <v>18413544</v>
          </cell>
          <cell r="Q1094">
            <v>670729</v>
          </cell>
          <cell r="R1094">
            <v>3.6425850450081745</v>
          </cell>
          <cell r="S1094">
            <v>2652</v>
          </cell>
          <cell r="T1094">
            <v>0</v>
          </cell>
          <cell r="U1094">
            <v>217</v>
          </cell>
          <cell r="V1094">
            <v>999</v>
          </cell>
          <cell r="W1094">
            <v>1085</v>
          </cell>
          <cell r="X1094">
            <v>2611</v>
          </cell>
          <cell r="Y1094">
            <v>23724304.900569998</v>
          </cell>
        </row>
        <row r="1095">
          <cell r="A1095">
            <v>1086</v>
          </cell>
          <cell r="B1095">
            <v>218</v>
          </cell>
          <cell r="C1095" t="str">
            <v xml:space="preserve">NORTON                       </v>
          </cell>
          <cell r="D1095">
            <v>218</v>
          </cell>
          <cell r="E1095" t="str">
            <v>NORTON</v>
          </cell>
          <cell r="F1095">
            <v>25121296.479999997</v>
          </cell>
          <cell r="G1095">
            <v>0.92731663489902405</v>
          </cell>
          <cell r="H1095">
            <v>25245341.509999998</v>
          </cell>
          <cell r="I1095">
            <v>0.92888542746801406</v>
          </cell>
          <cell r="J1095"/>
          <cell r="K1095">
            <v>15231907</v>
          </cell>
          <cell r="L1095">
            <v>0</v>
          </cell>
          <cell r="M1095">
            <v>0</v>
          </cell>
          <cell r="N1095">
            <v>25245341.509999998</v>
          </cell>
          <cell r="O1095">
            <v>15231907</v>
          </cell>
          <cell r="P1095">
            <v>14682739</v>
          </cell>
          <cell r="Q1095">
            <v>549168</v>
          </cell>
          <cell r="R1095">
            <v>3.7402285772429789</v>
          </cell>
          <cell r="S1095">
            <v>2912</v>
          </cell>
          <cell r="T1095">
            <v>0</v>
          </cell>
          <cell r="U1095">
            <v>218</v>
          </cell>
          <cell r="V1095">
            <v>218</v>
          </cell>
          <cell r="W1095">
            <v>1086</v>
          </cell>
          <cell r="X1095">
            <v>2803</v>
          </cell>
          <cell r="Y1095">
            <v>25245341.509999998</v>
          </cell>
        </row>
        <row r="1096">
          <cell r="A1096">
            <v>1087</v>
          </cell>
          <cell r="B1096">
            <v>218</v>
          </cell>
          <cell r="C1096" t="str">
            <v xml:space="preserve">NORTON                       </v>
          </cell>
          <cell r="D1096">
            <v>872</v>
          </cell>
          <cell r="E1096" t="str">
            <v>SOUTHEASTERN</v>
          </cell>
          <cell r="F1096">
            <v>1797900</v>
          </cell>
          <cell r="G1096">
            <v>6.6366900259797246E-2</v>
          </cell>
          <cell r="H1096">
            <v>1725330</v>
          </cell>
          <cell r="I1096">
            <v>6.3482361446311392E-2</v>
          </cell>
          <cell r="J1096"/>
          <cell r="K1096">
            <v>1040987</v>
          </cell>
          <cell r="L1096">
            <v>0</v>
          </cell>
          <cell r="M1096">
            <v>0</v>
          </cell>
          <cell r="N1096">
            <v>1725330</v>
          </cell>
          <cell r="O1096">
            <v>1040987</v>
          </cell>
          <cell r="P1096">
            <v>1050825</v>
          </cell>
          <cell r="Q1096">
            <v>-9838</v>
          </cell>
          <cell r="R1096">
            <v>-0.93621678205219705</v>
          </cell>
          <cell r="S1096">
            <v>122</v>
          </cell>
          <cell r="T1096">
            <v>0</v>
          </cell>
          <cell r="U1096">
            <v>218</v>
          </cell>
          <cell r="V1096">
            <v>872</v>
          </cell>
          <cell r="W1096">
            <v>1087</v>
          </cell>
          <cell r="X1096">
            <v>113</v>
          </cell>
          <cell r="Y1096">
            <v>1725330</v>
          </cell>
        </row>
        <row r="1097">
          <cell r="A1097">
            <v>1088</v>
          </cell>
          <cell r="B1097">
            <v>218</v>
          </cell>
          <cell r="C1097" t="str">
            <v xml:space="preserve">NORTON                       </v>
          </cell>
          <cell r="D1097">
            <v>910</v>
          </cell>
          <cell r="E1097" t="str">
            <v>BRISTOL COUNTY</v>
          </cell>
          <cell r="F1097">
            <v>171115</v>
          </cell>
          <cell r="G1097">
            <v>6.3164648411787117E-3</v>
          </cell>
          <cell r="H1097">
            <v>207429</v>
          </cell>
          <cell r="I1097">
            <v>7.6322110856745819E-3</v>
          </cell>
          <cell r="J1097"/>
          <cell r="K1097">
            <v>125153</v>
          </cell>
          <cell r="L1097">
            <v>0</v>
          </cell>
          <cell r="M1097">
            <v>0</v>
          </cell>
          <cell r="N1097">
            <v>207429</v>
          </cell>
          <cell r="O1097">
            <v>125153</v>
          </cell>
          <cell r="P1097">
            <v>100012</v>
          </cell>
          <cell r="Q1097">
            <v>25141</v>
          </cell>
          <cell r="R1097">
            <v>25.137983441986961</v>
          </cell>
          <cell r="S1097">
            <v>12</v>
          </cell>
          <cell r="T1097">
            <v>0</v>
          </cell>
          <cell r="U1097">
            <v>218</v>
          </cell>
          <cell r="V1097">
            <v>910</v>
          </cell>
          <cell r="W1097">
            <v>1088</v>
          </cell>
          <cell r="X1097">
            <v>14</v>
          </cell>
          <cell r="Y1097">
            <v>207429</v>
          </cell>
        </row>
        <row r="1098">
          <cell r="A1098">
            <v>1089</v>
          </cell>
          <cell r="B1098">
            <v>218</v>
          </cell>
          <cell r="D1098">
            <v>998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/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218</v>
          </cell>
          <cell r="V1098">
            <v>998</v>
          </cell>
          <cell r="W1098">
            <v>1089</v>
          </cell>
          <cell r="X1098">
            <v>0</v>
          </cell>
          <cell r="Y1098">
            <v>0</v>
          </cell>
        </row>
        <row r="1099">
          <cell r="A1099">
            <v>1090</v>
          </cell>
          <cell r="B1099">
            <v>218</v>
          </cell>
          <cell r="C1099" t="str">
            <v xml:space="preserve">NORTON                       </v>
          </cell>
          <cell r="D1099">
            <v>999</v>
          </cell>
          <cell r="E1099" t="str">
            <v>TOTAL</v>
          </cell>
          <cell r="F1099">
            <v>27090311.479999997</v>
          </cell>
          <cell r="G1099">
            <v>1</v>
          </cell>
          <cell r="H1099">
            <v>27178100.509999998</v>
          </cell>
          <cell r="I1099">
            <v>1</v>
          </cell>
          <cell r="J1099">
            <v>16398047</v>
          </cell>
          <cell r="K1099">
            <v>16398047</v>
          </cell>
          <cell r="L1099">
            <v>0</v>
          </cell>
          <cell r="M1099">
            <v>0</v>
          </cell>
          <cell r="N1099">
            <v>27178100.509999998</v>
          </cell>
          <cell r="O1099">
            <v>16398047</v>
          </cell>
          <cell r="P1099">
            <v>15833576</v>
          </cell>
          <cell r="Q1099">
            <v>564471</v>
          </cell>
          <cell r="R1099">
            <v>3.5650253612955152</v>
          </cell>
          <cell r="S1099">
            <v>3046</v>
          </cell>
          <cell r="T1099">
            <v>0</v>
          </cell>
          <cell r="U1099">
            <v>218</v>
          </cell>
          <cell r="V1099">
            <v>999</v>
          </cell>
          <cell r="W1099">
            <v>1090</v>
          </cell>
          <cell r="X1099">
            <v>2930</v>
          </cell>
          <cell r="Y1099">
            <v>27178100.509999998</v>
          </cell>
        </row>
        <row r="1100">
          <cell r="A1100">
            <v>1091</v>
          </cell>
          <cell r="B1100">
            <v>219</v>
          </cell>
          <cell r="C1100" t="str">
            <v xml:space="preserve">NORWELL                      </v>
          </cell>
          <cell r="D1100">
            <v>219</v>
          </cell>
          <cell r="E1100" t="str">
            <v>NORWELL</v>
          </cell>
          <cell r="F1100">
            <v>19420562.385559998</v>
          </cell>
          <cell r="G1100">
            <v>0.99486598446616903</v>
          </cell>
          <cell r="H1100">
            <v>20138619.813699998</v>
          </cell>
          <cell r="I1100">
            <v>0.99412336074559726</v>
          </cell>
          <cell r="J1100"/>
          <cell r="K1100">
            <v>17114763</v>
          </cell>
          <cell r="L1100">
            <v>0</v>
          </cell>
          <cell r="M1100">
            <v>0</v>
          </cell>
          <cell r="N1100">
            <v>20138619.813699998</v>
          </cell>
          <cell r="O1100">
            <v>17114763</v>
          </cell>
          <cell r="P1100">
            <v>16745375</v>
          </cell>
          <cell r="Q1100">
            <v>369388</v>
          </cell>
          <cell r="R1100">
            <v>2.205910587251704</v>
          </cell>
          <cell r="S1100">
            <v>2266</v>
          </cell>
          <cell r="T1100">
            <v>0</v>
          </cell>
          <cell r="U1100">
            <v>219</v>
          </cell>
          <cell r="V1100">
            <v>219</v>
          </cell>
          <cell r="W1100">
            <v>1091</v>
          </cell>
          <cell r="X1100">
            <v>2268</v>
          </cell>
          <cell r="Y1100">
            <v>20138619.813699998</v>
          </cell>
        </row>
        <row r="1101">
          <cell r="A1101">
            <v>1092</v>
          </cell>
          <cell r="B1101">
            <v>219</v>
          </cell>
          <cell r="C1101" t="str">
            <v xml:space="preserve">NORWELL                      </v>
          </cell>
          <cell r="D1101">
            <v>873</v>
          </cell>
          <cell r="E1101" t="str">
            <v>SOUTH SHORE</v>
          </cell>
          <cell r="F1101">
            <v>100220</v>
          </cell>
          <cell r="G1101">
            <v>5.1340155338310206E-3</v>
          </cell>
          <cell r="H1101">
            <v>119047</v>
          </cell>
          <cell r="I1101">
            <v>5.8766392544026868E-3</v>
          </cell>
          <cell r="J1101"/>
          <cell r="K1101">
            <v>101172</v>
          </cell>
          <cell r="L1101">
            <v>0</v>
          </cell>
          <cell r="M1101">
            <v>0</v>
          </cell>
          <cell r="N1101">
            <v>119047</v>
          </cell>
          <cell r="O1101">
            <v>101172</v>
          </cell>
          <cell r="P1101">
            <v>86415</v>
          </cell>
          <cell r="Q1101">
            <v>14757</v>
          </cell>
          <cell r="R1101">
            <v>17.076896372157613</v>
          </cell>
          <cell r="S1101">
            <v>7</v>
          </cell>
          <cell r="T1101">
            <v>0</v>
          </cell>
          <cell r="U1101">
            <v>219</v>
          </cell>
          <cell r="V1101">
            <v>873</v>
          </cell>
          <cell r="W1101">
            <v>1092</v>
          </cell>
          <cell r="X1101">
            <v>8</v>
          </cell>
          <cell r="Y1101">
            <v>119047</v>
          </cell>
        </row>
        <row r="1102">
          <cell r="A1102">
            <v>1093</v>
          </cell>
          <cell r="B1102">
            <v>219</v>
          </cell>
          <cell r="D1102">
            <v>998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/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219</v>
          </cell>
          <cell r="V1102">
            <v>998</v>
          </cell>
          <cell r="W1102">
            <v>1093</v>
          </cell>
          <cell r="X1102">
            <v>0</v>
          </cell>
          <cell r="Y1102">
            <v>0</v>
          </cell>
        </row>
        <row r="1103">
          <cell r="A1103">
            <v>1094</v>
          </cell>
          <cell r="B1103">
            <v>219</v>
          </cell>
          <cell r="D1103">
            <v>998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/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219</v>
          </cell>
          <cell r="V1103">
            <v>998</v>
          </cell>
          <cell r="W1103">
            <v>1094</v>
          </cell>
          <cell r="X1103">
            <v>0</v>
          </cell>
          <cell r="Y1103">
            <v>0</v>
          </cell>
        </row>
        <row r="1104">
          <cell r="A1104">
            <v>1095</v>
          </cell>
          <cell r="B1104">
            <v>219</v>
          </cell>
          <cell r="C1104" t="str">
            <v xml:space="preserve">NORWELL                      </v>
          </cell>
          <cell r="D1104">
            <v>999</v>
          </cell>
          <cell r="E1104" t="str">
            <v>TOTAL</v>
          </cell>
          <cell r="F1104">
            <v>19520782.385559998</v>
          </cell>
          <cell r="G1104">
            <v>1</v>
          </cell>
          <cell r="H1104">
            <v>20257666.813699998</v>
          </cell>
          <cell r="I1104">
            <v>1</v>
          </cell>
          <cell r="J1104">
            <v>17215935</v>
          </cell>
          <cell r="K1104">
            <v>17215935</v>
          </cell>
          <cell r="L1104">
            <v>0</v>
          </cell>
          <cell r="M1104">
            <v>0</v>
          </cell>
          <cell r="N1104">
            <v>20257666.813699998</v>
          </cell>
          <cell r="O1104">
            <v>17215935</v>
          </cell>
          <cell r="P1104">
            <v>16831790</v>
          </cell>
          <cell r="Q1104">
            <v>384145</v>
          </cell>
          <cell r="R1104">
            <v>2.2822587496635829</v>
          </cell>
          <cell r="S1104">
            <v>2273</v>
          </cell>
          <cell r="T1104">
            <v>0</v>
          </cell>
          <cell r="U1104">
            <v>219</v>
          </cell>
          <cell r="V1104">
            <v>999</v>
          </cell>
          <cell r="W1104">
            <v>1095</v>
          </cell>
          <cell r="X1104">
            <v>2276</v>
          </cell>
          <cell r="Y1104">
            <v>20257666.813699998</v>
          </cell>
        </row>
        <row r="1105">
          <cell r="A1105">
            <v>1096</v>
          </cell>
          <cell r="B1105">
            <v>220</v>
          </cell>
          <cell r="C1105" t="str">
            <v xml:space="preserve">NORWOOD                      </v>
          </cell>
          <cell r="D1105">
            <v>220</v>
          </cell>
          <cell r="E1105" t="str">
            <v>NORWOOD</v>
          </cell>
          <cell r="F1105">
            <v>32665738.414279997</v>
          </cell>
          <cell r="G1105">
            <v>0.96587040355614451</v>
          </cell>
          <cell r="H1105">
            <v>34403459.751600005</v>
          </cell>
          <cell r="I1105">
            <v>0.96418459293539716</v>
          </cell>
          <cell r="J1105"/>
          <cell r="K1105">
            <v>30967635</v>
          </cell>
          <cell r="L1105">
            <v>0</v>
          </cell>
          <cell r="M1105">
            <v>0</v>
          </cell>
          <cell r="N1105">
            <v>34403459.751600005</v>
          </cell>
          <cell r="O1105">
            <v>30967635</v>
          </cell>
          <cell r="P1105">
            <v>29934115</v>
          </cell>
          <cell r="Q1105">
            <v>1033520</v>
          </cell>
          <cell r="R1105">
            <v>3.452649259882913</v>
          </cell>
          <cell r="S1105">
            <v>3481</v>
          </cell>
          <cell r="T1105">
            <v>0</v>
          </cell>
          <cell r="U1105">
            <v>220</v>
          </cell>
          <cell r="V1105">
            <v>220</v>
          </cell>
          <cell r="W1105">
            <v>1096</v>
          </cell>
          <cell r="X1105">
            <v>3504</v>
          </cell>
          <cell r="Y1105">
            <v>34403459.751600005</v>
          </cell>
        </row>
        <row r="1106">
          <cell r="A1106">
            <v>1097</v>
          </cell>
          <cell r="B1106">
            <v>220</v>
          </cell>
          <cell r="C1106" t="str">
            <v xml:space="preserve">NORWOOD                      </v>
          </cell>
          <cell r="D1106">
            <v>806</v>
          </cell>
          <cell r="E1106" t="str">
            <v>BLUE HILLS</v>
          </cell>
          <cell r="F1106">
            <v>940267</v>
          </cell>
          <cell r="G1106">
            <v>2.7802098186873112E-2</v>
          </cell>
          <cell r="H1106">
            <v>1054378</v>
          </cell>
          <cell r="I1106">
            <v>2.9549790342895919E-2</v>
          </cell>
          <cell r="J1106"/>
          <cell r="K1106">
            <v>949079</v>
          </cell>
          <cell r="L1106">
            <v>0</v>
          </cell>
          <cell r="M1106">
            <v>0</v>
          </cell>
          <cell r="N1106">
            <v>1054378</v>
          </cell>
          <cell r="O1106">
            <v>949079</v>
          </cell>
          <cell r="P1106">
            <v>861639</v>
          </cell>
          <cell r="Q1106">
            <v>87440</v>
          </cell>
          <cell r="R1106">
            <v>10.148101467087725</v>
          </cell>
          <cell r="S1106">
            <v>64</v>
          </cell>
          <cell r="T1106">
            <v>0</v>
          </cell>
          <cell r="U1106">
            <v>220</v>
          </cell>
          <cell r="V1106">
            <v>806</v>
          </cell>
          <cell r="W1106">
            <v>1097</v>
          </cell>
          <cell r="X1106">
            <v>69</v>
          </cell>
          <cell r="Y1106">
            <v>1054378</v>
          </cell>
        </row>
        <row r="1107">
          <cell r="A1107">
            <v>1098</v>
          </cell>
          <cell r="B1107">
            <v>220</v>
          </cell>
          <cell r="C1107" t="str">
            <v xml:space="preserve">NORWOOD                      </v>
          </cell>
          <cell r="D1107">
            <v>915</v>
          </cell>
          <cell r="E1107" t="str">
            <v>NORFOLK COUNTY</v>
          </cell>
          <cell r="F1107">
            <v>213996</v>
          </cell>
          <cell r="G1107">
            <v>6.3274982569824301E-3</v>
          </cell>
          <cell r="H1107">
            <v>223566</v>
          </cell>
          <cell r="I1107">
            <v>6.2656167217068912E-3</v>
          </cell>
          <cell r="J1107"/>
          <cell r="K1107">
            <v>201239</v>
          </cell>
          <cell r="L1107">
            <v>0</v>
          </cell>
          <cell r="M1107">
            <v>0</v>
          </cell>
          <cell r="N1107">
            <v>223566</v>
          </cell>
          <cell r="O1107">
            <v>201239</v>
          </cell>
          <cell r="P1107">
            <v>196101</v>
          </cell>
          <cell r="Q1107">
            <v>5138</v>
          </cell>
          <cell r="R1107">
            <v>2.6200784289728252</v>
          </cell>
          <cell r="S1107">
            <v>15</v>
          </cell>
          <cell r="T1107">
            <v>0</v>
          </cell>
          <cell r="U1107">
            <v>220</v>
          </cell>
          <cell r="V1107">
            <v>915</v>
          </cell>
          <cell r="W1107">
            <v>1098</v>
          </cell>
          <cell r="X1107">
            <v>15</v>
          </cell>
          <cell r="Y1107">
            <v>223566</v>
          </cell>
        </row>
        <row r="1108">
          <cell r="A1108">
            <v>1099</v>
          </cell>
          <cell r="B1108">
            <v>220</v>
          </cell>
          <cell r="D1108">
            <v>998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/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220</v>
          </cell>
          <cell r="V1108">
            <v>998</v>
          </cell>
          <cell r="W1108">
            <v>1099</v>
          </cell>
          <cell r="X1108">
            <v>0</v>
          </cell>
          <cell r="Y1108">
            <v>0</v>
          </cell>
        </row>
        <row r="1109">
          <cell r="A1109">
            <v>1100</v>
          </cell>
          <cell r="B1109">
            <v>220</v>
          </cell>
          <cell r="C1109" t="str">
            <v xml:space="preserve">NORWOOD                      </v>
          </cell>
          <cell r="D1109">
            <v>999</v>
          </cell>
          <cell r="E1109" t="str">
            <v>TOTAL</v>
          </cell>
          <cell r="F1109">
            <v>33820001.414279997</v>
          </cell>
          <cell r="G1109">
            <v>1</v>
          </cell>
          <cell r="H1109">
            <v>35681403.751600005</v>
          </cell>
          <cell r="I1109">
            <v>1</v>
          </cell>
          <cell r="J1109">
            <v>32117953</v>
          </cell>
          <cell r="K1109">
            <v>32117953</v>
          </cell>
          <cell r="L1109">
            <v>0</v>
          </cell>
          <cell r="M1109">
            <v>0</v>
          </cell>
          <cell r="N1109">
            <v>35681403.751600005</v>
          </cell>
          <cell r="O1109">
            <v>32117953</v>
          </cell>
          <cell r="P1109">
            <v>30991855</v>
          </cell>
          <cell r="Q1109">
            <v>1126098</v>
          </cell>
          <cell r="R1109">
            <v>3.633528873957367</v>
          </cell>
          <cell r="S1109">
            <v>3560</v>
          </cell>
          <cell r="T1109">
            <v>0</v>
          </cell>
          <cell r="U1109">
            <v>220</v>
          </cell>
          <cell r="V1109">
            <v>999</v>
          </cell>
          <cell r="W1109">
            <v>1100</v>
          </cell>
          <cell r="X1109">
            <v>3588</v>
          </cell>
          <cell r="Y1109">
            <v>35681403.751600005</v>
          </cell>
        </row>
        <row r="1110">
          <cell r="A1110">
            <v>1101</v>
          </cell>
          <cell r="B1110">
            <v>221</v>
          </cell>
          <cell r="C1110" t="str">
            <v xml:space="preserve">OAK BLUFFS                   </v>
          </cell>
          <cell r="D1110">
            <v>221</v>
          </cell>
          <cell r="E1110" t="str">
            <v>OAK BLUFFS</v>
          </cell>
          <cell r="F1110">
            <v>3397147.27</v>
          </cell>
          <cell r="G1110">
            <v>0.61236062362950483</v>
          </cell>
          <cell r="H1110">
            <v>3454522.33</v>
          </cell>
          <cell r="I1110">
            <v>0.62343447560042031</v>
          </cell>
          <cell r="J1110"/>
          <cell r="K1110">
            <v>3045879</v>
          </cell>
          <cell r="L1110">
            <v>0</v>
          </cell>
          <cell r="M1110">
            <v>0</v>
          </cell>
          <cell r="N1110">
            <v>3454522.33</v>
          </cell>
          <cell r="O1110">
            <v>3045879</v>
          </cell>
          <cell r="P1110">
            <v>2962918</v>
          </cell>
          <cell r="Q1110">
            <v>82961</v>
          </cell>
          <cell r="R1110">
            <v>2.7999762396394363</v>
          </cell>
          <cell r="S1110">
            <v>400</v>
          </cell>
          <cell r="T1110">
            <v>0</v>
          </cell>
          <cell r="U1110">
            <v>221</v>
          </cell>
          <cell r="V1110">
            <v>221</v>
          </cell>
          <cell r="W1110">
            <v>1101</v>
          </cell>
          <cell r="X1110">
            <v>384</v>
          </cell>
          <cell r="Y1110">
            <v>3454522.33</v>
          </cell>
        </row>
        <row r="1111">
          <cell r="A1111">
            <v>1102</v>
          </cell>
          <cell r="B1111">
            <v>221</v>
          </cell>
          <cell r="C1111" t="str">
            <v xml:space="preserve">OAK BLUFFS                   </v>
          </cell>
          <cell r="D1111">
            <v>700</v>
          </cell>
          <cell r="E1111" t="str">
            <v>MARTHAS VINEYARD</v>
          </cell>
          <cell r="F1111">
            <v>2150478</v>
          </cell>
          <cell r="G1111">
            <v>0.38763937637049523</v>
          </cell>
          <cell r="H1111">
            <v>2086593</v>
          </cell>
          <cell r="I1111">
            <v>0.37656552439957969</v>
          </cell>
          <cell r="J1111"/>
          <cell r="K1111">
            <v>1839765</v>
          </cell>
          <cell r="L1111">
            <v>0</v>
          </cell>
          <cell r="M1111">
            <v>0</v>
          </cell>
          <cell r="N1111">
            <v>2086593</v>
          </cell>
          <cell r="O1111">
            <v>1839765</v>
          </cell>
          <cell r="P1111">
            <v>1875600</v>
          </cell>
          <cell r="Q1111">
            <v>-35835</v>
          </cell>
          <cell r="R1111">
            <v>-1.9105886116442738</v>
          </cell>
          <cell r="S1111">
            <v>209</v>
          </cell>
          <cell r="T1111">
            <v>0</v>
          </cell>
          <cell r="U1111">
            <v>221</v>
          </cell>
          <cell r="V1111">
            <v>700</v>
          </cell>
          <cell r="W1111">
            <v>1102</v>
          </cell>
          <cell r="X1111">
            <v>191</v>
          </cell>
          <cell r="Y1111">
            <v>2086593</v>
          </cell>
        </row>
        <row r="1112">
          <cell r="A1112">
            <v>1103</v>
          </cell>
          <cell r="B1112">
            <v>221</v>
          </cell>
          <cell r="D1112">
            <v>998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/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221</v>
          </cell>
          <cell r="V1112">
            <v>998</v>
          </cell>
          <cell r="W1112">
            <v>1103</v>
          </cell>
          <cell r="X1112">
            <v>0</v>
          </cell>
          <cell r="Y1112">
            <v>0</v>
          </cell>
        </row>
        <row r="1113">
          <cell r="A1113">
            <v>1104</v>
          </cell>
          <cell r="B1113">
            <v>221</v>
          </cell>
          <cell r="D1113">
            <v>998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/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221</v>
          </cell>
          <cell r="V1113">
            <v>998</v>
          </cell>
          <cell r="W1113">
            <v>1104</v>
          </cell>
          <cell r="X1113">
            <v>0</v>
          </cell>
          <cell r="Y1113">
            <v>0</v>
          </cell>
        </row>
        <row r="1114">
          <cell r="A1114">
            <v>1105</v>
          </cell>
          <cell r="B1114">
            <v>221</v>
          </cell>
          <cell r="C1114" t="str">
            <v xml:space="preserve">OAK BLUFFS                   </v>
          </cell>
          <cell r="D1114">
            <v>999</v>
          </cell>
          <cell r="E1114" t="str">
            <v>TOTAL</v>
          </cell>
          <cell r="F1114">
            <v>5547625.2699999996</v>
          </cell>
          <cell r="G1114">
            <v>1</v>
          </cell>
          <cell r="H1114">
            <v>5541115.3300000001</v>
          </cell>
          <cell r="I1114">
            <v>1</v>
          </cell>
          <cell r="J1114">
            <v>4885644</v>
          </cell>
          <cell r="K1114">
            <v>4885644</v>
          </cell>
          <cell r="L1114">
            <v>0</v>
          </cell>
          <cell r="M1114">
            <v>0</v>
          </cell>
          <cell r="N1114">
            <v>5541115.3300000001</v>
          </cell>
          <cell r="O1114">
            <v>4885644</v>
          </cell>
          <cell r="P1114">
            <v>4838518</v>
          </cell>
          <cell r="Q1114">
            <v>47126</v>
          </cell>
          <cell r="R1114">
            <v>0.97397591576594322</v>
          </cell>
          <cell r="S1114">
            <v>609</v>
          </cell>
          <cell r="T1114">
            <v>0</v>
          </cell>
          <cell r="U1114">
            <v>221</v>
          </cell>
          <cell r="V1114">
            <v>999</v>
          </cell>
          <cell r="W1114">
            <v>1105</v>
          </cell>
          <cell r="X1114">
            <v>575</v>
          </cell>
          <cell r="Y1114">
            <v>5541115.3300000001</v>
          </cell>
        </row>
        <row r="1115">
          <cell r="A1115">
            <v>1106</v>
          </cell>
          <cell r="B1115">
            <v>222</v>
          </cell>
          <cell r="C1115" t="str">
            <v xml:space="preserve">OAKHAM                       </v>
          </cell>
          <cell r="D1115">
            <v>222</v>
          </cell>
          <cell r="E1115" t="str">
            <v>OAKHAM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/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222</v>
          </cell>
          <cell r="V1115">
            <v>222</v>
          </cell>
          <cell r="W1115">
            <v>1106</v>
          </cell>
          <cell r="X1115">
            <v>0</v>
          </cell>
          <cell r="Y1115">
            <v>0</v>
          </cell>
        </row>
        <row r="1116">
          <cell r="A1116">
            <v>1107</v>
          </cell>
          <cell r="B1116">
            <v>222</v>
          </cell>
          <cell r="C1116" t="str">
            <v xml:space="preserve">OAKHAM                       </v>
          </cell>
          <cell r="D1116">
            <v>753</v>
          </cell>
          <cell r="E1116" t="str">
            <v>QUABBIN</v>
          </cell>
          <cell r="F1116">
            <v>2734665</v>
          </cell>
          <cell r="G1116">
            <v>0.9314412711388137</v>
          </cell>
          <cell r="H1116">
            <v>2743304</v>
          </cell>
          <cell r="I1116">
            <v>0.91977457123573758</v>
          </cell>
          <cell r="J1116"/>
          <cell r="K1116">
            <v>1247859</v>
          </cell>
          <cell r="L1116">
            <v>0</v>
          </cell>
          <cell r="M1116">
            <v>0</v>
          </cell>
          <cell r="N1116">
            <v>2743304</v>
          </cell>
          <cell r="O1116">
            <v>1247859</v>
          </cell>
          <cell r="P1116">
            <v>1205463</v>
          </cell>
          <cell r="Q1116">
            <v>42396</v>
          </cell>
          <cell r="R1116">
            <v>3.5169889079963466</v>
          </cell>
          <cell r="S1116">
            <v>307</v>
          </cell>
          <cell r="T1116">
            <v>0</v>
          </cell>
          <cell r="U1116">
            <v>222</v>
          </cell>
          <cell r="V1116">
            <v>753</v>
          </cell>
          <cell r="W1116">
            <v>1107</v>
          </cell>
          <cell r="X1116">
            <v>297</v>
          </cell>
          <cell r="Y1116">
            <v>2743304</v>
          </cell>
        </row>
        <row r="1117">
          <cell r="A1117">
            <v>1108</v>
          </cell>
          <cell r="B1117">
            <v>222</v>
          </cell>
          <cell r="C1117" t="str">
            <v xml:space="preserve">OAKHAM                       </v>
          </cell>
          <cell r="D1117">
            <v>860</v>
          </cell>
          <cell r="E1117" t="str">
            <v>PATHFINDER</v>
          </cell>
          <cell r="F1117">
            <v>201285</v>
          </cell>
          <cell r="G1117">
            <v>6.855872886118633E-2</v>
          </cell>
          <cell r="H1117">
            <v>239279</v>
          </cell>
          <cell r="I1117">
            <v>8.0225428764262391E-2</v>
          </cell>
          <cell r="J1117"/>
          <cell r="K1117">
            <v>108842</v>
          </cell>
          <cell r="L1117">
            <v>0</v>
          </cell>
          <cell r="M1117">
            <v>0</v>
          </cell>
          <cell r="N1117">
            <v>239279</v>
          </cell>
          <cell r="O1117">
            <v>108842</v>
          </cell>
          <cell r="P1117">
            <v>88728</v>
          </cell>
          <cell r="Q1117">
            <v>20114</v>
          </cell>
          <cell r="R1117">
            <v>22.669281399332792</v>
          </cell>
          <cell r="S1117">
            <v>14</v>
          </cell>
          <cell r="T1117">
            <v>0</v>
          </cell>
          <cell r="U1117">
            <v>222</v>
          </cell>
          <cell r="V1117">
            <v>860</v>
          </cell>
          <cell r="W1117">
            <v>1108</v>
          </cell>
          <cell r="X1117">
            <v>16</v>
          </cell>
          <cell r="Y1117">
            <v>239279</v>
          </cell>
        </row>
        <row r="1118">
          <cell r="A1118">
            <v>1109</v>
          </cell>
          <cell r="B1118">
            <v>222</v>
          </cell>
          <cell r="D1118">
            <v>998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/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222</v>
          </cell>
          <cell r="V1118">
            <v>998</v>
          </cell>
          <cell r="W1118">
            <v>1109</v>
          </cell>
          <cell r="X1118">
            <v>0</v>
          </cell>
          <cell r="Y1118">
            <v>0</v>
          </cell>
        </row>
        <row r="1119">
          <cell r="A1119">
            <v>1110</v>
          </cell>
          <cell r="B1119">
            <v>222</v>
          </cell>
          <cell r="C1119" t="str">
            <v xml:space="preserve">OAKHAM                       </v>
          </cell>
          <cell r="D1119">
            <v>999</v>
          </cell>
          <cell r="E1119" t="str">
            <v>TOTAL</v>
          </cell>
          <cell r="F1119">
            <v>2935950</v>
          </cell>
          <cell r="G1119">
            <v>1</v>
          </cell>
          <cell r="H1119">
            <v>2982583</v>
          </cell>
          <cell r="I1119">
            <v>1</v>
          </cell>
          <cell r="J1119">
            <v>1356701</v>
          </cell>
          <cell r="K1119">
            <v>1356701</v>
          </cell>
          <cell r="L1119">
            <v>0</v>
          </cell>
          <cell r="M1119">
            <v>0</v>
          </cell>
          <cell r="N1119">
            <v>2982583</v>
          </cell>
          <cell r="O1119">
            <v>1356701</v>
          </cell>
          <cell r="P1119">
            <v>1294191</v>
          </cell>
          <cell r="Q1119">
            <v>62510</v>
          </cell>
          <cell r="R1119">
            <v>4.8300444061193444</v>
          </cell>
          <cell r="S1119">
            <v>321</v>
          </cell>
          <cell r="T1119">
            <v>0</v>
          </cell>
          <cell r="U1119">
            <v>222</v>
          </cell>
          <cell r="V1119">
            <v>999</v>
          </cell>
          <cell r="W1119">
            <v>1110</v>
          </cell>
          <cell r="X1119">
            <v>313</v>
          </cell>
          <cell r="Y1119">
            <v>2982583</v>
          </cell>
        </row>
        <row r="1120">
          <cell r="A1120">
            <v>1111</v>
          </cell>
          <cell r="B1120">
            <v>223</v>
          </cell>
          <cell r="C1120" t="str">
            <v xml:space="preserve">ORANGE                       </v>
          </cell>
          <cell r="D1120">
            <v>223</v>
          </cell>
          <cell r="E1120" t="str">
            <v>ORANGE</v>
          </cell>
          <cell r="F1120">
            <v>6427741.0799999991</v>
          </cell>
          <cell r="G1120">
            <v>0.48758356812019515</v>
          </cell>
          <cell r="H1120">
            <v>6143522.4500000002</v>
          </cell>
          <cell r="I1120">
            <v>0.46627686614622943</v>
          </cell>
          <cell r="J1120"/>
          <cell r="K1120">
            <v>1791132</v>
          </cell>
          <cell r="L1120">
            <v>0</v>
          </cell>
          <cell r="M1120">
            <v>0</v>
          </cell>
          <cell r="N1120">
            <v>6143522.4500000002</v>
          </cell>
          <cell r="O1120">
            <v>1791132</v>
          </cell>
          <cell r="P1120">
            <v>1820190</v>
          </cell>
          <cell r="Q1120">
            <v>-29058</v>
          </cell>
          <cell r="R1120">
            <v>-1.596426746658316</v>
          </cell>
          <cell r="S1120">
            <v>658</v>
          </cell>
          <cell r="T1120">
            <v>0</v>
          </cell>
          <cell r="U1120">
            <v>223</v>
          </cell>
          <cell r="V1120">
            <v>223</v>
          </cell>
          <cell r="W1120">
            <v>1111</v>
          </cell>
          <cell r="X1120">
            <v>622</v>
          </cell>
          <cell r="Y1120">
            <v>6143522.4500000002</v>
          </cell>
        </row>
        <row r="1121">
          <cell r="A1121">
            <v>1112</v>
          </cell>
          <cell r="B1121">
            <v>223</v>
          </cell>
          <cell r="C1121" t="str">
            <v xml:space="preserve">ORANGE                       </v>
          </cell>
          <cell r="D1121">
            <v>755</v>
          </cell>
          <cell r="E1121" t="str">
            <v>RALPH C MAHAR</v>
          </cell>
          <cell r="F1121">
            <v>5864705</v>
          </cell>
          <cell r="G1121">
            <v>0.44487382958996685</v>
          </cell>
          <cell r="H1121">
            <v>6056801</v>
          </cell>
          <cell r="I1121">
            <v>0.45969494083176154</v>
          </cell>
          <cell r="J1121"/>
          <cell r="K1121">
            <v>1765848</v>
          </cell>
          <cell r="L1121">
            <v>0</v>
          </cell>
          <cell r="M1121">
            <v>0</v>
          </cell>
          <cell r="N1121">
            <v>6056801</v>
          </cell>
          <cell r="O1121">
            <v>1765848</v>
          </cell>
          <cell r="P1121">
            <v>1660751</v>
          </cell>
          <cell r="Q1121">
            <v>105097</v>
          </cell>
          <cell r="R1121">
            <v>6.328281602720697</v>
          </cell>
          <cell r="S1121">
            <v>597</v>
          </cell>
          <cell r="T1121">
            <v>0</v>
          </cell>
          <cell r="U1121">
            <v>223</v>
          </cell>
          <cell r="V1121">
            <v>755</v>
          </cell>
          <cell r="W1121">
            <v>1112</v>
          </cell>
          <cell r="X1121">
            <v>587</v>
          </cell>
          <cell r="Y1121">
            <v>6056801</v>
          </cell>
        </row>
        <row r="1122">
          <cell r="A1122">
            <v>1113</v>
          </cell>
          <cell r="B1122">
            <v>223</v>
          </cell>
          <cell r="C1122" t="str">
            <v xml:space="preserve">ORANGE                       </v>
          </cell>
          <cell r="D1122">
            <v>818</v>
          </cell>
          <cell r="E1122" t="str">
            <v>FRANKLIN COUNTY</v>
          </cell>
          <cell r="F1122">
            <v>890404</v>
          </cell>
          <cell r="G1122">
            <v>6.7542602289838077E-2</v>
          </cell>
          <cell r="H1122">
            <v>975373</v>
          </cell>
          <cell r="I1122">
            <v>7.4028193022009095E-2</v>
          </cell>
          <cell r="J1122"/>
          <cell r="K1122">
            <v>284368</v>
          </cell>
          <cell r="L1122">
            <v>0</v>
          </cell>
          <cell r="M1122">
            <v>0</v>
          </cell>
          <cell r="N1122">
            <v>975373</v>
          </cell>
          <cell r="O1122">
            <v>284368</v>
          </cell>
          <cell r="P1122">
            <v>252142</v>
          </cell>
          <cell r="Q1122">
            <v>32226</v>
          </cell>
          <cell r="R1122">
            <v>12.780893306152882</v>
          </cell>
          <cell r="S1122">
            <v>61</v>
          </cell>
          <cell r="T1122">
            <v>0</v>
          </cell>
          <cell r="U1122">
            <v>223</v>
          </cell>
          <cell r="V1122">
            <v>818</v>
          </cell>
          <cell r="W1122">
            <v>1113</v>
          </cell>
          <cell r="X1122">
            <v>64</v>
          </cell>
          <cell r="Y1122">
            <v>975373</v>
          </cell>
        </row>
        <row r="1123">
          <cell r="A1123">
            <v>1114</v>
          </cell>
          <cell r="B1123">
            <v>223</v>
          </cell>
          <cell r="D1123">
            <v>998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/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223</v>
          </cell>
          <cell r="V1123">
            <v>998</v>
          </cell>
          <cell r="W1123">
            <v>1114</v>
          </cell>
          <cell r="X1123">
            <v>0</v>
          </cell>
          <cell r="Y1123">
            <v>0</v>
          </cell>
        </row>
        <row r="1124">
          <cell r="A1124">
            <v>1115</v>
          </cell>
          <cell r="B1124">
            <v>223</v>
          </cell>
          <cell r="C1124" t="str">
            <v xml:space="preserve">ORANGE                       </v>
          </cell>
          <cell r="D1124">
            <v>999</v>
          </cell>
          <cell r="E1124" t="str">
            <v>TOTAL</v>
          </cell>
          <cell r="F1124">
            <v>13182850.079999998</v>
          </cell>
          <cell r="G1124">
            <v>1</v>
          </cell>
          <cell r="H1124">
            <v>13175696.449999999</v>
          </cell>
          <cell r="I1124">
            <v>1</v>
          </cell>
          <cell r="J1124">
            <v>3841348</v>
          </cell>
          <cell r="K1124">
            <v>3841348</v>
          </cell>
          <cell r="L1124">
            <v>0</v>
          </cell>
          <cell r="M1124">
            <v>0</v>
          </cell>
          <cell r="N1124">
            <v>13175696.449999999</v>
          </cell>
          <cell r="O1124">
            <v>3841348</v>
          </cell>
          <cell r="P1124">
            <v>3733083</v>
          </cell>
          <cell r="Q1124">
            <v>108265</v>
          </cell>
          <cell r="R1124">
            <v>2.9001498225461368</v>
          </cell>
          <cell r="S1124">
            <v>1316</v>
          </cell>
          <cell r="T1124">
            <v>0</v>
          </cell>
          <cell r="U1124">
            <v>223</v>
          </cell>
          <cell r="V1124">
            <v>999</v>
          </cell>
          <cell r="W1124">
            <v>1115</v>
          </cell>
          <cell r="X1124">
            <v>1273</v>
          </cell>
          <cell r="Y1124">
            <v>13175696.449999999</v>
          </cell>
        </row>
        <row r="1125">
          <cell r="A1125">
            <v>1116</v>
          </cell>
          <cell r="B1125">
            <v>224</v>
          </cell>
          <cell r="C1125" t="str">
            <v xml:space="preserve">ORLEANS                      </v>
          </cell>
          <cell r="D1125">
            <v>224</v>
          </cell>
          <cell r="E1125" t="str">
            <v>ORLEANS</v>
          </cell>
          <cell r="F1125">
            <v>1548813.24</v>
          </cell>
          <cell r="G1125">
            <v>0.37012736908765653</v>
          </cell>
          <cell r="H1125">
            <v>1684181.3199999998</v>
          </cell>
          <cell r="I1125">
            <v>0.38718589270782888</v>
          </cell>
          <cell r="J1125"/>
          <cell r="K1125">
            <v>1657933</v>
          </cell>
          <cell r="L1125">
            <v>0</v>
          </cell>
          <cell r="M1125">
            <v>0</v>
          </cell>
          <cell r="N1125">
            <v>1684181.3199999998</v>
          </cell>
          <cell r="O1125">
            <v>1657933</v>
          </cell>
          <cell r="P1125">
            <v>1556406</v>
          </cell>
          <cell r="Q1125">
            <v>101527</v>
          </cell>
          <cell r="R1125">
            <v>6.5231694043842028</v>
          </cell>
          <cell r="S1125">
            <v>181</v>
          </cell>
          <cell r="T1125">
            <v>0</v>
          </cell>
          <cell r="U1125">
            <v>224</v>
          </cell>
          <cell r="V1125">
            <v>224</v>
          </cell>
          <cell r="W1125">
            <v>1116</v>
          </cell>
          <cell r="X1125">
            <v>192</v>
          </cell>
          <cell r="Y1125">
            <v>1684181.3199999998</v>
          </cell>
        </row>
        <row r="1126">
          <cell r="A1126">
            <v>1117</v>
          </cell>
          <cell r="B1126">
            <v>224</v>
          </cell>
          <cell r="C1126" t="str">
            <v xml:space="preserve">ORLEANS                      </v>
          </cell>
          <cell r="D1126">
            <v>660</v>
          </cell>
          <cell r="E1126" t="str">
            <v>NAUSET</v>
          </cell>
          <cell r="F1126">
            <v>2363580</v>
          </cell>
          <cell r="G1126">
            <v>0.5648361109233565</v>
          </cell>
          <cell r="H1126">
            <v>2380905</v>
          </cell>
          <cell r="I1126">
            <v>0.54735960845209553</v>
          </cell>
          <cell r="J1126"/>
          <cell r="K1126">
            <v>2343798</v>
          </cell>
          <cell r="L1126">
            <v>0</v>
          </cell>
          <cell r="M1126">
            <v>0</v>
          </cell>
          <cell r="N1126">
            <v>2380905</v>
          </cell>
          <cell r="O1126">
            <v>2343798</v>
          </cell>
          <cell r="P1126">
            <v>2375167</v>
          </cell>
          <cell r="Q1126">
            <v>-31369</v>
          </cell>
          <cell r="R1126">
            <v>-1.3207071334352489</v>
          </cell>
          <cell r="S1126">
            <v>265</v>
          </cell>
          <cell r="T1126">
            <v>0</v>
          </cell>
          <cell r="U1126">
            <v>224</v>
          </cell>
          <cell r="V1126">
            <v>660</v>
          </cell>
          <cell r="W1126">
            <v>1117</v>
          </cell>
          <cell r="X1126">
            <v>253</v>
          </cell>
          <cell r="Y1126">
            <v>2380905</v>
          </cell>
        </row>
        <row r="1127">
          <cell r="A1127">
            <v>1118</v>
          </cell>
          <cell r="B1127">
            <v>224</v>
          </cell>
          <cell r="C1127" t="str">
            <v xml:space="preserve">ORLEANS                      </v>
          </cell>
          <cell r="D1127">
            <v>815</v>
          </cell>
          <cell r="E1127" t="str">
            <v>CAPE COD</v>
          </cell>
          <cell r="F1127">
            <v>272148</v>
          </cell>
          <cell r="G1127">
            <v>6.5036519988986893E-2</v>
          </cell>
          <cell r="H1127">
            <v>284714</v>
          </cell>
          <cell r="I1127">
            <v>6.5454498840075481E-2</v>
          </cell>
          <cell r="J1127"/>
          <cell r="K1127">
            <v>280277</v>
          </cell>
          <cell r="L1127">
            <v>0</v>
          </cell>
          <cell r="M1127">
            <v>0</v>
          </cell>
          <cell r="N1127">
            <v>284714</v>
          </cell>
          <cell r="O1127">
            <v>280277</v>
          </cell>
          <cell r="P1127">
            <v>273482</v>
          </cell>
          <cell r="Q1127">
            <v>6795</v>
          </cell>
          <cell r="R1127">
            <v>2.4846242165846379</v>
          </cell>
          <cell r="S1127">
            <v>19</v>
          </cell>
          <cell r="T1127">
            <v>0</v>
          </cell>
          <cell r="U1127">
            <v>224</v>
          </cell>
          <cell r="V1127">
            <v>815</v>
          </cell>
          <cell r="W1127">
            <v>1118</v>
          </cell>
          <cell r="X1127">
            <v>19</v>
          </cell>
          <cell r="Y1127">
            <v>284714</v>
          </cell>
        </row>
        <row r="1128">
          <cell r="A1128">
            <v>1119</v>
          </cell>
          <cell r="B1128">
            <v>224</v>
          </cell>
          <cell r="D1128">
            <v>998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/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224</v>
          </cell>
          <cell r="V1128">
            <v>998</v>
          </cell>
          <cell r="W1128">
            <v>1119</v>
          </cell>
          <cell r="X1128">
            <v>0</v>
          </cell>
          <cell r="Y1128">
            <v>0</v>
          </cell>
        </row>
        <row r="1129">
          <cell r="A1129">
            <v>1120</v>
          </cell>
          <cell r="B1129">
            <v>224</v>
          </cell>
          <cell r="C1129" t="str">
            <v xml:space="preserve">ORLEANS                      </v>
          </cell>
          <cell r="D1129">
            <v>999</v>
          </cell>
          <cell r="E1129" t="str">
            <v>TOTAL</v>
          </cell>
          <cell r="F1129">
            <v>4184541.24</v>
          </cell>
          <cell r="G1129">
            <v>1</v>
          </cell>
          <cell r="H1129">
            <v>4349800.32</v>
          </cell>
          <cell r="I1129">
            <v>0.99999999999999989</v>
          </cell>
          <cell r="J1129">
            <v>4282007</v>
          </cell>
          <cell r="K1129">
            <v>4282008</v>
          </cell>
          <cell r="L1129">
            <v>0</v>
          </cell>
          <cell r="M1129">
            <v>0</v>
          </cell>
          <cell r="N1129">
            <v>4349800.32</v>
          </cell>
          <cell r="O1129">
            <v>4282008</v>
          </cell>
          <cell r="P1129">
            <v>4205055</v>
          </cell>
          <cell r="Q1129">
            <v>76953</v>
          </cell>
          <cell r="R1129">
            <v>1.8300117358750361</v>
          </cell>
          <cell r="S1129">
            <v>465</v>
          </cell>
          <cell r="T1129">
            <v>0</v>
          </cell>
          <cell r="U1129">
            <v>224</v>
          </cell>
          <cell r="V1129">
            <v>999</v>
          </cell>
          <cell r="W1129">
            <v>1120</v>
          </cell>
          <cell r="X1129">
            <v>464</v>
          </cell>
          <cell r="Y1129">
            <v>4349800.32</v>
          </cell>
        </row>
        <row r="1130">
          <cell r="A1130">
            <v>1121</v>
          </cell>
          <cell r="B1130">
            <v>225</v>
          </cell>
          <cell r="C1130" t="str">
            <v xml:space="preserve">OTIS                         </v>
          </cell>
          <cell r="D1130">
            <v>225</v>
          </cell>
          <cell r="E1130" t="str">
            <v>OTIS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/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225</v>
          </cell>
          <cell r="V1130">
            <v>225</v>
          </cell>
          <cell r="W1130">
            <v>1121</v>
          </cell>
          <cell r="X1130">
            <v>0</v>
          </cell>
          <cell r="Y1130">
            <v>0</v>
          </cell>
        </row>
        <row r="1131">
          <cell r="A1131">
            <v>1122</v>
          </cell>
          <cell r="B1131">
            <v>225</v>
          </cell>
          <cell r="C1131" t="str">
            <v xml:space="preserve">OTIS                         </v>
          </cell>
          <cell r="D1131">
            <v>662</v>
          </cell>
          <cell r="E1131" t="str">
            <v>FARMINGTON RIVER</v>
          </cell>
          <cell r="F1131">
            <v>1562007</v>
          </cell>
          <cell r="G1131">
            <v>1</v>
          </cell>
          <cell r="H1131">
            <v>1539706</v>
          </cell>
          <cell r="I1131">
            <v>1</v>
          </cell>
          <cell r="J1131"/>
          <cell r="K1131">
            <v>1403449</v>
          </cell>
          <cell r="L1131">
            <v>0</v>
          </cell>
          <cell r="M1131">
            <v>0</v>
          </cell>
          <cell r="N1131">
            <v>1539706</v>
          </cell>
          <cell r="O1131">
            <v>1403449</v>
          </cell>
          <cell r="P1131">
            <v>1373921</v>
          </cell>
          <cell r="Q1131">
            <v>29528</v>
          </cell>
          <cell r="R1131">
            <v>2.1491774272319879</v>
          </cell>
          <cell r="S1131">
            <v>174</v>
          </cell>
          <cell r="T1131">
            <v>0</v>
          </cell>
          <cell r="U1131">
            <v>225</v>
          </cell>
          <cell r="V1131">
            <v>662</v>
          </cell>
          <cell r="W1131">
            <v>1122</v>
          </cell>
          <cell r="X1131">
            <v>162</v>
          </cell>
          <cell r="Y1131">
            <v>1539706</v>
          </cell>
        </row>
        <row r="1132">
          <cell r="A1132">
            <v>1123</v>
          </cell>
          <cell r="B1132">
            <v>225</v>
          </cell>
          <cell r="D1132">
            <v>998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/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225</v>
          </cell>
          <cell r="V1132">
            <v>998</v>
          </cell>
          <cell r="W1132">
            <v>1123</v>
          </cell>
          <cell r="X1132">
            <v>0</v>
          </cell>
          <cell r="Y1132">
            <v>0</v>
          </cell>
        </row>
        <row r="1133">
          <cell r="A1133">
            <v>1124</v>
          </cell>
          <cell r="B1133">
            <v>225</v>
          </cell>
          <cell r="D1133">
            <v>998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/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225</v>
          </cell>
          <cell r="V1133">
            <v>998</v>
          </cell>
          <cell r="W1133">
            <v>1124</v>
          </cell>
          <cell r="X1133">
            <v>0</v>
          </cell>
          <cell r="Y1133">
            <v>0</v>
          </cell>
        </row>
        <row r="1134">
          <cell r="A1134">
            <v>1125</v>
          </cell>
          <cell r="B1134">
            <v>225</v>
          </cell>
          <cell r="C1134" t="str">
            <v xml:space="preserve">OTIS                         </v>
          </cell>
          <cell r="D1134">
            <v>999</v>
          </cell>
          <cell r="E1134" t="str">
            <v>TOTAL</v>
          </cell>
          <cell r="F1134">
            <v>1562007</v>
          </cell>
          <cell r="G1134">
            <v>1</v>
          </cell>
          <cell r="H1134">
            <v>1539706</v>
          </cell>
          <cell r="I1134">
            <v>1</v>
          </cell>
          <cell r="J1134">
            <v>1403449</v>
          </cell>
          <cell r="K1134">
            <v>1403449</v>
          </cell>
          <cell r="L1134">
            <v>0</v>
          </cell>
          <cell r="M1134">
            <v>0</v>
          </cell>
          <cell r="N1134">
            <v>1539706</v>
          </cell>
          <cell r="O1134">
            <v>1403449</v>
          </cell>
          <cell r="P1134">
            <v>1373921</v>
          </cell>
          <cell r="Q1134">
            <v>29528</v>
          </cell>
          <cell r="R1134">
            <v>2.1491774272319879</v>
          </cell>
          <cell r="S1134">
            <v>174</v>
          </cell>
          <cell r="T1134">
            <v>0</v>
          </cell>
          <cell r="U1134">
            <v>225</v>
          </cell>
          <cell r="V1134">
            <v>999</v>
          </cell>
          <cell r="W1134">
            <v>1125</v>
          </cell>
          <cell r="X1134">
            <v>162</v>
          </cell>
          <cell r="Y1134">
            <v>1539706</v>
          </cell>
        </row>
        <row r="1135">
          <cell r="A1135">
            <v>1126</v>
          </cell>
          <cell r="B1135">
            <v>226</v>
          </cell>
          <cell r="C1135" t="str">
            <v xml:space="preserve">OXFORD                       </v>
          </cell>
          <cell r="D1135">
            <v>226</v>
          </cell>
          <cell r="E1135" t="str">
            <v>OXFORD</v>
          </cell>
          <cell r="F1135">
            <v>18299262.16</v>
          </cell>
          <cell r="G1135">
            <v>0.89291419212764023</v>
          </cell>
          <cell r="H1135">
            <v>19039445.560000002</v>
          </cell>
          <cell r="I1135">
            <v>0.89790245274931813</v>
          </cell>
          <cell r="J1135"/>
          <cell r="K1135">
            <v>8878897</v>
          </cell>
          <cell r="L1135">
            <v>0</v>
          </cell>
          <cell r="M1135">
            <v>0</v>
          </cell>
          <cell r="N1135">
            <v>19039445.560000002</v>
          </cell>
          <cell r="O1135">
            <v>8878897</v>
          </cell>
          <cell r="P1135">
            <v>8535109</v>
          </cell>
          <cell r="Q1135">
            <v>343788</v>
          </cell>
          <cell r="R1135">
            <v>4.0279274699362366</v>
          </cell>
          <cell r="S1135">
            <v>2028</v>
          </cell>
          <cell r="T1135">
            <v>0</v>
          </cell>
          <cell r="U1135">
            <v>226</v>
          </cell>
          <cell r="V1135">
            <v>226</v>
          </cell>
          <cell r="W1135">
            <v>1126</v>
          </cell>
          <cell r="X1135">
            <v>2017</v>
          </cell>
          <cell r="Y1135">
            <v>19039445.560000002</v>
          </cell>
        </row>
        <row r="1136">
          <cell r="A1136">
            <v>1127</v>
          </cell>
          <cell r="B1136">
            <v>226</v>
          </cell>
          <cell r="C1136" t="str">
            <v xml:space="preserve">OXFORD                       </v>
          </cell>
          <cell r="D1136">
            <v>876</v>
          </cell>
          <cell r="E1136" t="str">
            <v>SOUTHERN WORCESTER</v>
          </cell>
          <cell r="F1136">
            <v>2194602</v>
          </cell>
          <cell r="G1136">
            <v>0.10708580787235979</v>
          </cell>
          <cell r="H1136">
            <v>2164913</v>
          </cell>
          <cell r="I1136">
            <v>0.10209754725068183</v>
          </cell>
          <cell r="J1136"/>
          <cell r="K1136">
            <v>1009590</v>
          </cell>
          <cell r="L1136">
            <v>0</v>
          </cell>
          <cell r="M1136">
            <v>0</v>
          </cell>
          <cell r="N1136">
            <v>2164913</v>
          </cell>
          <cell r="O1136">
            <v>1009590</v>
          </cell>
          <cell r="P1136">
            <v>1023602</v>
          </cell>
          <cell r="Q1136">
            <v>-14012</v>
          </cell>
          <cell r="R1136">
            <v>-1.3688914245966695</v>
          </cell>
          <cell r="S1136">
            <v>154</v>
          </cell>
          <cell r="T1136">
            <v>0</v>
          </cell>
          <cell r="U1136">
            <v>226</v>
          </cell>
          <cell r="V1136">
            <v>876</v>
          </cell>
          <cell r="W1136">
            <v>1127</v>
          </cell>
          <cell r="X1136">
            <v>147</v>
          </cell>
          <cell r="Y1136">
            <v>2164913</v>
          </cell>
        </row>
        <row r="1137">
          <cell r="A1137">
            <v>1128</v>
          </cell>
          <cell r="B1137">
            <v>226</v>
          </cell>
          <cell r="D1137">
            <v>998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/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226</v>
          </cell>
          <cell r="V1137">
            <v>998</v>
          </cell>
          <cell r="W1137">
            <v>1128</v>
          </cell>
          <cell r="X1137">
            <v>0</v>
          </cell>
          <cell r="Y1137">
            <v>0</v>
          </cell>
        </row>
        <row r="1138">
          <cell r="A1138">
            <v>1129</v>
          </cell>
          <cell r="B1138">
            <v>226</v>
          </cell>
          <cell r="D1138">
            <v>998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/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226</v>
          </cell>
          <cell r="V1138">
            <v>998</v>
          </cell>
          <cell r="W1138">
            <v>1129</v>
          </cell>
          <cell r="X1138">
            <v>0</v>
          </cell>
          <cell r="Y1138">
            <v>0</v>
          </cell>
        </row>
        <row r="1139">
          <cell r="A1139">
            <v>1130</v>
          </cell>
          <cell r="B1139">
            <v>226</v>
          </cell>
          <cell r="C1139" t="str">
            <v xml:space="preserve">OXFORD                       </v>
          </cell>
          <cell r="D1139">
            <v>999</v>
          </cell>
          <cell r="E1139" t="str">
            <v>TOTAL</v>
          </cell>
          <cell r="F1139">
            <v>20493864.16</v>
          </cell>
          <cell r="G1139">
            <v>1</v>
          </cell>
          <cell r="H1139">
            <v>21204358.560000002</v>
          </cell>
          <cell r="I1139">
            <v>1</v>
          </cell>
          <cell r="J1139">
            <v>9888487</v>
          </cell>
          <cell r="K1139">
            <v>9888487</v>
          </cell>
          <cell r="L1139">
            <v>0</v>
          </cell>
          <cell r="M1139">
            <v>0</v>
          </cell>
          <cell r="N1139">
            <v>21204358.560000002</v>
          </cell>
          <cell r="O1139">
            <v>9888487</v>
          </cell>
          <cell r="P1139">
            <v>9558711</v>
          </cell>
          <cell r="Q1139">
            <v>329776</v>
          </cell>
          <cell r="R1139">
            <v>3.4500049222117921</v>
          </cell>
          <cell r="S1139">
            <v>2182</v>
          </cell>
          <cell r="T1139">
            <v>0</v>
          </cell>
          <cell r="U1139">
            <v>226</v>
          </cell>
          <cell r="V1139">
            <v>999</v>
          </cell>
          <cell r="W1139">
            <v>1130</v>
          </cell>
          <cell r="X1139">
            <v>2164</v>
          </cell>
          <cell r="Y1139">
            <v>21204358.560000002</v>
          </cell>
        </row>
        <row r="1140">
          <cell r="A1140">
            <v>1131</v>
          </cell>
          <cell r="B1140">
            <v>227</v>
          </cell>
          <cell r="C1140" t="str">
            <v xml:space="preserve">PALMER                       </v>
          </cell>
          <cell r="D1140">
            <v>227</v>
          </cell>
          <cell r="E1140" t="str">
            <v>PALMER</v>
          </cell>
          <cell r="F1140">
            <v>15673257.680000003</v>
          </cell>
          <cell r="G1140">
            <v>0.84958569227938208</v>
          </cell>
          <cell r="H1140">
            <v>16134047.02</v>
          </cell>
          <cell r="I1140">
            <v>0.84492998204418523</v>
          </cell>
          <cell r="J1140"/>
          <cell r="K1140">
            <v>6470869</v>
          </cell>
          <cell r="L1140">
            <v>0</v>
          </cell>
          <cell r="M1140">
            <v>0</v>
          </cell>
          <cell r="N1140">
            <v>16134047.02</v>
          </cell>
          <cell r="O1140">
            <v>6470869</v>
          </cell>
          <cell r="P1140">
            <v>6390223</v>
          </cell>
          <cell r="Q1140">
            <v>80646</v>
          </cell>
          <cell r="R1140">
            <v>1.2620216853152073</v>
          </cell>
          <cell r="S1140">
            <v>1692</v>
          </cell>
          <cell r="T1140">
            <v>0</v>
          </cell>
          <cell r="U1140">
            <v>227</v>
          </cell>
          <cell r="V1140">
            <v>227</v>
          </cell>
          <cell r="W1140">
            <v>1131</v>
          </cell>
          <cell r="X1140">
            <v>1656</v>
          </cell>
          <cell r="Y1140">
            <v>16134047.02</v>
          </cell>
        </row>
        <row r="1141">
          <cell r="A1141">
            <v>1132</v>
          </cell>
          <cell r="B1141">
            <v>227</v>
          </cell>
          <cell r="C1141" t="str">
            <v xml:space="preserve">PALMER                       </v>
          </cell>
          <cell r="D1141">
            <v>860</v>
          </cell>
          <cell r="E1141" t="str">
            <v>PATHFINDER</v>
          </cell>
          <cell r="F1141">
            <v>2774861</v>
          </cell>
          <cell r="G1141">
            <v>0.15041430772061792</v>
          </cell>
          <cell r="H1141">
            <v>2961082</v>
          </cell>
          <cell r="I1141">
            <v>0.15507001795581479</v>
          </cell>
          <cell r="J1141"/>
          <cell r="K1141">
            <v>1187599</v>
          </cell>
          <cell r="L1141">
            <v>0</v>
          </cell>
          <cell r="M1141">
            <v>0</v>
          </cell>
          <cell r="N1141">
            <v>2961082</v>
          </cell>
          <cell r="O1141">
            <v>1187599</v>
          </cell>
          <cell r="P1141">
            <v>1131352</v>
          </cell>
          <cell r="Q1141">
            <v>56247</v>
          </cell>
          <cell r="R1141">
            <v>4.9716622236050316</v>
          </cell>
          <cell r="S1141">
            <v>193</v>
          </cell>
          <cell r="T1141">
            <v>0</v>
          </cell>
          <cell r="U1141">
            <v>227</v>
          </cell>
          <cell r="V1141">
            <v>860</v>
          </cell>
          <cell r="W1141">
            <v>1132</v>
          </cell>
          <cell r="X1141">
            <v>198</v>
          </cell>
          <cell r="Y1141">
            <v>2961082</v>
          </cell>
        </row>
        <row r="1142">
          <cell r="A1142">
            <v>1133</v>
          </cell>
          <cell r="B1142">
            <v>227</v>
          </cell>
          <cell r="D1142">
            <v>998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/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227</v>
          </cell>
          <cell r="V1142">
            <v>998</v>
          </cell>
          <cell r="W1142">
            <v>1133</v>
          </cell>
          <cell r="X1142">
            <v>0</v>
          </cell>
          <cell r="Y1142">
            <v>0</v>
          </cell>
        </row>
        <row r="1143">
          <cell r="A1143">
            <v>1134</v>
          </cell>
          <cell r="B1143">
            <v>227</v>
          </cell>
          <cell r="D1143">
            <v>998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/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227</v>
          </cell>
          <cell r="V1143">
            <v>998</v>
          </cell>
          <cell r="W1143">
            <v>1134</v>
          </cell>
          <cell r="X1143">
            <v>0</v>
          </cell>
          <cell r="Y1143">
            <v>0</v>
          </cell>
        </row>
        <row r="1144">
          <cell r="A1144">
            <v>1135</v>
          </cell>
          <cell r="B1144">
            <v>227</v>
          </cell>
          <cell r="C1144" t="str">
            <v xml:space="preserve">PALMER                       </v>
          </cell>
          <cell r="D1144">
            <v>999</v>
          </cell>
          <cell r="E1144" t="str">
            <v>TOTAL</v>
          </cell>
          <cell r="F1144">
            <v>18448118.680000003</v>
          </cell>
          <cell r="G1144">
            <v>1</v>
          </cell>
          <cell r="H1144">
            <v>19095129.02</v>
          </cell>
          <cell r="I1144">
            <v>1</v>
          </cell>
          <cell r="J1144">
            <v>7658468</v>
          </cell>
          <cell r="K1144">
            <v>7658468</v>
          </cell>
          <cell r="L1144">
            <v>0</v>
          </cell>
          <cell r="M1144">
            <v>0</v>
          </cell>
          <cell r="N1144">
            <v>19095129.02</v>
          </cell>
          <cell r="O1144">
            <v>7658468</v>
          </cell>
          <cell r="P1144">
            <v>7521575</v>
          </cell>
          <cell r="Q1144">
            <v>136893</v>
          </cell>
          <cell r="R1144">
            <v>1.8200044538544122</v>
          </cell>
          <cell r="S1144">
            <v>1885</v>
          </cell>
          <cell r="T1144">
            <v>0</v>
          </cell>
          <cell r="U1144">
            <v>227</v>
          </cell>
          <cell r="V1144">
            <v>999</v>
          </cell>
          <cell r="W1144">
            <v>1135</v>
          </cell>
          <cell r="X1144">
            <v>1854</v>
          </cell>
          <cell r="Y1144">
            <v>19095129.02</v>
          </cell>
        </row>
        <row r="1145">
          <cell r="A1145">
            <v>1136</v>
          </cell>
          <cell r="B1145">
            <v>228</v>
          </cell>
          <cell r="C1145" t="str">
            <v xml:space="preserve">PAXTON                       </v>
          </cell>
          <cell r="D1145">
            <v>228</v>
          </cell>
          <cell r="E1145" t="str">
            <v>PAXTON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/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228</v>
          </cell>
          <cell r="V1145">
            <v>228</v>
          </cell>
          <cell r="W1145">
            <v>1136</v>
          </cell>
          <cell r="X1145">
            <v>0</v>
          </cell>
          <cell r="Y1145">
            <v>0</v>
          </cell>
        </row>
        <row r="1146">
          <cell r="A1146">
            <v>1137</v>
          </cell>
          <cell r="B1146">
            <v>228</v>
          </cell>
          <cell r="C1146" t="str">
            <v xml:space="preserve">PAXTON                       </v>
          </cell>
          <cell r="D1146">
            <v>775</v>
          </cell>
          <cell r="E1146" t="str">
            <v>WACHUSETT</v>
          </cell>
          <cell r="F1146">
            <v>5649171</v>
          </cell>
          <cell r="G1146">
            <v>0.95197098708095329</v>
          </cell>
          <cell r="H1146">
            <v>6094704</v>
          </cell>
          <cell r="I1146">
            <v>0.95389975349219391</v>
          </cell>
          <cell r="J1146"/>
          <cell r="K1146">
            <v>4170010</v>
          </cell>
          <cell r="L1146">
            <v>0</v>
          </cell>
          <cell r="M1146">
            <v>0</v>
          </cell>
          <cell r="N1146">
            <v>6094704</v>
          </cell>
          <cell r="O1146">
            <v>4170010</v>
          </cell>
          <cell r="P1146">
            <v>4107281</v>
          </cell>
          <cell r="Q1146">
            <v>62729</v>
          </cell>
          <cell r="R1146">
            <v>1.5272634134357985</v>
          </cell>
          <cell r="S1146">
            <v>670</v>
          </cell>
          <cell r="T1146">
            <v>0</v>
          </cell>
          <cell r="U1146">
            <v>228</v>
          </cell>
          <cell r="V1146">
            <v>775</v>
          </cell>
          <cell r="W1146">
            <v>1137</v>
          </cell>
          <cell r="X1146">
            <v>693</v>
          </cell>
          <cell r="Y1146">
            <v>6094704</v>
          </cell>
        </row>
        <row r="1147">
          <cell r="A1147">
            <v>1138</v>
          </cell>
          <cell r="B1147">
            <v>228</v>
          </cell>
          <cell r="C1147" t="str">
            <v xml:space="preserve">PAXTON                       </v>
          </cell>
          <cell r="D1147">
            <v>876</v>
          </cell>
          <cell r="E1147" t="str">
            <v>SOUTHERN WORCESTER</v>
          </cell>
          <cell r="F1147">
            <v>285013</v>
          </cell>
          <cell r="G1147">
            <v>4.8029012919046661E-2</v>
          </cell>
          <cell r="H1147">
            <v>294546</v>
          </cell>
          <cell r="I1147">
            <v>4.6100246507806079E-2</v>
          </cell>
          <cell r="J1147"/>
          <cell r="K1147">
            <v>201529</v>
          </cell>
          <cell r="L1147">
            <v>0</v>
          </cell>
          <cell r="M1147">
            <v>0</v>
          </cell>
          <cell r="N1147">
            <v>294546</v>
          </cell>
          <cell r="O1147">
            <v>201529</v>
          </cell>
          <cell r="P1147">
            <v>207221</v>
          </cell>
          <cell r="Q1147">
            <v>-5692</v>
          </cell>
          <cell r="R1147">
            <v>-2.7468258525921603</v>
          </cell>
          <cell r="S1147">
            <v>20</v>
          </cell>
          <cell r="T1147">
            <v>0</v>
          </cell>
          <cell r="U1147">
            <v>228</v>
          </cell>
          <cell r="V1147">
            <v>876</v>
          </cell>
          <cell r="W1147">
            <v>1138</v>
          </cell>
          <cell r="X1147">
            <v>20</v>
          </cell>
          <cell r="Y1147">
            <v>294546</v>
          </cell>
        </row>
        <row r="1148">
          <cell r="A1148">
            <v>1139</v>
          </cell>
          <cell r="B1148">
            <v>228</v>
          </cell>
          <cell r="D1148">
            <v>998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/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228</v>
          </cell>
          <cell r="V1148">
            <v>998</v>
          </cell>
          <cell r="W1148">
            <v>1139</v>
          </cell>
          <cell r="X1148">
            <v>0</v>
          </cell>
          <cell r="Y1148">
            <v>0</v>
          </cell>
        </row>
        <row r="1149">
          <cell r="A1149">
            <v>1140</v>
          </cell>
          <cell r="B1149">
            <v>228</v>
          </cell>
          <cell r="C1149" t="str">
            <v xml:space="preserve">PAXTON                       </v>
          </cell>
          <cell r="D1149">
            <v>999</v>
          </cell>
          <cell r="E1149" t="str">
            <v>TOTAL</v>
          </cell>
          <cell r="F1149">
            <v>5934184</v>
          </cell>
          <cell r="G1149">
            <v>1</v>
          </cell>
          <cell r="H1149">
            <v>6389250</v>
          </cell>
          <cell r="I1149">
            <v>1</v>
          </cell>
          <cell r="J1149">
            <v>4371539</v>
          </cell>
          <cell r="K1149">
            <v>4371539</v>
          </cell>
          <cell r="L1149">
            <v>0</v>
          </cell>
          <cell r="M1149">
            <v>0</v>
          </cell>
          <cell r="N1149">
            <v>6389250</v>
          </cell>
          <cell r="O1149">
            <v>4371539</v>
          </cell>
          <cell r="P1149">
            <v>4314502</v>
          </cell>
          <cell r="Q1149">
            <v>57037</v>
          </cell>
          <cell r="R1149">
            <v>1.3219833946073034</v>
          </cell>
          <cell r="S1149">
            <v>690</v>
          </cell>
          <cell r="T1149">
            <v>0</v>
          </cell>
          <cell r="U1149">
            <v>228</v>
          </cell>
          <cell r="V1149">
            <v>999</v>
          </cell>
          <cell r="W1149">
            <v>1140</v>
          </cell>
          <cell r="X1149">
            <v>713</v>
          </cell>
          <cell r="Y1149">
            <v>6389250</v>
          </cell>
        </row>
        <row r="1150">
          <cell r="A1150">
            <v>1141</v>
          </cell>
          <cell r="B1150">
            <v>229</v>
          </cell>
          <cell r="C1150" t="str">
            <v xml:space="preserve">PEABODY                      </v>
          </cell>
          <cell r="D1150">
            <v>229</v>
          </cell>
          <cell r="E1150" t="str">
            <v>PEABODY</v>
          </cell>
          <cell r="F1150">
            <v>59014857.119999997</v>
          </cell>
          <cell r="G1150">
            <v>0.9924605107457295</v>
          </cell>
          <cell r="H1150">
            <v>60749406.699999996</v>
          </cell>
          <cell r="I1150">
            <v>0.99292083841119239</v>
          </cell>
          <cell r="J1150"/>
          <cell r="K1150">
            <v>44403219</v>
          </cell>
          <cell r="L1150">
            <v>0</v>
          </cell>
          <cell r="M1150">
            <v>0</v>
          </cell>
          <cell r="N1150">
            <v>60749406.699999996</v>
          </cell>
          <cell r="O1150">
            <v>44345547</v>
          </cell>
          <cell r="P1150">
            <v>42743764</v>
          </cell>
          <cell r="Q1150">
            <v>1601783</v>
          </cell>
          <cell r="R1150">
            <v>3.7474074580797332</v>
          </cell>
          <cell r="S1150">
            <v>6178</v>
          </cell>
          <cell r="T1150">
            <v>0</v>
          </cell>
          <cell r="U1150">
            <v>229</v>
          </cell>
          <cell r="V1150">
            <v>229</v>
          </cell>
          <cell r="W1150">
            <v>1141</v>
          </cell>
          <cell r="X1150">
            <v>6078</v>
          </cell>
          <cell r="Y1150">
            <v>60749406.699999996</v>
          </cell>
        </row>
        <row r="1151">
          <cell r="A1151">
            <v>1142</v>
          </cell>
          <cell r="B1151">
            <v>229</v>
          </cell>
          <cell r="C1151" t="str">
            <v xml:space="preserve">PEABODY                      </v>
          </cell>
          <cell r="D1151">
            <v>913</v>
          </cell>
          <cell r="E1151" t="str">
            <v>ESSEX AGRICULTURAL</v>
          </cell>
          <cell r="F1151">
            <v>448322</v>
          </cell>
          <cell r="G1151">
            <v>7.5394892542704674E-3</v>
          </cell>
          <cell r="H1151">
            <v>433121</v>
          </cell>
          <cell r="I1151">
            <v>7.0791615888076498E-3</v>
          </cell>
          <cell r="J1151"/>
          <cell r="K1151">
            <v>316579</v>
          </cell>
          <cell r="L1151">
            <v>374251</v>
          </cell>
          <cell r="M1151">
            <v>57672</v>
          </cell>
          <cell r="N1151">
            <v>0</v>
          </cell>
          <cell r="O1151">
            <v>374251</v>
          </cell>
          <cell r="P1151">
            <v>392700</v>
          </cell>
          <cell r="Q1151">
            <v>-18449</v>
          </cell>
          <cell r="R1151">
            <v>-4.6979882862235804</v>
          </cell>
          <cell r="S1151">
            <v>32</v>
          </cell>
          <cell r="T1151">
            <v>0</v>
          </cell>
          <cell r="U1151">
            <v>229</v>
          </cell>
          <cell r="V1151">
            <v>913</v>
          </cell>
          <cell r="W1151">
            <v>1142</v>
          </cell>
          <cell r="X1151">
            <v>30</v>
          </cell>
          <cell r="Y1151">
            <v>433121</v>
          </cell>
        </row>
        <row r="1152">
          <cell r="A1152">
            <v>1143</v>
          </cell>
          <cell r="B1152">
            <v>229</v>
          </cell>
          <cell r="D1152">
            <v>998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/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229</v>
          </cell>
          <cell r="V1152">
            <v>998</v>
          </cell>
          <cell r="W1152">
            <v>1143</v>
          </cell>
          <cell r="X1152">
            <v>0</v>
          </cell>
          <cell r="Y1152">
            <v>0</v>
          </cell>
        </row>
        <row r="1153">
          <cell r="A1153">
            <v>1144</v>
          </cell>
          <cell r="B1153">
            <v>229</v>
          </cell>
          <cell r="D1153">
            <v>998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/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229</v>
          </cell>
          <cell r="V1153">
            <v>998</v>
          </cell>
          <cell r="W1153">
            <v>1144</v>
          </cell>
          <cell r="X1153">
            <v>0</v>
          </cell>
          <cell r="Y1153">
            <v>0</v>
          </cell>
        </row>
        <row r="1154">
          <cell r="A1154">
            <v>1145</v>
          </cell>
          <cell r="B1154">
            <v>229</v>
          </cell>
          <cell r="C1154" t="str">
            <v xml:space="preserve">PEABODY                      </v>
          </cell>
          <cell r="D1154">
            <v>999</v>
          </cell>
          <cell r="E1154" t="str">
            <v>TOTAL</v>
          </cell>
          <cell r="F1154">
            <v>59463179.119999997</v>
          </cell>
          <cell r="G1154">
            <v>1</v>
          </cell>
          <cell r="H1154">
            <v>61182527.699999996</v>
          </cell>
          <cell r="I1154">
            <v>1</v>
          </cell>
          <cell r="J1154">
            <v>44719798</v>
          </cell>
          <cell r="K1154">
            <v>44719798</v>
          </cell>
          <cell r="L1154">
            <v>374251</v>
          </cell>
          <cell r="M1154">
            <v>57672</v>
          </cell>
          <cell r="N1154">
            <v>60749406.699999996</v>
          </cell>
          <cell r="O1154">
            <v>44719798</v>
          </cell>
          <cell r="P1154">
            <v>43136464</v>
          </cell>
          <cell r="Q1154">
            <v>1583334</v>
          </cell>
          <cell r="R1154">
            <v>3.6705233882869956</v>
          </cell>
          <cell r="S1154">
            <v>6210</v>
          </cell>
          <cell r="T1154">
            <v>0</v>
          </cell>
          <cell r="U1154">
            <v>229</v>
          </cell>
          <cell r="V1154">
            <v>999</v>
          </cell>
          <cell r="W1154">
            <v>1145</v>
          </cell>
          <cell r="X1154">
            <v>6108</v>
          </cell>
          <cell r="Y1154">
            <v>61182527.699999996</v>
          </cell>
        </row>
        <row r="1155">
          <cell r="A1155">
            <v>1146</v>
          </cell>
          <cell r="B1155">
            <v>230</v>
          </cell>
          <cell r="C1155" t="str">
            <v xml:space="preserve">PELHAM                       </v>
          </cell>
          <cell r="D1155">
            <v>230</v>
          </cell>
          <cell r="E1155" t="str">
            <v>PELHAM</v>
          </cell>
          <cell r="F1155">
            <v>580669.32999999996</v>
          </cell>
          <cell r="G1155">
            <v>0.35804724836823537</v>
          </cell>
          <cell r="H1155">
            <v>560019.19999999995</v>
          </cell>
          <cell r="I1155">
            <v>0.35310471175600389</v>
          </cell>
          <cell r="J1155"/>
          <cell r="K1155">
            <v>482745</v>
          </cell>
          <cell r="L1155">
            <v>0</v>
          </cell>
          <cell r="M1155">
            <v>0</v>
          </cell>
          <cell r="N1155">
            <v>560019.19999999995</v>
          </cell>
          <cell r="O1155">
            <v>482745</v>
          </cell>
          <cell r="P1155">
            <v>480192</v>
          </cell>
          <cell r="Q1155">
            <v>2553</v>
          </cell>
          <cell r="R1155">
            <v>0.5316623350659736</v>
          </cell>
          <cell r="S1155">
            <v>68</v>
          </cell>
          <cell r="T1155">
            <v>0</v>
          </cell>
          <cell r="U1155">
            <v>230</v>
          </cell>
          <cell r="V1155">
            <v>230</v>
          </cell>
          <cell r="W1155">
            <v>1146</v>
          </cell>
          <cell r="X1155">
            <v>63</v>
          </cell>
          <cell r="Y1155">
            <v>560019.19999999995</v>
          </cell>
        </row>
        <row r="1156">
          <cell r="A1156">
            <v>1147</v>
          </cell>
          <cell r="B1156">
            <v>230</v>
          </cell>
          <cell r="C1156" t="str">
            <v xml:space="preserve">PELHAM                       </v>
          </cell>
          <cell r="D1156">
            <v>605</v>
          </cell>
          <cell r="E1156" t="str">
            <v>AMHERST PELHAM</v>
          </cell>
          <cell r="F1156">
            <v>1041098</v>
          </cell>
          <cell r="G1156">
            <v>0.64195275163176457</v>
          </cell>
          <cell r="H1156">
            <v>1025967</v>
          </cell>
          <cell r="I1156">
            <v>0.64689528824399611</v>
          </cell>
          <cell r="J1156"/>
          <cell r="K1156">
            <v>884399</v>
          </cell>
          <cell r="L1156">
            <v>0</v>
          </cell>
          <cell r="M1156">
            <v>0</v>
          </cell>
          <cell r="N1156">
            <v>1025967</v>
          </cell>
          <cell r="O1156">
            <v>884399</v>
          </cell>
          <cell r="P1156">
            <v>860950</v>
          </cell>
          <cell r="Q1156">
            <v>23449</v>
          </cell>
          <cell r="R1156">
            <v>2.7236192577966198</v>
          </cell>
          <cell r="S1156">
            <v>110</v>
          </cell>
          <cell r="T1156">
            <v>0</v>
          </cell>
          <cell r="U1156">
            <v>230</v>
          </cell>
          <cell r="V1156">
            <v>605</v>
          </cell>
          <cell r="W1156">
            <v>1147</v>
          </cell>
          <cell r="X1156">
            <v>104</v>
          </cell>
          <cell r="Y1156">
            <v>1025967</v>
          </cell>
        </row>
        <row r="1157">
          <cell r="A1157">
            <v>1148</v>
          </cell>
          <cell r="B1157">
            <v>230</v>
          </cell>
          <cell r="D1157">
            <v>998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/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230</v>
          </cell>
          <cell r="V1157">
            <v>998</v>
          </cell>
          <cell r="W1157">
            <v>1148</v>
          </cell>
          <cell r="X1157">
            <v>0</v>
          </cell>
          <cell r="Y1157">
            <v>0</v>
          </cell>
        </row>
        <row r="1158">
          <cell r="A1158">
            <v>1149</v>
          </cell>
          <cell r="B1158">
            <v>230</v>
          </cell>
          <cell r="D1158">
            <v>998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/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230</v>
          </cell>
          <cell r="V1158">
            <v>998</v>
          </cell>
          <cell r="W1158">
            <v>1149</v>
          </cell>
          <cell r="X1158">
            <v>0</v>
          </cell>
          <cell r="Y1158">
            <v>0</v>
          </cell>
        </row>
        <row r="1159">
          <cell r="A1159">
            <v>1150</v>
          </cell>
          <cell r="B1159">
            <v>230</v>
          </cell>
          <cell r="C1159" t="str">
            <v xml:space="preserve">PELHAM                       </v>
          </cell>
          <cell r="D1159">
            <v>999</v>
          </cell>
          <cell r="E1159" t="str">
            <v>TOTAL</v>
          </cell>
          <cell r="F1159">
            <v>1621767.33</v>
          </cell>
          <cell r="G1159">
            <v>1</v>
          </cell>
          <cell r="H1159">
            <v>1585986.2</v>
          </cell>
          <cell r="I1159">
            <v>1</v>
          </cell>
          <cell r="J1159">
            <v>1367144</v>
          </cell>
          <cell r="K1159">
            <v>1367144</v>
          </cell>
          <cell r="L1159">
            <v>0</v>
          </cell>
          <cell r="M1159">
            <v>0</v>
          </cell>
          <cell r="N1159">
            <v>1585986.2</v>
          </cell>
          <cell r="O1159">
            <v>1367144</v>
          </cell>
          <cell r="P1159">
            <v>1341142</v>
          </cell>
          <cell r="Q1159">
            <v>26002</v>
          </cell>
          <cell r="R1159">
            <v>1.9387954444794064</v>
          </cell>
          <cell r="S1159">
            <v>178</v>
          </cell>
          <cell r="T1159">
            <v>0</v>
          </cell>
          <cell r="U1159">
            <v>230</v>
          </cell>
          <cell r="V1159">
            <v>999</v>
          </cell>
          <cell r="W1159">
            <v>1150</v>
          </cell>
          <cell r="X1159">
            <v>167</v>
          </cell>
          <cell r="Y1159">
            <v>1585986.2</v>
          </cell>
        </row>
        <row r="1160">
          <cell r="A1160">
            <v>1151</v>
          </cell>
          <cell r="B1160">
            <v>231</v>
          </cell>
          <cell r="C1160" t="str">
            <v xml:space="preserve">PEMBROKE                     </v>
          </cell>
          <cell r="D1160">
            <v>231</v>
          </cell>
          <cell r="E1160" t="str">
            <v>PEMBROKE</v>
          </cell>
          <cell r="F1160">
            <v>29344771.673250001</v>
          </cell>
          <cell r="G1160">
            <v>1</v>
          </cell>
          <cell r="H1160">
            <v>30140603.210499994</v>
          </cell>
          <cell r="I1160">
            <v>1</v>
          </cell>
          <cell r="J1160"/>
          <cell r="K1160">
            <v>17494279</v>
          </cell>
          <cell r="L1160">
            <v>0</v>
          </cell>
          <cell r="M1160">
            <v>0</v>
          </cell>
          <cell r="N1160">
            <v>30140603.210499994</v>
          </cell>
          <cell r="O1160">
            <v>17494279</v>
          </cell>
          <cell r="P1160">
            <v>17053741</v>
          </cell>
          <cell r="Q1160">
            <v>440538</v>
          </cell>
          <cell r="R1160">
            <v>2.5832337901695586</v>
          </cell>
          <cell r="S1160">
            <v>3312</v>
          </cell>
          <cell r="T1160">
            <v>0</v>
          </cell>
          <cell r="U1160">
            <v>231</v>
          </cell>
          <cell r="V1160">
            <v>231</v>
          </cell>
          <cell r="W1160">
            <v>1151</v>
          </cell>
          <cell r="X1160">
            <v>3269</v>
          </cell>
          <cell r="Y1160">
            <v>30140603.210499994</v>
          </cell>
        </row>
        <row r="1161">
          <cell r="A1161">
            <v>1152</v>
          </cell>
          <cell r="B1161">
            <v>231</v>
          </cell>
          <cell r="D1161">
            <v>998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/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231</v>
          </cell>
          <cell r="V1161">
            <v>998</v>
          </cell>
          <cell r="W1161">
            <v>1152</v>
          </cell>
          <cell r="X1161">
            <v>0</v>
          </cell>
          <cell r="Y1161">
            <v>0</v>
          </cell>
        </row>
        <row r="1162">
          <cell r="A1162">
            <v>1153</v>
          </cell>
          <cell r="B1162">
            <v>231</v>
          </cell>
          <cell r="D1162">
            <v>998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/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231</v>
          </cell>
          <cell r="V1162">
            <v>998</v>
          </cell>
          <cell r="W1162">
            <v>1153</v>
          </cell>
          <cell r="X1162">
            <v>0</v>
          </cell>
          <cell r="Y1162">
            <v>0</v>
          </cell>
        </row>
        <row r="1163">
          <cell r="A1163">
            <v>1154</v>
          </cell>
          <cell r="B1163">
            <v>231</v>
          </cell>
          <cell r="D1163">
            <v>998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/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231</v>
          </cell>
          <cell r="V1163">
            <v>998</v>
          </cell>
          <cell r="W1163">
            <v>1154</v>
          </cell>
          <cell r="X1163">
            <v>0</v>
          </cell>
          <cell r="Y1163">
            <v>0</v>
          </cell>
        </row>
        <row r="1164">
          <cell r="A1164">
            <v>1155</v>
          </cell>
          <cell r="B1164">
            <v>231</v>
          </cell>
          <cell r="C1164" t="str">
            <v xml:space="preserve">PEMBROKE                     </v>
          </cell>
          <cell r="D1164">
            <v>999</v>
          </cell>
          <cell r="E1164" t="str">
            <v>TOTAL</v>
          </cell>
          <cell r="F1164">
            <v>29344771.673250001</v>
          </cell>
          <cell r="G1164">
            <v>1</v>
          </cell>
          <cell r="H1164">
            <v>30140603.210499994</v>
          </cell>
          <cell r="I1164">
            <v>1</v>
          </cell>
          <cell r="J1164">
            <v>17494279</v>
          </cell>
          <cell r="K1164">
            <v>17494279</v>
          </cell>
          <cell r="L1164">
            <v>0</v>
          </cell>
          <cell r="M1164">
            <v>0</v>
          </cell>
          <cell r="N1164">
            <v>30140603.210499994</v>
          </cell>
          <cell r="O1164">
            <v>17494279</v>
          </cell>
          <cell r="P1164">
            <v>17053741</v>
          </cell>
          <cell r="Q1164">
            <v>440538</v>
          </cell>
          <cell r="R1164">
            <v>2.5832337901695586</v>
          </cell>
          <cell r="S1164">
            <v>3312</v>
          </cell>
          <cell r="T1164">
            <v>0</v>
          </cell>
          <cell r="U1164">
            <v>231</v>
          </cell>
          <cell r="V1164">
            <v>999</v>
          </cell>
          <cell r="W1164">
            <v>1155</v>
          </cell>
          <cell r="X1164">
            <v>3269</v>
          </cell>
          <cell r="Y1164">
            <v>30140603.210499994</v>
          </cell>
        </row>
        <row r="1165">
          <cell r="A1165">
            <v>1156</v>
          </cell>
          <cell r="B1165">
            <v>232</v>
          </cell>
          <cell r="C1165" t="str">
            <v xml:space="preserve">PEPPERELL                    </v>
          </cell>
          <cell r="D1165">
            <v>232</v>
          </cell>
          <cell r="E1165" t="str">
            <v>PEPPERELL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/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232</v>
          </cell>
          <cell r="V1165">
            <v>232</v>
          </cell>
          <cell r="W1165">
            <v>1156</v>
          </cell>
          <cell r="X1165">
            <v>0</v>
          </cell>
          <cell r="Y1165">
            <v>0</v>
          </cell>
        </row>
        <row r="1166">
          <cell r="A1166">
            <v>1157</v>
          </cell>
          <cell r="B1166">
            <v>232</v>
          </cell>
          <cell r="C1166" t="str">
            <v xml:space="preserve">PEPPERELL                    </v>
          </cell>
          <cell r="D1166">
            <v>735</v>
          </cell>
          <cell r="E1166" t="str">
            <v>NORTH MIDDLESEX</v>
          </cell>
          <cell r="F1166">
            <v>16780880</v>
          </cell>
          <cell r="G1166">
            <v>0.91045815237253602</v>
          </cell>
          <cell r="H1166">
            <v>16928889</v>
          </cell>
          <cell r="I1166">
            <v>0.90147388671984308</v>
          </cell>
          <cell r="J1166"/>
          <cell r="K1166">
            <v>8240006</v>
          </cell>
          <cell r="L1166">
            <v>0</v>
          </cell>
          <cell r="M1166">
            <v>0</v>
          </cell>
          <cell r="N1166">
            <v>16928889</v>
          </cell>
          <cell r="O1166">
            <v>8240006</v>
          </cell>
          <cell r="P1166">
            <v>8019782</v>
          </cell>
          <cell r="Q1166">
            <v>220224</v>
          </cell>
          <cell r="R1166">
            <v>2.7460098042565249</v>
          </cell>
          <cell r="S1166">
            <v>1955</v>
          </cell>
          <cell r="T1166">
            <v>0</v>
          </cell>
          <cell r="U1166">
            <v>232</v>
          </cell>
          <cell r="V1166">
            <v>735</v>
          </cell>
          <cell r="W1166">
            <v>1157</v>
          </cell>
          <cell r="X1166">
            <v>1885</v>
          </cell>
          <cell r="Y1166">
            <v>16928889</v>
          </cell>
        </row>
        <row r="1167">
          <cell r="A1167">
            <v>1158</v>
          </cell>
          <cell r="B1167">
            <v>232</v>
          </cell>
          <cell r="C1167" t="str">
            <v xml:space="preserve">PEPPERELL                    </v>
          </cell>
          <cell r="D1167">
            <v>852</v>
          </cell>
          <cell r="E1167" t="str">
            <v>NASHOBA VALLEY</v>
          </cell>
          <cell r="F1167">
            <v>1650368</v>
          </cell>
          <cell r="G1167">
            <v>8.9541847627463964E-2</v>
          </cell>
          <cell r="H1167">
            <v>1850234</v>
          </cell>
          <cell r="I1167">
            <v>9.852611328015691E-2</v>
          </cell>
          <cell r="J1167"/>
          <cell r="K1167">
            <v>900587</v>
          </cell>
          <cell r="L1167">
            <v>0</v>
          </cell>
          <cell r="M1167">
            <v>0</v>
          </cell>
          <cell r="N1167">
            <v>1850234</v>
          </cell>
          <cell r="O1167">
            <v>900587</v>
          </cell>
          <cell r="P1167">
            <v>788730</v>
          </cell>
          <cell r="Q1167">
            <v>111857</v>
          </cell>
          <cell r="R1167">
            <v>14.181912695092111</v>
          </cell>
          <cell r="S1167">
            <v>114</v>
          </cell>
          <cell r="T1167">
            <v>0</v>
          </cell>
          <cell r="U1167">
            <v>232</v>
          </cell>
          <cell r="V1167">
            <v>852</v>
          </cell>
          <cell r="W1167">
            <v>1158</v>
          </cell>
          <cell r="X1167">
            <v>122</v>
          </cell>
          <cell r="Y1167">
            <v>1850234</v>
          </cell>
        </row>
        <row r="1168">
          <cell r="A1168">
            <v>1159</v>
          </cell>
          <cell r="B1168">
            <v>232</v>
          </cell>
          <cell r="D1168">
            <v>998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/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232</v>
          </cell>
          <cell r="V1168">
            <v>998</v>
          </cell>
          <cell r="W1168">
            <v>1159</v>
          </cell>
          <cell r="X1168">
            <v>0</v>
          </cell>
          <cell r="Y1168">
            <v>0</v>
          </cell>
        </row>
        <row r="1169">
          <cell r="A1169">
            <v>1160</v>
          </cell>
          <cell r="B1169">
            <v>232</v>
          </cell>
          <cell r="C1169" t="str">
            <v xml:space="preserve">PEPPERELL                    </v>
          </cell>
          <cell r="D1169">
            <v>999</v>
          </cell>
          <cell r="E1169" t="str">
            <v>TOTAL</v>
          </cell>
          <cell r="F1169">
            <v>18431248</v>
          </cell>
          <cell r="G1169">
            <v>1</v>
          </cell>
          <cell r="H1169">
            <v>18779123</v>
          </cell>
          <cell r="I1169">
            <v>1</v>
          </cell>
          <cell r="J1169">
            <v>9140593</v>
          </cell>
          <cell r="K1169">
            <v>9140593</v>
          </cell>
          <cell r="L1169">
            <v>0</v>
          </cell>
          <cell r="M1169">
            <v>0</v>
          </cell>
          <cell r="N1169">
            <v>18779123</v>
          </cell>
          <cell r="O1169">
            <v>9140593</v>
          </cell>
          <cell r="P1169">
            <v>8808512</v>
          </cell>
          <cell r="Q1169">
            <v>332081</v>
          </cell>
          <cell r="R1169">
            <v>3.7700011080191524</v>
          </cell>
          <cell r="S1169">
            <v>2069</v>
          </cell>
          <cell r="T1169">
            <v>0</v>
          </cell>
          <cell r="U1169">
            <v>232</v>
          </cell>
          <cell r="V1169">
            <v>999</v>
          </cell>
          <cell r="W1169">
            <v>1160</v>
          </cell>
          <cell r="X1169">
            <v>2007</v>
          </cell>
          <cell r="Y1169">
            <v>18779123</v>
          </cell>
        </row>
        <row r="1170">
          <cell r="A1170">
            <v>1161</v>
          </cell>
          <cell r="B1170">
            <v>233</v>
          </cell>
          <cell r="C1170" t="str">
            <v xml:space="preserve">PERU                         </v>
          </cell>
          <cell r="D1170">
            <v>233</v>
          </cell>
          <cell r="E1170" t="str">
            <v>PERU</v>
          </cell>
          <cell r="F1170">
            <v>73500.42</v>
          </cell>
          <cell r="G1170">
            <v>6.540850958245209E-2</v>
          </cell>
          <cell r="H1170">
            <v>76183.260000000009</v>
          </cell>
          <cell r="I1170">
            <v>6.6712589958971155E-2</v>
          </cell>
          <cell r="J1170"/>
          <cell r="K1170">
            <v>35598</v>
          </cell>
          <cell r="L1170">
            <v>0</v>
          </cell>
          <cell r="M1170">
            <v>0</v>
          </cell>
          <cell r="N1170">
            <v>76183.260000000009</v>
          </cell>
          <cell r="O1170">
            <v>35598</v>
          </cell>
          <cell r="P1170">
            <v>33517</v>
          </cell>
          <cell r="Q1170">
            <v>2081</v>
          </cell>
          <cell r="R1170">
            <v>6.2087895694722084</v>
          </cell>
          <cell r="S1170">
            <v>6</v>
          </cell>
          <cell r="T1170">
            <v>0</v>
          </cell>
          <cell r="U1170">
            <v>233</v>
          </cell>
          <cell r="V1170">
            <v>233</v>
          </cell>
          <cell r="W1170">
            <v>1161</v>
          </cell>
          <cell r="X1170">
            <v>6</v>
          </cell>
          <cell r="Y1170">
            <v>76183.260000000009</v>
          </cell>
        </row>
        <row r="1171">
          <cell r="A1171">
            <v>1162</v>
          </cell>
          <cell r="B1171">
            <v>233</v>
          </cell>
          <cell r="C1171" t="str">
            <v xml:space="preserve">PERU                         </v>
          </cell>
          <cell r="D1171">
            <v>635</v>
          </cell>
          <cell r="E1171" t="str">
            <v>CENTRAL BERKSHIRE</v>
          </cell>
          <cell r="F1171">
            <v>1050213</v>
          </cell>
          <cell r="G1171">
            <v>0.93459149041754797</v>
          </cell>
          <cell r="H1171">
            <v>1065779</v>
          </cell>
          <cell r="I1171">
            <v>0.93328741004102889</v>
          </cell>
          <cell r="J1171"/>
          <cell r="K1171">
            <v>497998</v>
          </cell>
          <cell r="L1171">
            <v>0</v>
          </cell>
          <cell r="M1171">
            <v>0</v>
          </cell>
          <cell r="N1171">
            <v>1065779</v>
          </cell>
          <cell r="O1171">
            <v>497998</v>
          </cell>
          <cell r="P1171">
            <v>478916</v>
          </cell>
          <cell r="Q1171">
            <v>19082</v>
          </cell>
          <cell r="R1171">
            <v>3.9844148034310818</v>
          </cell>
          <cell r="S1171">
            <v>114</v>
          </cell>
          <cell r="T1171">
            <v>0</v>
          </cell>
          <cell r="U1171">
            <v>233</v>
          </cell>
          <cell r="V1171">
            <v>635</v>
          </cell>
          <cell r="W1171">
            <v>1162</v>
          </cell>
          <cell r="X1171">
            <v>113</v>
          </cell>
          <cell r="Y1171">
            <v>1065779</v>
          </cell>
        </row>
        <row r="1172">
          <cell r="A1172">
            <v>1163</v>
          </cell>
          <cell r="B1172">
            <v>233</v>
          </cell>
          <cell r="D1172">
            <v>998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/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233</v>
          </cell>
          <cell r="V1172">
            <v>998</v>
          </cell>
          <cell r="W1172">
            <v>1163</v>
          </cell>
          <cell r="X1172">
            <v>0</v>
          </cell>
          <cell r="Y1172">
            <v>0</v>
          </cell>
        </row>
        <row r="1173">
          <cell r="A1173">
            <v>1164</v>
          </cell>
          <cell r="B1173">
            <v>233</v>
          </cell>
          <cell r="D1173">
            <v>998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/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233</v>
          </cell>
          <cell r="V1173">
            <v>998</v>
          </cell>
          <cell r="W1173">
            <v>1164</v>
          </cell>
          <cell r="X1173">
            <v>0</v>
          </cell>
          <cell r="Y1173">
            <v>0</v>
          </cell>
        </row>
        <row r="1174">
          <cell r="A1174">
            <v>1165</v>
          </cell>
          <cell r="B1174">
            <v>233</v>
          </cell>
          <cell r="C1174" t="str">
            <v xml:space="preserve">PERU                         </v>
          </cell>
          <cell r="D1174">
            <v>999</v>
          </cell>
          <cell r="E1174" t="str">
            <v>TOTAL</v>
          </cell>
          <cell r="F1174">
            <v>1123713.42</v>
          </cell>
          <cell r="G1174">
            <v>1</v>
          </cell>
          <cell r="H1174">
            <v>1141962.26</v>
          </cell>
          <cell r="I1174">
            <v>1</v>
          </cell>
          <cell r="J1174">
            <v>533596</v>
          </cell>
          <cell r="K1174">
            <v>533596</v>
          </cell>
          <cell r="L1174">
            <v>0</v>
          </cell>
          <cell r="M1174">
            <v>0</v>
          </cell>
          <cell r="N1174">
            <v>1141962.26</v>
          </cell>
          <cell r="O1174">
            <v>533596</v>
          </cell>
          <cell r="P1174">
            <v>512433</v>
          </cell>
          <cell r="Q1174">
            <v>21163</v>
          </cell>
          <cell r="R1174">
            <v>4.1299057632900302</v>
          </cell>
          <cell r="S1174">
            <v>120</v>
          </cell>
          <cell r="T1174">
            <v>0</v>
          </cell>
          <cell r="U1174">
            <v>233</v>
          </cell>
          <cell r="V1174">
            <v>999</v>
          </cell>
          <cell r="W1174">
            <v>1165</v>
          </cell>
          <cell r="X1174">
            <v>119</v>
          </cell>
          <cell r="Y1174">
            <v>1141962.26</v>
          </cell>
        </row>
        <row r="1175">
          <cell r="A1175">
            <v>1166</v>
          </cell>
          <cell r="B1175">
            <v>234</v>
          </cell>
          <cell r="C1175" t="str">
            <v xml:space="preserve">PETERSHAM                    </v>
          </cell>
          <cell r="D1175">
            <v>234</v>
          </cell>
          <cell r="E1175" t="str">
            <v>PETERSHAM</v>
          </cell>
          <cell r="F1175">
            <v>656167.6</v>
          </cell>
          <cell r="G1175">
            <v>0.37431644798706837</v>
          </cell>
          <cell r="H1175">
            <v>637666.18999999983</v>
          </cell>
          <cell r="I1175">
            <v>0.37166636225167704</v>
          </cell>
          <cell r="J1175"/>
          <cell r="K1175">
            <v>396428</v>
          </cell>
          <cell r="L1175">
            <v>0</v>
          </cell>
          <cell r="M1175">
            <v>0</v>
          </cell>
          <cell r="N1175">
            <v>637666.18999999983</v>
          </cell>
          <cell r="O1175">
            <v>396428</v>
          </cell>
          <cell r="P1175">
            <v>383839</v>
          </cell>
          <cell r="Q1175">
            <v>12589</v>
          </cell>
          <cell r="R1175">
            <v>3.2797605245949475</v>
          </cell>
          <cell r="S1175">
            <v>66</v>
          </cell>
          <cell r="T1175">
            <v>0</v>
          </cell>
          <cell r="U1175">
            <v>234</v>
          </cell>
          <cell r="V1175">
            <v>234</v>
          </cell>
          <cell r="W1175">
            <v>1166</v>
          </cell>
          <cell r="X1175">
            <v>66</v>
          </cell>
          <cell r="Y1175">
            <v>637666.18999999983</v>
          </cell>
        </row>
        <row r="1176">
          <cell r="A1176">
            <v>1167</v>
          </cell>
          <cell r="B1176">
            <v>234</v>
          </cell>
          <cell r="C1176" t="str">
            <v xml:space="preserve">PETERSHAM                    </v>
          </cell>
          <cell r="D1176">
            <v>755</v>
          </cell>
          <cell r="E1176" t="str">
            <v>RALPH C MAHAR</v>
          </cell>
          <cell r="F1176">
            <v>1011833</v>
          </cell>
          <cell r="G1176">
            <v>0.57720883279835722</v>
          </cell>
          <cell r="H1176">
            <v>959595</v>
          </cell>
          <cell r="I1176">
            <v>0.55930389360128707</v>
          </cell>
          <cell r="J1176"/>
          <cell r="K1176">
            <v>596567</v>
          </cell>
          <cell r="L1176">
            <v>0</v>
          </cell>
          <cell r="M1176">
            <v>0</v>
          </cell>
          <cell r="N1176">
            <v>959595</v>
          </cell>
          <cell r="O1176">
            <v>596567</v>
          </cell>
          <cell r="P1176">
            <v>591893</v>
          </cell>
          <cell r="Q1176">
            <v>4674</v>
          </cell>
          <cell r="R1176">
            <v>0.78966975449954635</v>
          </cell>
          <cell r="S1176">
            <v>103</v>
          </cell>
          <cell r="T1176">
            <v>0</v>
          </cell>
          <cell r="U1176">
            <v>234</v>
          </cell>
          <cell r="V1176">
            <v>755</v>
          </cell>
          <cell r="W1176">
            <v>1167</v>
          </cell>
          <cell r="X1176">
            <v>93</v>
          </cell>
          <cell r="Y1176">
            <v>959595</v>
          </cell>
        </row>
        <row r="1177">
          <cell r="A1177">
            <v>1168</v>
          </cell>
          <cell r="B1177">
            <v>234</v>
          </cell>
          <cell r="C1177" t="str">
            <v xml:space="preserve">PETERSHAM                    </v>
          </cell>
          <cell r="D1177">
            <v>832</v>
          </cell>
          <cell r="E1177" t="str">
            <v>MONTACHUSETT</v>
          </cell>
          <cell r="F1177">
            <v>84975</v>
          </cell>
          <cell r="G1177">
            <v>4.8474719214574351E-2</v>
          </cell>
          <cell r="H1177">
            <v>118434</v>
          </cell>
          <cell r="I1177">
            <v>6.9029744147035818E-2</v>
          </cell>
          <cell r="J1177"/>
          <cell r="K1177">
            <v>73629</v>
          </cell>
          <cell r="L1177">
            <v>0</v>
          </cell>
          <cell r="M1177">
            <v>0</v>
          </cell>
          <cell r="N1177">
            <v>118434</v>
          </cell>
          <cell r="O1177">
            <v>73629</v>
          </cell>
          <cell r="P1177">
            <v>49708</v>
          </cell>
          <cell r="Q1177">
            <v>23921</v>
          </cell>
          <cell r="R1177">
            <v>48.123038545103405</v>
          </cell>
          <cell r="S1177">
            <v>6</v>
          </cell>
          <cell r="T1177">
            <v>0</v>
          </cell>
          <cell r="U1177">
            <v>234</v>
          </cell>
          <cell r="V1177">
            <v>832</v>
          </cell>
          <cell r="W1177">
            <v>1168</v>
          </cell>
          <cell r="X1177">
            <v>8</v>
          </cell>
          <cell r="Y1177">
            <v>118434</v>
          </cell>
        </row>
        <row r="1178">
          <cell r="A1178">
            <v>1169</v>
          </cell>
          <cell r="B1178">
            <v>234</v>
          </cell>
          <cell r="D1178">
            <v>998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/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234</v>
          </cell>
          <cell r="V1178">
            <v>998</v>
          </cell>
          <cell r="W1178">
            <v>1169</v>
          </cell>
          <cell r="X1178">
            <v>0</v>
          </cell>
          <cell r="Y1178">
            <v>0</v>
          </cell>
        </row>
        <row r="1179">
          <cell r="A1179">
            <v>1170</v>
          </cell>
          <cell r="B1179">
            <v>234</v>
          </cell>
          <cell r="C1179" t="str">
            <v xml:space="preserve">PETERSHAM                    </v>
          </cell>
          <cell r="D1179">
            <v>999</v>
          </cell>
          <cell r="E1179" t="str">
            <v>TOTAL</v>
          </cell>
          <cell r="F1179">
            <v>1752975.6</v>
          </cell>
          <cell r="G1179">
            <v>1</v>
          </cell>
          <cell r="H1179">
            <v>1715695.19</v>
          </cell>
          <cell r="I1179">
            <v>0.99999999999999989</v>
          </cell>
          <cell r="J1179">
            <v>1066624</v>
          </cell>
          <cell r="K1179">
            <v>1066624</v>
          </cell>
          <cell r="L1179">
            <v>0</v>
          </cell>
          <cell r="M1179">
            <v>0</v>
          </cell>
          <cell r="N1179">
            <v>1715695.19</v>
          </cell>
          <cell r="O1179">
            <v>1066624</v>
          </cell>
          <cell r="P1179">
            <v>1025440</v>
          </cell>
          <cell r="Q1179">
            <v>41184</v>
          </cell>
          <cell r="R1179">
            <v>4.016227180527383</v>
          </cell>
          <cell r="S1179">
            <v>175</v>
          </cell>
          <cell r="T1179">
            <v>0</v>
          </cell>
          <cell r="U1179">
            <v>234</v>
          </cell>
          <cell r="V1179">
            <v>999</v>
          </cell>
          <cell r="W1179">
            <v>1170</v>
          </cell>
          <cell r="X1179">
            <v>167</v>
          </cell>
          <cell r="Y1179">
            <v>1715695.19</v>
          </cell>
        </row>
        <row r="1180">
          <cell r="A1180">
            <v>1171</v>
          </cell>
          <cell r="B1180">
            <v>235</v>
          </cell>
          <cell r="C1180" t="str">
            <v xml:space="preserve">PHILLIPSTON                  </v>
          </cell>
          <cell r="D1180">
            <v>235</v>
          </cell>
          <cell r="E1180" t="str">
            <v>PHILLIPSTON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/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235</v>
          </cell>
          <cell r="V1180">
            <v>235</v>
          </cell>
          <cell r="W1180">
            <v>1171</v>
          </cell>
          <cell r="X1180">
            <v>0</v>
          </cell>
          <cell r="Y1180">
            <v>0</v>
          </cell>
        </row>
        <row r="1181">
          <cell r="A1181">
            <v>1172</v>
          </cell>
          <cell r="B1181">
            <v>235</v>
          </cell>
          <cell r="C1181" t="str">
            <v xml:space="preserve">PHILLIPSTON                  </v>
          </cell>
          <cell r="D1181">
            <v>720</v>
          </cell>
          <cell r="E1181" t="str">
            <v>NARRAGANSETT</v>
          </cell>
          <cell r="F1181">
            <v>2252385</v>
          </cell>
          <cell r="G1181">
            <v>0.88829193149174412</v>
          </cell>
          <cell r="H1181">
            <v>2438473</v>
          </cell>
          <cell r="I1181">
            <v>0.90148575814183562</v>
          </cell>
          <cell r="J1181"/>
          <cell r="K1181">
            <v>1211795</v>
          </cell>
          <cell r="L1181">
            <v>0</v>
          </cell>
          <cell r="M1181">
            <v>0</v>
          </cell>
          <cell r="N1181">
            <v>2438473</v>
          </cell>
          <cell r="O1181">
            <v>1211795</v>
          </cell>
          <cell r="P1181">
            <v>1155803</v>
          </cell>
          <cell r="Q1181">
            <v>55992</v>
          </cell>
          <cell r="R1181">
            <v>4.8444241795530898</v>
          </cell>
          <cell r="S1181">
            <v>249</v>
          </cell>
          <cell r="T1181">
            <v>0</v>
          </cell>
          <cell r="U1181">
            <v>235</v>
          </cell>
          <cell r="V1181">
            <v>720</v>
          </cell>
          <cell r="W1181">
            <v>1172</v>
          </cell>
          <cell r="X1181">
            <v>256</v>
          </cell>
          <cell r="Y1181">
            <v>2438473</v>
          </cell>
        </row>
        <row r="1182">
          <cell r="A1182">
            <v>1173</v>
          </cell>
          <cell r="B1182">
            <v>235</v>
          </cell>
          <cell r="C1182" t="str">
            <v xml:space="preserve">PHILLIPSTON                  </v>
          </cell>
          <cell r="D1182">
            <v>832</v>
          </cell>
          <cell r="E1182" t="str">
            <v>MONTACHUSETT</v>
          </cell>
          <cell r="F1182">
            <v>283251</v>
          </cell>
          <cell r="G1182">
            <v>0.11170806850825592</v>
          </cell>
          <cell r="H1182">
            <v>266476</v>
          </cell>
          <cell r="I1182">
            <v>9.8514241858164417E-2</v>
          </cell>
          <cell r="J1182"/>
          <cell r="K1182">
            <v>132425</v>
          </cell>
          <cell r="L1182">
            <v>0</v>
          </cell>
          <cell r="M1182">
            <v>0</v>
          </cell>
          <cell r="N1182">
            <v>266476</v>
          </cell>
          <cell r="O1182">
            <v>132425</v>
          </cell>
          <cell r="P1182">
            <v>145349</v>
          </cell>
          <cell r="Q1182">
            <v>-12924</v>
          </cell>
          <cell r="R1182">
            <v>-8.8917020412937138</v>
          </cell>
          <cell r="S1182">
            <v>20</v>
          </cell>
          <cell r="T1182">
            <v>0</v>
          </cell>
          <cell r="U1182">
            <v>235</v>
          </cell>
          <cell r="V1182">
            <v>832</v>
          </cell>
          <cell r="W1182">
            <v>1173</v>
          </cell>
          <cell r="X1182">
            <v>18</v>
          </cell>
          <cell r="Y1182">
            <v>266476</v>
          </cell>
        </row>
        <row r="1183">
          <cell r="A1183">
            <v>1174</v>
          </cell>
          <cell r="B1183">
            <v>235</v>
          </cell>
          <cell r="D1183">
            <v>998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/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235</v>
          </cell>
          <cell r="V1183">
            <v>998</v>
          </cell>
          <cell r="W1183">
            <v>1174</v>
          </cell>
          <cell r="X1183">
            <v>0</v>
          </cell>
          <cell r="Y1183">
            <v>0</v>
          </cell>
        </row>
        <row r="1184">
          <cell r="A1184">
            <v>1175</v>
          </cell>
          <cell r="B1184">
            <v>235</v>
          </cell>
          <cell r="C1184" t="str">
            <v xml:space="preserve">PHILLIPSTON                  </v>
          </cell>
          <cell r="D1184">
            <v>999</v>
          </cell>
          <cell r="E1184" t="str">
            <v>TOTAL</v>
          </cell>
          <cell r="F1184">
            <v>2535636</v>
          </cell>
          <cell r="G1184">
            <v>1</v>
          </cell>
          <cell r="H1184">
            <v>2704949</v>
          </cell>
          <cell r="I1184">
            <v>1</v>
          </cell>
          <cell r="J1184">
            <v>1344220</v>
          </cell>
          <cell r="K1184">
            <v>1344220</v>
          </cell>
          <cell r="L1184">
            <v>0</v>
          </cell>
          <cell r="M1184">
            <v>0</v>
          </cell>
          <cell r="N1184">
            <v>2704949</v>
          </cell>
          <cell r="O1184">
            <v>1344220</v>
          </cell>
          <cell r="P1184">
            <v>1301152</v>
          </cell>
          <cell r="Q1184">
            <v>43068</v>
          </cell>
          <cell r="R1184">
            <v>3.3099899166277269</v>
          </cell>
          <cell r="S1184">
            <v>269</v>
          </cell>
          <cell r="T1184">
            <v>0</v>
          </cell>
          <cell r="U1184">
            <v>235</v>
          </cell>
          <cell r="V1184">
            <v>999</v>
          </cell>
          <cell r="W1184">
            <v>1175</v>
          </cell>
          <cell r="X1184">
            <v>274</v>
          </cell>
          <cell r="Y1184">
            <v>2704949</v>
          </cell>
        </row>
        <row r="1185">
          <cell r="A1185">
            <v>1176</v>
          </cell>
          <cell r="B1185">
            <v>236</v>
          </cell>
          <cell r="C1185" t="str">
            <v xml:space="preserve">PITTSFIELD                   </v>
          </cell>
          <cell r="D1185">
            <v>236</v>
          </cell>
          <cell r="E1185" t="str">
            <v>PITTSFIELD</v>
          </cell>
          <cell r="F1185">
            <v>63704268.780000001</v>
          </cell>
          <cell r="G1185">
            <v>1</v>
          </cell>
          <cell r="H1185">
            <v>65754169.920000002</v>
          </cell>
          <cell r="I1185">
            <v>1</v>
          </cell>
          <cell r="J1185"/>
          <cell r="K1185">
            <v>27822547</v>
          </cell>
          <cell r="L1185">
            <v>0</v>
          </cell>
          <cell r="M1185">
            <v>0</v>
          </cell>
          <cell r="N1185">
            <v>65754169.920000002</v>
          </cell>
          <cell r="O1185">
            <v>27822547</v>
          </cell>
          <cell r="P1185">
            <v>26794850</v>
          </cell>
          <cell r="Q1185">
            <v>1027697</v>
          </cell>
          <cell r="R1185">
            <v>3.8354273302518953</v>
          </cell>
          <cell r="S1185">
            <v>6257</v>
          </cell>
          <cell r="T1185">
            <v>0</v>
          </cell>
          <cell r="U1185">
            <v>236</v>
          </cell>
          <cell r="V1185">
            <v>236</v>
          </cell>
          <cell r="W1185">
            <v>1176</v>
          </cell>
          <cell r="X1185">
            <v>6205</v>
          </cell>
          <cell r="Y1185">
            <v>65754169.920000002</v>
          </cell>
        </row>
        <row r="1186">
          <cell r="A1186">
            <v>1177</v>
          </cell>
          <cell r="B1186">
            <v>236</v>
          </cell>
          <cell r="D1186">
            <v>998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/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236</v>
          </cell>
          <cell r="V1186">
            <v>998</v>
          </cell>
          <cell r="W1186">
            <v>1177</v>
          </cell>
          <cell r="X1186">
            <v>0</v>
          </cell>
          <cell r="Y1186">
            <v>0</v>
          </cell>
        </row>
        <row r="1187">
          <cell r="A1187">
            <v>1178</v>
          </cell>
          <cell r="B1187">
            <v>236</v>
          </cell>
          <cell r="D1187">
            <v>998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/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236</v>
          </cell>
          <cell r="V1187">
            <v>998</v>
          </cell>
          <cell r="W1187">
            <v>1178</v>
          </cell>
          <cell r="X1187">
            <v>0</v>
          </cell>
          <cell r="Y1187">
            <v>0</v>
          </cell>
        </row>
        <row r="1188">
          <cell r="A1188">
            <v>1179</v>
          </cell>
          <cell r="B1188">
            <v>236</v>
          </cell>
          <cell r="D1188">
            <v>998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/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236</v>
          </cell>
          <cell r="V1188">
            <v>998</v>
          </cell>
          <cell r="W1188">
            <v>1179</v>
          </cell>
          <cell r="X1188">
            <v>0</v>
          </cell>
          <cell r="Y1188">
            <v>0</v>
          </cell>
        </row>
        <row r="1189">
          <cell r="A1189">
            <v>1180</v>
          </cell>
          <cell r="B1189">
            <v>236</v>
          </cell>
          <cell r="C1189" t="str">
            <v xml:space="preserve">PITTSFIELD                   </v>
          </cell>
          <cell r="D1189">
            <v>999</v>
          </cell>
          <cell r="E1189" t="str">
            <v>TOTAL</v>
          </cell>
          <cell r="F1189">
            <v>63704268.780000001</v>
          </cell>
          <cell r="G1189">
            <v>1</v>
          </cell>
          <cell r="H1189">
            <v>65754169.920000002</v>
          </cell>
          <cell r="I1189">
            <v>1</v>
          </cell>
          <cell r="J1189">
            <v>27822547</v>
          </cell>
          <cell r="K1189">
            <v>27822547</v>
          </cell>
          <cell r="L1189">
            <v>0</v>
          </cell>
          <cell r="M1189">
            <v>0</v>
          </cell>
          <cell r="N1189">
            <v>65754169.920000002</v>
          </cell>
          <cell r="O1189">
            <v>27822547</v>
          </cell>
          <cell r="P1189">
            <v>26794850</v>
          </cell>
          <cell r="Q1189">
            <v>1027697</v>
          </cell>
          <cell r="R1189">
            <v>3.8354273302518953</v>
          </cell>
          <cell r="S1189">
            <v>6257</v>
          </cell>
          <cell r="T1189">
            <v>0</v>
          </cell>
          <cell r="U1189">
            <v>236</v>
          </cell>
          <cell r="V1189">
            <v>999</v>
          </cell>
          <cell r="W1189">
            <v>1180</v>
          </cell>
          <cell r="X1189">
            <v>6205</v>
          </cell>
          <cell r="Y1189">
            <v>65754169.920000002</v>
          </cell>
        </row>
        <row r="1190">
          <cell r="A1190">
            <v>1181</v>
          </cell>
          <cell r="B1190">
            <v>237</v>
          </cell>
          <cell r="C1190" t="str">
            <v xml:space="preserve">PLAINFIELD                   </v>
          </cell>
          <cell r="D1190">
            <v>237</v>
          </cell>
          <cell r="E1190" t="str">
            <v>PLAINFIELD</v>
          </cell>
          <cell r="F1190">
            <v>61250.35</v>
          </cell>
          <cell r="G1190">
            <v>9.2879503672965325E-2</v>
          </cell>
          <cell r="H1190">
            <v>63486.049999999996</v>
          </cell>
          <cell r="I1190">
            <v>9.3028706541377071E-2</v>
          </cell>
          <cell r="J1190"/>
          <cell r="K1190">
            <v>42461</v>
          </cell>
          <cell r="L1190">
            <v>0</v>
          </cell>
          <cell r="M1190">
            <v>0</v>
          </cell>
          <cell r="N1190">
            <v>63486.049999999996</v>
          </cell>
          <cell r="O1190">
            <v>42461</v>
          </cell>
          <cell r="P1190">
            <v>41319</v>
          </cell>
          <cell r="Q1190">
            <v>1142</v>
          </cell>
          <cell r="R1190">
            <v>2.7638616617052687</v>
          </cell>
          <cell r="S1190">
            <v>5</v>
          </cell>
          <cell r="T1190">
            <v>0</v>
          </cell>
          <cell r="U1190">
            <v>237</v>
          </cell>
          <cell r="V1190">
            <v>237</v>
          </cell>
          <cell r="W1190">
            <v>1181</v>
          </cell>
          <cell r="X1190">
            <v>5</v>
          </cell>
          <cell r="Y1190">
            <v>63486.049999999996</v>
          </cell>
        </row>
        <row r="1191">
          <cell r="A1191">
            <v>1182</v>
          </cell>
          <cell r="B1191">
            <v>237</v>
          </cell>
          <cell r="C1191" t="str">
            <v xml:space="preserve">PLAINFIELD                   </v>
          </cell>
          <cell r="D1191">
            <v>717</v>
          </cell>
          <cell r="E1191" t="str">
            <v>MOHAWK TRAIL</v>
          </cell>
          <cell r="F1191">
            <v>598210</v>
          </cell>
          <cell r="G1191">
            <v>0.90712049632703473</v>
          </cell>
          <cell r="H1191">
            <v>618949</v>
          </cell>
          <cell r="I1191">
            <v>0.90697129345862282</v>
          </cell>
          <cell r="J1191"/>
          <cell r="K1191">
            <v>413972</v>
          </cell>
          <cell r="L1191">
            <v>0</v>
          </cell>
          <cell r="M1191">
            <v>0</v>
          </cell>
          <cell r="N1191">
            <v>618949</v>
          </cell>
          <cell r="O1191">
            <v>413972</v>
          </cell>
          <cell r="P1191">
            <v>403547</v>
          </cell>
          <cell r="Q1191">
            <v>10425</v>
          </cell>
          <cell r="R1191">
            <v>2.5833422129268708</v>
          </cell>
          <cell r="S1191">
            <v>64</v>
          </cell>
          <cell r="T1191">
            <v>0</v>
          </cell>
          <cell r="U1191">
            <v>237</v>
          </cell>
          <cell r="V1191">
            <v>717</v>
          </cell>
          <cell r="W1191">
            <v>1182</v>
          </cell>
          <cell r="X1191">
            <v>64</v>
          </cell>
          <cell r="Y1191">
            <v>618949</v>
          </cell>
        </row>
        <row r="1192">
          <cell r="A1192">
            <v>1183</v>
          </cell>
          <cell r="B1192">
            <v>237</v>
          </cell>
          <cell r="D1192">
            <v>998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/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237</v>
          </cell>
          <cell r="V1192">
            <v>998</v>
          </cell>
          <cell r="W1192">
            <v>1183</v>
          </cell>
          <cell r="X1192">
            <v>0</v>
          </cell>
          <cell r="Y1192">
            <v>0</v>
          </cell>
        </row>
        <row r="1193">
          <cell r="A1193">
            <v>1184</v>
          </cell>
          <cell r="B1193">
            <v>237</v>
          </cell>
          <cell r="D1193">
            <v>998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/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237</v>
          </cell>
          <cell r="V1193">
            <v>998</v>
          </cell>
          <cell r="W1193">
            <v>1184</v>
          </cell>
          <cell r="X1193">
            <v>0</v>
          </cell>
          <cell r="Y1193">
            <v>0</v>
          </cell>
        </row>
        <row r="1194">
          <cell r="A1194">
            <v>1185</v>
          </cell>
          <cell r="B1194">
            <v>237</v>
          </cell>
          <cell r="C1194" t="str">
            <v xml:space="preserve">PLAINFIELD                   </v>
          </cell>
          <cell r="D1194">
            <v>999</v>
          </cell>
          <cell r="E1194" t="str">
            <v>TOTAL</v>
          </cell>
          <cell r="F1194">
            <v>659460.35</v>
          </cell>
          <cell r="G1194">
            <v>1</v>
          </cell>
          <cell r="H1194">
            <v>682435.05</v>
          </cell>
          <cell r="I1194">
            <v>0.99999999999999989</v>
          </cell>
          <cell r="J1194">
            <v>456433</v>
          </cell>
          <cell r="K1194">
            <v>456433</v>
          </cell>
          <cell r="L1194">
            <v>0</v>
          </cell>
          <cell r="M1194">
            <v>0</v>
          </cell>
          <cell r="N1194">
            <v>682435.05</v>
          </cell>
          <cell r="O1194">
            <v>456433</v>
          </cell>
          <cell r="P1194">
            <v>444866</v>
          </cell>
          <cell r="Q1194">
            <v>11567</v>
          </cell>
          <cell r="R1194">
            <v>2.6001087968062291</v>
          </cell>
          <cell r="S1194">
            <v>69</v>
          </cell>
          <cell r="T1194">
            <v>0</v>
          </cell>
          <cell r="U1194">
            <v>237</v>
          </cell>
          <cell r="V1194">
            <v>999</v>
          </cell>
          <cell r="W1194">
            <v>1185</v>
          </cell>
          <cell r="X1194">
            <v>69</v>
          </cell>
          <cell r="Y1194">
            <v>682435.05</v>
          </cell>
        </row>
        <row r="1195">
          <cell r="A1195">
            <v>1186</v>
          </cell>
          <cell r="B1195">
            <v>238</v>
          </cell>
          <cell r="C1195" t="str">
            <v xml:space="preserve">PLAINVILLE                   </v>
          </cell>
          <cell r="D1195">
            <v>238</v>
          </cell>
          <cell r="E1195" t="str">
            <v>PLAINVILLE</v>
          </cell>
          <cell r="F1195">
            <v>6272346.2599999998</v>
          </cell>
          <cell r="G1195">
            <v>0.50205084532842981</v>
          </cell>
          <cell r="H1195">
            <v>6913476.3999999994</v>
          </cell>
          <cell r="I1195">
            <v>0.50977664767991959</v>
          </cell>
          <cell r="J1195"/>
          <cell r="K1195">
            <v>4145967</v>
          </cell>
          <cell r="L1195">
            <v>0</v>
          </cell>
          <cell r="M1195">
            <v>0</v>
          </cell>
          <cell r="N1195">
            <v>6913476.3999999994</v>
          </cell>
          <cell r="O1195">
            <v>4145967</v>
          </cell>
          <cell r="P1195">
            <v>3923605</v>
          </cell>
          <cell r="Q1195">
            <v>222362</v>
          </cell>
          <cell r="R1195">
            <v>5.6672881189620261</v>
          </cell>
          <cell r="S1195">
            <v>768</v>
          </cell>
          <cell r="T1195">
            <v>0</v>
          </cell>
          <cell r="U1195">
            <v>238</v>
          </cell>
          <cell r="V1195">
            <v>238</v>
          </cell>
          <cell r="W1195">
            <v>1186</v>
          </cell>
          <cell r="X1195">
            <v>795</v>
          </cell>
          <cell r="Y1195">
            <v>6913476.3999999994</v>
          </cell>
        </row>
        <row r="1196">
          <cell r="A1196">
            <v>1187</v>
          </cell>
          <cell r="B1196">
            <v>238</v>
          </cell>
          <cell r="C1196" t="str">
            <v xml:space="preserve">PLAINVILLE                   </v>
          </cell>
          <cell r="D1196">
            <v>690</v>
          </cell>
          <cell r="E1196" t="str">
            <v>KING PHILIP</v>
          </cell>
          <cell r="F1196">
            <v>4881684</v>
          </cell>
          <cell r="G1196">
            <v>0.39073952190041727</v>
          </cell>
          <cell r="H1196">
            <v>4992313</v>
          </cell>
          <cell r="I1196">
            <v>0.36811647831890804</v>
          </cell>
          <cell r="J1196"/>
          <cell r="K1196">
            <v>2993857</v>
          </cell>
          <cell r="L1196">
            <v>0</v>
          </cell>
          <cell r="M1196">
            <v>0</v>
          </cell>
          <cell r="N1196">
            <v>4992313</v>
          </cell>
          <cell r="O1196">
            <v>2993857</v>
          </cell>
          <cell r="P1196">
            <v>3053690</v>
          </cell>
          <cell r="Q1196">
            <v>-59833</v>
          </cell>
          <cell r="R1196">
            <v>-1.9593671918236626</v>
          </cell>
          <cell r="S1196">
            <v>554</v>
          </cell>
          <cell r="T1196">
            <v>0</v>
          </cell>
          <cell r="U1196">
            <v>238</v>
          </cell>
          <cell r="V1196">
            <v>690</v>
          </cell>
          <cell r="W1196">
            <v>1187</v>
          </cell>
          <cell r="X1196">
            <v>547</v>
          </cell>
          <cell r="Y1196">
            <v>4992313</v>
          </cell>
        </row>
        <row r="1197">
          <cell r="A1197">
            <v>1188</v>
          </cell>
          <cell r="B1197">
            <v>238</v>
          </cell>
          <cell r="C1197" t="str">
            <v xml:space="preserve">PLAINVILLE                   </v>
          </cell>
          <cell r="D1197">
            <v>878</v>
          </cell>
          <cell r="E1197" t="str">
            <v>TRI COUNTY</v>
          </cell>
          <cell r="F1197">
            <v>1168221</v>
          </cell>
          <cell r="G1197">
            <v>9.3506690521964836E-2</v>
          </cell>
          <cell r="H1197">
            <v>1551655</v>
          </cell>
          <cell r="I1197">
            <v>0.11441385469339067</v>
          </cell>
          <cell r="J1197"/>
          <cell r="K1197">
            <v>930517</v>
          </cell>
          <cell r="L1197">
            <v>0</v>
          </cell>
          <cell r="M1197">
            <v>0</v>
          </cell>
          <cell r="N1197">
            <v>1551655</v>
          </cell>
          <cell r="O1197">
            <v>930517</v>
          </cell>
          <cell r="P1197">
            <v>730769</v>
          </cell>
          <cell r="Q1197">
            <v>199748</v>
          </cell>
          <cell r="R1197">
            <v>27.333945473877517</v>
          </cell>
          <cell r="S1197">
            <v>81</v>
          </cell>
          <cell r="T1197">
            <v>0</v>
          </cell>
          <cell r="U1197">
            <v>238</v>
          </cell>
          <cell r="V1197">
            <v>878</v>
          </cell>
          <cell r="W1197">
            <v>1188</v>
          </cell>
          <cell r="X1197">
            <v>104</v>
          </cell>
          <cell r="Y1197">
            <v>1551655</v>
          </cell>
        </row>
        <row r="1198">
          <cell r="A1198">
            <v>1189</v>
          </cell>
          <cell r="B1198">
            <v>238</v>
          </cell>
          <cell r="C1198" t="str">
            <v xml:space="preserve">PLAINVILLE                   </v>
          </cell>
          <cell r="D1198">
            <v>915</v>
          </cell>
          <cell r="E1198" t="str">
            <v>NORFOLK COUNTY</v>
          </cell>
          <cell r="F1198">
            <v>171197</v>
          </cell>
          <cell r="G1198">
            <v>1.3702942249188136E-2</v>
          </cell>
          <cell r="H1198">
            <v>104331</v>
          </cell>
          <cell r="I1198">
            <v>7.6930193077817833E-3</v>
          </cell>
          <cell r="J1198"/>
          <cell r="K1198">
            <v>62567</v>
          </cell>
          <cell r="L1198">
            <v>0</v>
          </cell>
          <cell r="M1198">
            <v>0</v>
          </cell>
          <cell r="N1198">
            <v>104331</v>
          </cell>
          <cell r="O1198">
            <v>62567</v>
          </cell>
          <cell r="P1198">
            <v>107091</v>
          </cell>
          <cell r="Q1198">
            <v>-44524</v>
          </cell>
          <cell r="R1198">
            <v>-41.575856047660402</v>
          </cell>
          <cell r="S1198">
            <v>12</v>
          </cell>
          <cell r="T1198">
            <v>0</v>
          </cell>
          <cell r="U1198">
            <v>238</v>
          </cell>
          <cell r="V1198">
            <v>915</v>
          </cell>
          <cell r="W1198">
            <v>1189</v>
          </cell>
          <cell r="X1198">
            <v>7</v>
          </cell>
          <cell r="Y1198">
            <v>104331</v>
          </cell>
        </row>
        <row r="1199">
          <cell r="A1199">
            <v>1190</v>
          </cell>
          <cell r="B1199">
            <v>238</v>
          </cell>
          <cell r="C1199" t="str">
            <v xml:space="preserve">PLAINVILLE                   </v>
          </cell>
          <cell r="D1199">
            <v>999</v>
          </cell>
          <cell r="E1199" t="str">
            <v>TOTAL</v>
          </cell>
          <cell r="F1199">
            <v>12493448.26</v>
          </cell>
          <cell r="G1199">
            <v>1</v>
          </cell>
          <cell r="H1199">
            <v>13561775.399999999</v>
          </cell>
          <cell r="I1199">
            <v>1.0000000000000002</v>
          </cell>
          <cell r="J1199">
            <v>8132908</v>
          </cell>
          <cell r="K1199">
            <v>8132908</v>
          </cell>
          <cell r="L1199">
            <v>0</v>
          </cell>
          <cell r="M1199">
            <v>0</v>
          </cell>
          <cell r="N1199">
            <v>13561775.399999999</v>
          </cell>
          <cell r="O1199">
            <v>8132908</v>
          </cell>
          <cell r="P1199">
            <v>7815155</v>
          </cell>
          <cell r="Q1199">
            <v>317753</v>
          </cell>
          <cell r="R1199">
            <v>4.0658566592729128</v>
          </cell>
          <cell r="S1199">
            <v>1415</v>
          </cell>
          <cell r="T1199">
            <v>0</v>
          </cell>
          <cell r="U1199">
            <v>238</v>
          </cell>
          <cell r="V1199">
            <v>999</v>
          </cell>
          <cell r="W1199">
            <v>1190</v>
          </cell>
          <cell r="X1199">
            <v>1453</v>
          </cell>
          <cell r="Y1199">
            <v>13561775.399999999</v>
          </cell>
        </row>
        <row r="1200">
          <cell r="A1200">
            <v>1191</v>
          </cell>
          <cell r="B1200">
            <v>239</v>
          </cell>
          <cell r="C1200" t="str">
            <v xml:space="preserve">PLYMOUTH                     </v>
          </cell>
          <cell r="D1200">
            <v>239</v>
          </cell>
          <cell r="E1200" t="str">
            <v>PLYMOUTH</v>
          </cell>
          <cell r="F1200">
            <v>79081949.172639996</v>
          </cell>
          <cell r="G1200">
            <v>1</v>
          </cell>
          <cell r="H1200">
            <v>80478825.04377</v>
          </cell>
          <cell r="I1200">
            <v>1</v>
          </cell>
          <cell r="J1200"/>
          <cell r="K1200">
            <v>59037999</v>
          </cell>
          <cell r="L1200">
            <v>0</v>
          </cell>
          <cell r="M1200">
            <v>0</v>
          </cell>
          <cell r="N1200">
            <v>80478825.04377</v>
          </cell>
          <cell r="O1200">
            <v>59037999</v>
          </cell>
          <cell r="P1200">
            <v>57303942</v>
          </cell>
          <cell r="Q1200">
            <v>1734057</v>
          </cell>
          <cell r="R1200">
            <v>3.0260693060173764</v>
          </cell>
          <cell r="S1200">
            <v>8230</v>
          </cell>
          <cell r="T1200">
            <v>0</v>
          </cell>
          <cell r="U1200">
            <v>239</v>
          </cell>
          <cell r="V1200">
            <v>239</v>
          </cell>
          <cell r="W1200">
            <v>1191</v>
          </cell>
          <cell r="X1200">
            <v>8164</v>
          </cell>
          <cell r="Y1200">
            <v>80478825.04377</v>
          </cell>
        </row>
        <row r="1201">
          <cell r="A1201">
            <v>1192</v>
          </cell>
          <cell r="B1201">
            <v>239</v>
          </cell>
          <cell r="D1201">
            <v>998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/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239</v>
          </cell>
          <cell r="V1201">
            <v>998</v>
          </cell>
          <cell r="W1201">
            <v>1192</v>
          </cell>
          <cell r="X1201">
            <v>0</v>
          </cell>
          <cell r="Y1201">
            <v>0</v>
          </cell>
        </row>
        <row r="1202">
          <cell r="A1202">
            <v>1193</v>
          </cell>
          <cell r="B1202">
            <v>239</v>
          </cell>
          <cell r="D1202">
            <v>998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/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239</v>
          </cell>
          <cell r="V1202">
            <v>998</v>
          </cell>
          <cell r="W1202">
            <v>1193</v>
          </cell>
          <cell r="X1202">
            <v>0</v>
          </cell>
          <cell r="Y1202">
            <v>0</v>
          </cell>
        </row>
        <row r="1203">
          <cell r="A1203">
            <v>1194</v>
          </cell>
          <cell r="B1203">
            <v>239</v>
          </cell>
          <cell r="D1203">
            <v>998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/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239</v>
          </cell>
          <cell r="V1203">
            <v>998</v>
          </cell>
          <cell r="W1203">
            <v>1194</v>
          </cell>
          <cell r="X1203">
            <v>0</v>
          </cell>
          <cell r="Y1203">
            <v>0</v>
          </cell>
        </row>
        <row r="1204">
          <cell r="A1204">
            <v>1195</v>
          </cell>
          <cell r="B1204">
            <v>239</v>
          </cell>
          <cell r="C1204" t="str">
            <v xml:space="preserve">PLYMOUTH                     </v>
          </cell>
          <cell r="D1204">
            <v>999</v>
          </cell>
          <cell r="E1204" t="str">
            <v>TOTAL</v>
          </cell>
          <cell r="F1204">
            <v>79081949.172639996</v>
          </cell>
          <cell r="G1204">
            <v>1</v>
          </cell>
          <cell r="H1204">
            <v>80478825.04377</v>
          </cell>
          <cell r="I1204">
            <v>1</v>
          </cell>
          <cell r="J1204">
            <v>59037999</v>
          </cell>
          <cell r="K1204">
            <v>59037999</v>
          </cell>
          <cell r="L1204">
            <v>0</v>
          </cell>
          <cell r="M1204">
            <v>0</v>
          </cell>
          <cell r="N1204">
            <v>80478825.04377</v>
          </cell>
          <cell r="O1204">
            <v>59037999</v>
          </cell>
          <cell r="P1204">
            <v>57303942</v>
          </cell>
          <cell r="Q1204">
            <v>1734057</v>
          </cell>
          <cell r="R1204">
            <v>3.0260693060173764</v>
          </cell>
          <cell r="S1204">
            <v>8230</v>
          </cell>
          <cell r="T1204">
            <v>0</v>
          </cell>
          <cell r="U1204">
            <v>239</v>
          </cell>
          <cell r="V1204">
            <v>999</v>
          </cell>
          <cell r="W1204">
            <v>1195</v>
          </cell>
          <cell r="X1204">
            <v>8164</v>
          </cell>
          <cell r="Y1204">
            <v>80478825.04377</v>
          </cell>
        </row>
        <row r="1205">
          <cell r="A1205">
            <v>1196</v>
          </cell>
          <cell r="B1205">
            <v>240</v>
          </cell>
          <cell r="C1205" t="str">
            <v xml:space="preserve">PLYMPTON                     </v>
          </cell>
          <cell r="D1205">
            <v>240</v>
          </cell>
          <cell r="E1205" t="str">
            <v>PLYMPTON</v>
          </cell>
          <cell r="F1205">
            <v>1974807.62</v>
          </cell>
          <cell r="G1205">
            <v>0.48418089679733817</v>
          </cell>
          <cell r="H1205">
            <v>2018759.52</v>
          </cell>
          <cell r="I1205">
            <v>0.49509281278176931</v>
          </cell>
          <cell r="J1205"/>
          <cell r="K1205">
            <v>1484742</v>
          </cell>
          <cell r="L1205">
            <v>0</v>
          </cell>
          <cell r="M1205">
            <v>0</v>
          </cell>
          <cell r="N1205">
            <v>2018759.52</v>
          </cell>
          <cell r="O1205">
            <v>1484742</v>
          </cell>
          <cell r="P1205">
            <v>1416646</v>
          </cell>
          <cell r="Q1205">
            <v>68096</v>
          </cell>
          <cell r="R1205">
            <v>4.8068465939973715</v>
          </cell>
          <cell r="S1205">
            <v>238</v>
          </cell>
          <cell r="T1205">
            <v>0</v>
          </cell>
          <cell r="U1205">
            <v>240</v>
          </cell>
          <cell r="V1205">
            <v>240</v>
          </cell>
          <cell r="W1205">
            <v>1196</v>
          </cell>
          <cell r="X1205">
            <v>238</v>
          </cell>
          <cell r="Y1205">
            <v>2018759.52</v>
          </cell>
        </row>
        <row r="1206">
          <cell r="A1206">
            <v>1197</v>
          </cell>
          <cell r="B1206">
            <v>240</v>
          </cell>
          <cell r="C1206" t="str">
            <v xml:space="preserve">PLYMPTON                     </v>
          </cell>
          <cell r="D1206">
            <v>760</v>
          </cell>
          <cell r="E1206" t="str">
            <v>SILVER LAKE</v>
          </cell>
          <cell r="F1206">
            <v>2103849</v>
          </cell>
          <cell r="G1206">
            <v>0.51581910320266189</v>
          </cell>
          <cell r="H1206">
            <v>2058778</v>
          </cell>
          <cell r="I1206">
            <v>0.50490718721823069</v>
          </cell>
          <cell r="J1206"/>
          <cell r="K1206">
            <v>1514175</v>
          </cell>
          <cell r="L1206">
            <v>0</v>
          </cell>
          <cell r="M1206">
            <v>0</v>
          </cell>
          <cell r="N1206">
            <v>2058778</v>
          </cell>
          <cell r="O1206">
            <v>1514175</v>
          </cell>
          <cell r="P1206">
            <v>1509215</v>
          </cell>
          <cell r="Q1206">
            <v>4960</v>
          </cell>
          <cell r="R1206">
            <v>0.32864767445327536</v>
          </cell>
          <cell r="S1206">
            <v>223</v>
          </cell>
          <cell r="T1206">
            <v>0</v>
          </cell>
          <cell r="U1206">
            <v>240</v>
          </cell>
          <cell r="V1206">
            <v>760</v>
          </cell>
          <cell r="W1206">
            <v>1197</v>
          </cell>
          <cell r="X1206">
            <v>209</v>
          </cell>
          <cell r="Y1206">
            <v>2058778</v>
          </cell>
        </row>
        <row r="1207">
          <cell r="A1207">
            <v>1198</v>
          </cell>
          <cell r="B1207">
            <v>240</v>
          </cell>
          <cell r="D1207">
            <v>998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/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240</v>
          </cell>
          <cell r="V1207">
            <v>998</v>
          </cell>
          <cell r="W1207">
            <v>1198</v>
          </cell>
          <cell r="X1207">
            <v>0</v>
          </cell>
          <cell r="Y1207">
            <v>0</v>
          </cell>
        </row>
        <row r="1208">
          <cell r="A1208">
            <v>1199</v>
          </cell>
          <cell r="B1208">
            <v>240</v>
          </cell>
          <cell r="D1208">
            <v>998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/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240</v>
          </cell>
          <cell r="V1208">
            <v>998</v>
          </cell>
          <cell r="W1208">
            <v>1199</v>
          </cell>
          <cell r="X1208">
            <v>0</v>
          </cell>
          <cell r="Y1208">
            <v>0</v>
          </cell>
        </row>
        <row r="1209">
          <cell r="A1209">
            <v>1200</v>
          </cell>
          <cell r="B1209">
            <v>240</v>
          </cell>
          <cell r="C1209" t="str">
            <v xml:space="preserve">PLYMPTON                     </v>
          </cell>
          <cell r="D1209">
            <v>999</v>
          </cell>
          <cell r="E1209" t="str">
            <v>TOTAL</v>
          </cell>
          <cell r="F1209">
            <v>4078656.62</v>
          </cell>
          <cell r="G1209">
            <v>1</v>
          </cell>
          <cell r="H1209">
            <v>4077537.52</v>
          </cell>
          <cell r="I1209">
            <v>1</v>
          </cell>
          <cell r="J1209">
            <v>2998917</v>
          </cell>
          <cell r="K1209">
            <v>2998917</v>
          </cell>
          <cell r="L1209">
            <v>0</v>
          </cell>
          <cell r="M1209">
            <v>0</v>
          </cell>
          <cell r="N1209">
            <v>4077537.52</v>
          </cell>
          <cell r="O1209">
            <v>2998917</v>
          </cell>
          <cell r="P1209">
            <v>2925861</v>
          </cell>
          <cell r="Q1209">
            <v>73056</v>
          </cell>
          <cell r="R1209">
            <v>2.4969060389403324</v>
          </cell>
          <cell r="S1209">
            <v>461</v>
          </cell>
          <cell r="T1209">
            <v>0</v>
          </cell>
          <cell r="U1209">
            <v>240</v>
          </cell>
          <cell r="V1209">
            <v>999</v>
          </cell>
          <cell r="W1209">
            <v>1200</v>
          </cell>
          <cell r="X1209">
            <v>447</v>
          </cell>
          <cell r="Y1209">
            <v>4077537.52</v>
          </cell>
        </row>
        <row r="1210">
          <cell r="A1210">
            <v>1201</v>
          </cell>
          <cell r="B1210">
            <v>241</v>
          </cell>
          <cell r="C1210" t="str">
            <v xml:space="preserve">PRINCETON                    </v>
          </cell>
          <cell r="D1210">
            <v>241</v>
          </cell>
          <cell r="E1210" t="str">
            <v>PRINCETON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/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241</v>
          </cell>
          <cell r="V1210">
            <v>241</v>
          </cell>
          <cell r="W1210">
            <v>1201</v>
          </cell>
          <cell r="X1210">
            <v>0</v>
          </cell>
          <cell r="Y1210">
            <v>0</v>
          </cell>
        </row>
        <row r="1211">
          <cell r="A1211">
            <v>1202</v>
          </cell>
          <cell r="B1211">
            <v>241</v>
          </cell>
          <cell r="C1211" t="str">
            <v xml:space="preserve">PRINCETON                    </v>
          </cell>
          <cell r="D1211">
            <v>775</v>
          </cell>
          <cell r="E1211" t="str">
            <v>WACHUSETT</v>
          </cell>
          <cell r="F1211">
            <v>4577360</v>
          </cell>
          <cell r="G1211">
            <v>0.95848176033516796</v>
          </cell>
          <cell r="H1211">
            <v>4360575</v>
          </cell>
          <cell r="I1211">
            <v>0.95462641593367881</v>
          </cell>
          <cell r="J1211"/>
          <cell r="K1211">
            <v>4070202</v>
          </cell>
          <cell r="L1211">
            <v>0</v>
          </cell>
          <cell r="M1211">
            <v>0</v>
          </cell>
          <cell r="N1211">
            <v>4360575</v>
          </cell>
          <cell r="O1211">
            <v>4070202</v>
          </cell>
          <cell r="P1211">
            <v>4053653</v>
          </cell>
          <cell r="Q1211">
            <v>16549</v>
          </cell>
          <cell r="R1211">
            <v>0.40824905338468781</v>
          </cell>
          <cell r="S1211">
            <v>543</v>
          </cell>
          <cell r="T1211">
            <v>0</v>
          </cell>
          <cell r="U1211">
            <v>241</v>
          </cell>
          <cell r="V1211">
            <v>775</v>
          </cell>
          <cell r="W1211">
            <v>1202</v>
          </cell>
          <cell r="X1211">
            <v>496</v>
          </cell>
          <cell r="Y1211">
            <v>4360575</v>
          </cell>
        </row>
        <row r="1212">
          <cell r="A1212">
            <v>1203</v>
          </cell>
          <cell r="B1212">
            <v>241</v>
          </cell>
          <cell r="C1212" t="str">
            <v xml:space="preserve">PRINCETON                    </v>
          </cell>
          <cell r="D1212">
            <v>832</v>
          </cell>
          <cell r="E1212" t="str">
            <v>MONTACHUSETT</v>
          </cell>
          <cell r="F1212">
            <v>198276</v>
          </cell>
          <cell r="G1212">
            <v>4.1518239664832077E-2</v>
          </cell>
          <cell r="H1212">
            <v>207259</v>
          </cell>
          <cell r="I1212">
            <v>4.5373584066321151E-2</v>
          </cell>
          <cell r="J1212"/>
          <cell r="K1212">
            <v>193457</v>
          </cell>
          <cell r="L1212">
            <v>0</v>
          </cell>
          <cell r="M1212">
            <v>0</v>
          </cell>
          <cell r="N1212">
            <v>207259</v>
          </cell>
          <cell r="O1212">
            <v>193457</v>
          </cell>
          <cell r="P1212">
            <v>175591</v>
          </cell>
          <cell r="Q1212">
            <v>17866</v>
          </cell>
          <cell r="R1212">
            <v>10.174781167599706</v>
          </cell>
          <cell r="S1212">
            <v>14</v>
          </cell>
          <cell r="T1212">
            <v>0</v>
          </cell>
          <cell r="U1212">
            <v>241</v>
          </cell>
          <cell r="V1212">
            <v>832</v>
          </cell>
          <cell r="W1212">
            <v>1203</v>
          </cell>
          <cell r="X1212">
            <v>14</v>
          </cell>
          <cell r="Y1212">
            <v>207259</v>
          </cell>
        </row>
        <row r="1213">
          <cell r="A1213">
            <v>1204</v>
          </cell>
          <cell r="B1213">
            <v>241</v>
          </cell>
          <cell r="D1213">
            <v>998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/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241</v>
          </cell>
          <cell r="V1213">
            <v>998</v>
          </cell>
          <cell r="W1213">
            <v>1204</v>
          </cell>
          <cell r="X1213">
            <v>0</v>
          </cell>
          <cell r="Y1213">
            <v>0</v>
          </cell>
        </row>
        <row r="1214">
          <cell r="A1214">
            <v>1205</v>
          </cell>
          <cell r="B1214">
            <v>241</v>
          </cell>
          <cell r="C1214" t="str">
            <v xml:space="preserve">PRINCETON                    </v>
          </cell>
          <cell r="D1214">
            <v>999</v>
          </cell>
          <cell r="E1214" t="str">
            <v>TOTAL</v>
          </cell>
          <cell r="F1214">
            <v>4775636</v>
          </cell>
          <cell r="G1214">
            <v>1</v>
          </cell>
          <cell r="H1214">
            <v>4567834</v>
          </cell>
          <cell r="I1214">
            <v>1</v>
          </cell>
          <cell r="J1214">
            <v>4263659</v>
          </cell>
          <cell r="K1214">
            <v>4263659</v>
          </cell>
          <cell r="L1214">
            <v>0</v>
          </cell>
          <cell r="M1214">
            <v>0</v>
          </cell>
          <cell r="N1214">
            <v>4567834</v>
          </cell>
          <cell r="O1214">
            <v>4263659</v>
          </cell>
          <cell r="P1214">
            <v>4229244</v>
          </cell>
          <cell r="Q1214">
            <v>34415</v>
          </cell>
          <cell r="R1214">
            <v>0.81373881478581045</v>
          </cell>
          <cell r="S1214">
            <v>557</v>
          </cell>
          <cell r="T1214">
            <v>0</v>
          </cell>
          <cell r="U1214">
            <v>241</v>
          </cell>
          <cell r="V1214">
            <v>999</v>
          </cell>
          <cell r="W1214">
            <v>1205</v>
          </cell>
          <cell r="X1214">
            <v>510</v>
          </cell>
          <cell r="Y1214">
            <v>4567834</v>
          </cell>
        </row>
        <row r="1215">
          <cell r="A1215">
            <v>1206</v>
          </cell>
          <cell r="B1215">
            <v>242</v>
          </cell>
          <cell r="C1215" t="str">
            <v xml:space="preserve">PROVINCETOWN                 </v>
          </cell>
          <cell r="D1215">
            <v>242</v>
          </cell>
          <cell r="E1215" t="str">
            <v>PROVINCETOWN</v>
          </cell>
          <cell r="F1215">
            <v>1289521.3</v>
          </cell>
          <cell r="G1215">
            <v>0.94738378357013131</v>
          </cell>
          <cell r="H1215">
            <v>1203806.04</v>
          </cell>
          <cell r="I1215">
            <v>0.94140675587260325</v>
          </cell>
          <cell r="J1215"/>
          <cell r="K1215">
            <v>1203806</v>
          </cell>
          <cell r="L1215">
            <v>0</v>
          </cell>
          <cell r="M1215">
            <v>0</v>
          </cell>
          <cell r="N1215">
            <v>1203806.04</v>
          </cell>
          <cell r="O1215">
            <v>1203806</v>
          </cell>
          <cell r="P1215">
            <v>1431340</v>
          </cell>
          <cell r="Q1215">
            <v>-227534</v>
          </cell>
          <cell r="R1215">
            <v>-15.89657244260623</v>
          </cell>
          <cell r="S1215">
            <v>136</v>
          </cell>
          <cell r="T1215">
            <v>0</v>
          </cell>
          <cell r="U1215">
            <v>242</v>
          </cell>
          <cell r="V1215">
            <v>242</v>
          </cell>
          <cell r="W1215">
            <v>1206</v>
          </cell>
          <cell r="X1215">
            <v>120</v>
          </cell>
          <cell r="Y1215">
            <v>1203806.04</v>
          </cell>
        </row>
        <row r="1216">
          <cell r="A1216">
            <v>1207</v>
          </cell>
          <cell r="B1216">
            <v>242</v>
          </cell>
          <cell r="C1216" t="str">
            <v xml:space="preserve">PROVINCETOWN                 </v>
          </cell>
          <cell r="D1216">
            <v>815</v>
          </cell>
          <cell r="E1216" t="str">
            <v>CAPE COD</v>
          </cell>
          <cell r="F1216">
            <v>71618</v>
          </cell>
          <cell r="G1216">
            <v>5.261621642986871E-2</v>
          </cell>
          <cell r="H1216">
            <v>74925</v>
          </cell>
          <cell r="I1216">
            <v>5.8593244127396797E-2</v>
          </cell>
          <cell r="J1216"/>
          <cell r="K1216">
            <v>74925</v>
          </cell>
          <cell r="L1216">
            <v>0</v>
          </cell>
          <cell r="M1216">
            <v>0</v>
          </cell>
          <cell r="N1216">
            <v>74925</v>
          </cell>
          <cell r="O1216">
            <v>74925</v>
          </cell>
          <cell r="P1216">
            <v>79494</v>
          </cell>
          <cell r="Q1216">
            <v>-4569</v>
          </cell>
          <cell r="R1216">
            <v>-5.747603592723979</v>
          </cell>
          <cell r="S1216">
            <v>5</v>
          </cell>
          <cell r="T1216">
            <v>0</v>
          </cell>
          <cell r="U1216">
            <v>242</v>
          </cell>
          <cell r="V1216">
            <v>815</v>
          </cell>
          <cell r="W1216">
            <v>1207</v>
          </cell>
          <cell r="X1216">
            <v>5</v>
          </cell>
          <cell r="Y1216">
            <v>74925</v>
          </cell>
        </row>
        <row r="1217">
          <cell r="A1217">
            <v>1208</v>
          </cell>
          <cell r="B1217">
            <v>242</v>
          </cell>
          <cell r="D1217">
            <v>998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/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242</v>
          </cell>
          <cell r="V1217">
            <v>998</v>
          </cell>
          <cell r="W1217">
            <v>1208</v>
          </cell>
          <cell r="X1217">
            <v>0</v>
          </cell>
          <cell r="Y1217">
            <v>0</v>
          </cell>
        </row>
        <row r="1218">
          <cell r="A1218">
            <v>1209</v>
          </cell>
          <cell r="B1218">
            <v>242</v>
          </cell>
          <cell r="D1218">
            <v>998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/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242</v>
          </cell>
          <cell r="V1218">
            <v>998</v>
          </cell>
          <cell r="W1218">
            <v>1209</v>
          </cell>
          <cell r="X1218">
            <v>0</v>
          </cell>
          <cell r="Y1218">
            <v>0</v>
          </cell>
        </row>
        <row r="1219">
          <cell r="A1219">
            <v>1210</v>
          </cell>
          <cell r="B1219">
            <v>242</v>
          </cell>
          <cell r="C1219" t="str">
            <v xml:space="preserve">PROVINCETOWN                 </v>
          </cell>
          <cell r="D1219">
            <v>999</v>
          </cell>
          <cell r="E1219" t="str">
            <v>TOTAL</v>
          </cell>
          <cell r="F1219">
            <v>1361139.3</v>
          </cell>
          <cell r="G1219">
            <v>1</v>
          </cell>
          <cell r="H1219">
            <v>1278731.04</v>
          </cell>
          <cell r="I1219">
            <v>1</v>
          </cell>
          <cell r="J1219">
            <v>1278731.04</v>
          </cell>
          <cell r="K1219">
            <v>1278731</v>
          </cell>
          <cell r="L1219">
            <v>0</v>
          </cell>
          <cell r="M1219">
            <v>0</v>
          </cell>
          <cell r="N1219">
            <v>1278731.04</v>
          </cell>
          <cell r="O1219">
            <v>1278731</v>
          </cell>
          <cell r="P1219">
            <v>1510834</v>
          </cell>
          <cell r="Q1219">
            <v>-232103</v>
          </cell>
          <cell r="R1219">
            <v>-15.362574578014527</v>
          </cell>
          <cell r="S1219">
            <v>141</v>
          </cell>
          <cell r="T1219">
            <v>0</v>
          </cell>
          <cell r="U1219">
            <v>242</v>
          </cell>
          <cell r="V1219">
            <v>999</v>
          </cell>
          <cell r="W1219">
            <v>1210</v>
          </cell>
          <cell r="X1219">
            <v>125</v>
          </cell>
          <cell r="Y1219">
            <v>1278731.04</v>
          </cell>
        </row>
        <row r="1220">
          <cell r="A1220">
            <v>1211</v>
          </cell>
          <cell r="B1220">
            <v>243</v>
          </cell>
          <cell r="C1220" t="str">
            <v xml:space="preserve">QUINCY                       </v>
          </cell>
          <cell r="D1220">
            <v>243</v>
          </cell>
          <cell r="E1220" t="str">
            <v>QUINCY</v>
          </cell>
          <cell r="F1220">
            <v>96661211.859239995</v>
          </cell>
          <cell r="G1220">
            <v>0.99456877186264925</v>
          </cell>
          <cell r="H1220">
            <v>102157664.34112</v>
          </cell>
          <cell r="I1220">
            <v>0.99491957091897965</v>
          </cell>
          <cell r="J1220"/>
          <cell r="K1220">
            <v>79182392</v>
          </cell>
          <cell r="L1220">
            <v>0</v>
          </cell>
          <cell r="M1220">
            <v>0</v>
          </cell>
          <cell r="N1220">
            <v>102157664.34112</v>
          </cell>
          <cell r="O1220">
            <v>79182392</v>
          </cell>
          <cell r="P1220">
            <v>75702194</v>
          </cell>
          <cell r="Q1220">
            <v>3480198</v>
          </cell>
          <cell r="R1220">
            <v>4.5972221095732051</v>
          </cell>
          <cell r="S1220">
            <v>9129</v>
          </cell>
          <cell r="T1220">
            <v>0</v>
          </cell>
          <cell r="U1220">
            <v>243</v>
          </cell>
          <cell r="V1220">
            <v>243</v>
          </cell>
          <cell r="W1220">
            <v>1211</v>
          </cell>
          <cell r="X1220">
            <v>9256</v>
          </cell>
          <cell r="Y1220">
            <v>102157664.34112</v>
          </cell>
        </row>
        <row r="1221">
          <cell r="A1221">
            <v>1212</v>
          </cell>
          <cell r="B1221">
            <v>243</v>
          </cell>
          <cell r="C1221" t="str">
            <v xml:space="preserve">QUINCY                       </v>
          </cell>
          <cell r="D1221">
            <v>915</v>
          </cell>
          <cell r="E1221" t="str">
            <v>NORFOLK COUNTY</v>
          </cell>
          <cell r="F1221">
            <v>527856</v>
          </cell>
          <cell r="G1221">
            <v>5.4312281373507946E-3</v>
          </cell>
          <cell r="H1221">
            <v>521655</v>
          </cell>
          <cell r="I1221">
            <v>5.0804290810203372E-3</v>
          </cell>
          <cell r="J1221"/>
          <cell r="K1221">
            <v>404335</v>
          </cell>
          <cell r="L1221">
            <v>0</v>
          </cell>
          <cell r="M1221">
            <v>0</v>
          </cell>
          <cell r="N1221">
            <v>521655</v>
          </cell>
          <cell r="O1221">
            <v>404335</v>
          </cell>
          <cell r="P1221">
            <v>413401</v>
          </cell>
          <cell r="Q1221">
            <v>-9066</v>
          </cell>
          <cell r="R1221">
            <v>-2.19302807685516</v>
          </cell>
          <cell r="S1221">
            <v>37</v>
          </cell>
          <cell r="T1221">
            <v>0</v>
          </cell>
          <cell r="U1221">
            <v>243</v>
          </cell>
          <cell r="V1221">
            <v>915</v>
          </cell>
          <cell r="W1221">
            <v>1212</v>
          </cell>
          <cell r="X1221">
            <v>35</v>
          </cell>
          <cell r="Y1221">
            <v>521655</v>
          </cell>
        </row>
        <row r="1222">
          <cell r="A1222">
            <v>1213</v>
          </cell>
          <cell r="B1222">
            <v>243</v>
          </cell>
          <cell r="D1222">
            <v>998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/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243</v>
          </cell>
          <cell r="V1222">
            <v>998</v>
          </cell>
          <cell r="W1222">
            <v>1213</v>
          </cell>
          <cell r="X1222">
            <v>0</v>
          </cell>
          <cell r="Y1222">
            <v>0</v>
          </cell>
        </row>
        <row r="1223">
          <cell r="A1223">
            <v>1214</v>
          </cell>
          <cell r="B1223">
            <v>243</v>
          </cell>
          <cell r="D1223">
            <v>998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/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243</v>
          </cell>
          <cell r="V1223">
            <v>998</v>
          </cell>
          <cell r="W1223">
            <v>1214</v>
          </cell>
          <cell r="X1223">
            <v>0</v>
          </cell>
          <cell r="Y1223">
            <v>0</v>
          </cell>
        </row>
        <row r="1224">
          <cell r="A1224">
            <v>1215</v>
          </cell>
          <cell r="B1224">
            <v>243</v>
          </cell>
          <cell r="C1224" t="str">
            <v xml:space="preserve">QUINCY                       </v>
          </cell>
          <cell r="D1224">
            <v>999</v>
          </cell>
          <cell r="E1224" t="str">
            <v>TOTAL</v>
          </cell>
          <cell r="F1224">
            <v>97189067.859239995</v>
          </cell>
          <cell r="G1224">
            <v>1</v>
          </cell>
          <cell r="H1224">
            <v>102679319.34112</v>
          </cell>
          <cell r="I1224">
            <v>1</v>
          </cell>
          <cell r="J1224">
            <v>79586727</v>
          </cell>
          <cell r="K1224">
            <v>79586727</v>
          </cell>
          <cell r="L1224">
            <v>0</v>
          </cell>
          <cell r="M1224">
            <v>0</v>
          </cell>
          <cell r="N1224">
            <v>102679319.34112</v>
          </cell>
          <cell r="O1224">
            <v>79586727</v>
          </cell>
          <cell r="P1224">
            <v>76115595</v>
          </cell>
          <cell r="Q1224">
            <v>3471132</v>
          </cell>
          <cell r="R1224">
            <v>4.560342726086553</v>
          </cell>
          <cell r="S1224">
            <v>9166</v>
          </cell>
          <cell r="T1224">
            <v>0</v>
          </cell>
          <cell r="U1224">
            <v>243</v>
          </cell>
          <cell r="V1224">
            <v>999</v>
          </cell>
          <cell r="W1224">
            <v>1215</v>
          </cell>
          <cell r="X1224">
            <v>9291</v>
          </cell>
          <cell r="Y1224">
            <v>102679319.34112</v>
          </cell>
        </row>
        <row r="1225">
          <cell r="A1225">
            <v>1216</v>
          </cell>
          <cell r="B1225">
            <v>244</v>
          </cell>
          <cell r="C1225" t="str">
            <v xml:space="preserve">RANDOLPH                     </v>
          </cell>
          <cell r="D1225">
            <v>244</v>
          </cell>
          <cell r="E1225" t="str">
            <v>RANDOLPH</v>
          </cell>
          <cell r="F1225">
            <v>31980943.732399996</v>
          </cell>
          <cell r="G1225">
            <v>0.87091111648887032</v>
          </cell>
          <cell r="H1225">
            <v>34252525.530859999</v>
          </cell>
          <cell r="I1225">
            <v>0.87685395668198218</v>
          </cell>
          <cell r="J1225"/>
          <cell r="K1225">
            <v>20607886</v>
          </cell>
          <cell r="L1225">
            <v>0</v>
          </cell>
          <cell r="M1225">
            <v>0</v>
          </cell>
          <cell r="N1225">
            <v>34252525.530859999</v>
          </cell>
          <cell r="O1225">
            <v>20607886</v>
          </cell>
          <cell r="P1225">
            <v>20085920</v>
          </cell>
          <cell r="Q1225">
            <v>521966</v>
          </cell>
          <cell r="R1225">
            <v>2.5986661303042129</v>
          </cell>
          <cell r="S1225">
            <v>3175</v>
          </cell>
          <cell r="T1225">
            <v>0</v>
          </cell>
          <cell r="U1225">
            <v>244</v>
          </cell>
          <cell r="V1225">
            <v>244</v>
          </cell>
          <cell r="W1225">
            <v>1216</v>
          </cell>
          <cell r="X1225">
            <v>3274</v>
          </cell>
          <cell r="Y1225">
            <v>34252525.530859999</v>
          </cell>
        </row>
        <row r="1226">
          <cell r="A1226">
            <v>1217</v>
          </cell>
          <cell r="B1226">
            <v>244</v>
          </cell>
          <cell r="C1226" t="str">
            <v xml:space="preserve">RANDOLPH                     </v>
          </cell>
          <cell r="D1226">
            <v>806</v>
          </cell>
          <cell r="E1226" t="str">
            <v>BLUE HILLS</v>
          </cell>
          <cell r="F1226">
            <v>4569108</v>
          </cell>
          <cell r="G1226">
            <v>0.12442681438467998</v>
          </cell>
          <cell r="H1226">
            <v>4691216</v>
          </cell>
          <cell r="I1226">
            <v>0.12009366455456638</v>
          </cell>
          <cell r="J1226"/>
          <cell r="K1226">
            <v>2822450</v>
          </cell>
          <cell r="L1226">
            <v>0</v>
          </cell>
          <cell r="M1226">
            <v>0</v>
          </cell>
          <cell r="N1226">
            <v>4691216</v>
          </cell>
          <cell r="O1226">
            <v>2822450</v>
          </cell>
          <cell r="P1226">
            <v>2869669</v>
          </cell>
          <cell r="Q1226">
            <v>-47219</v>
          </cell>
          <cell r="R1226">
            <v>-1.645451095579316</v>
          </cell>
          <cell r="S1226">
            <v>311</v>
          </cell>
          <cell r="T1226">
            <v>0</v>
          </cell>
          <cell r="U1226">
            <v>244</v>
          </cell>
          <cell r="V1226">
            <v>806</v>
          </cell>
          <cell r="W1226">
            <v>1217</v>
          </cell>
          <cell r="X1226">
            <v>307</v>
          </cell>
          <cell r="Y1226">
            <v>4691216</v>
          </cell>
        </row>
        <row r="1227">
          <cell r="A1227">
            <v>1218</v>
          </cell>
          <cell r="B1227">
            <v>244</v>
          </cell>
          <cell r="C1227" t="str">
            <v xml:space="preserve">RANDOLPH                     </v>
          </cell>
          <cell r="D1227">
            <v>915</v>
          </cell>
          <cell r="E1227" t="str">
            <v>NORFOLK COUNTY</v>
          </cell>
          <cell r="F1227">
            <v>171197</v>
          </cell>
          <cell r="G1227">
            <v>4.6620691264496394E-3</v>
          </cell>
          <cell r="H1227">
            <v>119235</v>
          </cell>
          <cell r="I1227">
            <v>3.0523787634514641E-3</v>
          </cell>
          <cell r="J1227"/>
          <cell r="K1227">
            <v>71737</v>
          </cell>
          <cell r="L1227">
            <v>0</v>
          </cell>
          <cell r="M1227">
            <v>0</v>
          </cell>
          <cell r="N1227">
            <v>119235</v>
          </cell>
          <cell r="O1227">
            <v>71737</v>
          </cell>
          <cell r="P1227">
            <v>107522</v>
          </cell>
          <cell r="Q1227">
            <v>-35785</v>
          </cell>
          <cell r="R1227">
            <v>-33.281560982868619</v>
          </cell>
          <cell r="S1227">
            <v>12</v>
          </cell>
          <cell r="T1227">
            <v>0</v>
          </cell>
          <cell r="U1227">
            <v>244</v>
          </cell>
          <cell r="V1227">
            <v>915</v>
          </cell>
          <cell r="W1227">
            <v>1218</v>
          </cell>
          <cell r="X1227">
            <v>8</v>
          </cell>
          <cell r="Y1227">
            <v>119235</v>
          </cell>
        </row>
        <row r="1228">
          <cell r="A1228">
            <v>1219</v>
          </cell>
          <cell r="B1228">
            <v>244</v>
          </cell>
          <cell r="D1228">
            <v>998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/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244</v>
          </cell>
          <cell r="V1228">
            <v>998</v>
          </cell>
          <cell r="W1228">
            <v>1219</v>
          </cell>
          <cell r="X1228">
            <v>0</v>
          </cell>
          <cell r="Y1228">
            <v>0</v>
          </cell>
        </row>
        <row r="1229">
          <cell r="A1229">
            <v>1220</v>
          </cell>
          <cell r="B1229">
            <v>244</v>
          </cell>
          <cell r="C1229" t="str">
            <v xml:space="preserve">RANDOLPH                     </v>
          </cell>
          <cell r="D1229">
            <v>999</v>
          </cell>
          <cell r="E1229" t="str">
            <v>TOTAL</v>
          </cell>
          <cell r="F1229">
            <v>36721248.7324</v>
          </cell>
          <cell r="G1229">
            <v>1</v>
          </cell>
          <cell r="H1229">
            <v>39062976.530859999</v>
          </cell>
          <cell r="I1229">
            <v>1</v>
          </cell>
          <cell r="J1229">
            <v>23502073</v>
          </cell>
          <cell r="K1229">
            <v>23502073</v>
          </cell>
          <cell r="L1229">
            <v>0</v>
          </cell>
          <cell r="M1229">
            <v>0</v>
          </cell>
          <cell r="N1229">
            <v>39062976.530859999</v>
          </cell>
          <cell r="O1229">
            <v>23502073</v>
          </cell>
          <cell r="P1229">
            <v>23063111</v>
          </cell>
          <cell r="Q1229">
            <v>438962</v>
          </cell>
          <cell r="R1229">
            <v>1.9033078408199138</v>
          </cell>
          <cell r="S1229">
            <v>3498</v>
          </cell>
          <cell r="T1229">
            <v>0</v>
          </cell>
          <cell r="U1229">
            <v>244</v>
          </cell>
          <cell r="V1229">
            <v>999</v>
          </cell>
          <cell r="W1229">
            <v>1220</v>
          </cell>
          <cell r="X1229">
            <v>3589</v>
          </cell>
          <cell r="Y1229">
            <v>39062976.530859999</v>
          </cell>
        </row>
        <row r="1230">
          <cell r="A1230">
            <v>1221</v>
          </cell>
          <cell r="B1230">
            <v>245</v>
          </cell>
          <cell r="C1230" t="str">
            <v xml:space="preserve">RAYNHAM                      </v>
          </cell>
          <cell r="D1230">
            <v>245</v>
          </cell>
          <cell r="E1230" t="str">
            <v>RAYNHAM</v>
          </cell>
          <cell r="F1230">
            <v>0</v>
          </cell>
          <cell r="G1230">
            <v>0</v>
          </cell>
          <cell r="H1230">
            <v>12697.210000000001</v>
          </cell>
          <cell r="I1230">
            <v>6.0112553884229109E-4</v>
          </cell>
          <cell r="J1230"/>
          <cell r="K1230">
            <v>7860</v>
          </cell>
          <cell r="L1230">
            <v>0</v>
          </cell>
          <cell r="M1230">
            <v>0</v>
          </cell>
          <cell r="N1230">
            <v>12697.210000000001</v>
          </cell>
          <cell r="O1230">
            <v>7860</v>
          </cell>
          <cell r="P1230">
            <v>0</v>
          </cell>
          <cell r="Q1230">
            <v>7860</v>
          </cell>
          <cell r="R1230">
            <v>100</v>
          </cell>
          <cell r="S1230">
            <v>0</v>
          </cell>
          <cell r="T1230">
            <v>0</v>
          </cell>
          <cell r="U1230">
            <v>245</v>
          </cell>
          <cell r="V1230">
            <v>245</v>
          </cell>
          <cell r="W1230">
            <v>1221</v>
          </cell>
          <cell r="X1230">
            <v>1</v>
          </cell>
          <cell r="Y1230">
            <v>12697.210000000001</v>
          </cell>
        </row>
        <row r="1231">
          <cell r="A1231">
            <v>1222</v>
          </cell>
          <cell r="B1231">
            <v>245</v>
          </cell>
          <cell r="C1231" t="str">
            <v xml:space="preserve">RAYNHAM                      </v>
          </cell>
          <cell r="D1231">
            <v>625</v>
          </cell>
          <cell r="E1231" t="str">
            <v>BRIDGEWATER RAYNHAM</v>
          </cell>
          <cell r="F1231">
            <v>18280712</v>
          </cell>
          <cell r="G1231">
            <v>0.91281302387647101</v>
          </cell>
          <cell r="H1231">
            <v>19132273</v>
          </cell>
          <cell r="I1231">
            <v>0.90578149974701661</v>
          </cell>
          <cell r="J1231"/>
          <cell r="K1231">
            <v>11842996</v>
          </cell>
          <cell r="L1231">
            <v>0</v>
          </cell>
          <cell r="M1231">
            <v>0</v>
          </cell>
          <cell r="N1231">
            <v>19132273</v>
          </cell>
          <cell r="O1231">
            <v>11842996</v>
          </cell>
          <cell r="P1231">
            <v>11434119</v>
          </cell>
          <cell r="Q1231">
            <v>408877</v>
          </cell>
          <cell r="R1231">
            <v>3.5759379450222619</v>
          </cell>
          <cell r="S1231">
            <v>2109</v>
          </cell>
          <cell r="T1231">
            <v>0</v>
          </cell>
          <cell r="U1231">
            <v>245</v>
          </cell>
          <cell r="V1231">
            <v>625</v>
          </cell>
          <cell r="W1231">
            <v>1222</v>
          </cell>
          <cell r="X1231">
            <v>2118</v>
          </cell>
          <cell r="Y1231">
            <v>19132273</v>
          </cell>
        </row>
        <row r="1232">
          <cell r="A1232">
            <v>1223</v>
          </cell>
          <cell r="B1232">
            <v>245</v>
          </cell>
          <cell r="C1232" t="str">
            <v xml:space="preserve">RAYNHAM                      </v>
          </cell>
          <cell r="D1232">
            <v>810</v>
          </cell>
          <cell r="E1232" t="str">
            <v>BRISTOL PLYMOUTH</v>
          </cell>
          <cell r="F1232">
            <v>1603479</v>
          </cell>
          <cell r="G1232">
            <v>8.0066712648414348E-2</v>
          </cell>
          <cell r="H1232">
            <v>1888525</v>
          </cell>
          <cell r="I1232">
            <v>8.9408666017348509E-2</v>
          </cell>
          <cell r="J1232"/>
          <cell r="K1232">
            <v>1169009</v>
          </cell>
          <cell r="L1232">
            <v>0</v>
          </cell>
          <cell r="M1232">
            <v>0</v>
          </cell>
          <cell r="N1232">
            <v>1888525</v>
          </cell>
          <cell r="O1232">
            <v>1169009</v>
          </cell>
          <cell r="P1232">
            <v>1002935</v>
          </cell>
          <cell r="Q1232">
            <v>166074</v>
          </cell>
          <cell r="R1232">
            <v>16.55879992222826</v>
          </cell>
          <cell r="S1232">
            <v>114</v>
          </cell>
          <cell r="T1232">
            <v>0</v>
          </cell>
          <cell r="U1232">
            <v>245</v>
          </cell>
          <cell r="V1232">
            <v>810</v>
          </cell>
          <cell r="W1232">
            <v>1223</v>
          </cell>
          <cell r="X1232">
            <v>128</v>
          </cell>
          <cell r="Y1232">
            <v>1888525</v>
          </cell>
        </row>
        <row r="1233">
          <cell r="A1233">
            <v>1224</v>
          </cell>
          <cell r="B1233">
            <v>245</v>
          </cell>
          <cell r="C1233" t="str">
            <v xml:space="preserve">RAYNHAM                      </v>
          </cell>
          <cell r="D1233">
            <v>910</v>
          </cell>
          <cell r="E1233" t="str">
            <v>BRISTOL COUNTY</v>
          </cell>
          <cell r="F1233">
            <v>142596</v>
          </cell>
          <cell r="G1233">
            <v>7.1202634751146056E-3</v>
          </cell>
          <cell r="H1233">
            <v>88898</v>
          </cell>
          <cell r="I1233">
            <v>4.2087086967926013E-3</v>
          </cell>
          <cell r="J1233"/>
          <cell r="K1233">
            <v>55028</v>
          </cell>
          <cell r="L1233">
            <v>0</v>
          </cell>
          <cell r="M1233">
            <v>0</v>
          </cell>
          <cell r="N1233">
            <v>88898</v>
          </cell>
          <cell r="O1233">
            <v>55028</v>
          </cell>
          <cell r="P1233">
            <v>89190</v>
          </cell>
          <cell r="Q1233">
            <v>-34162</v>
          </cell>
          <cell r="R1233">
            <v>-38.302500280300485</v>
          </cell>
          <cell r="S1233">
            <v>10</v>
          </cell>
          <cell r="T1233">
            <v>0</v>
          </cell>
          <cell r="U1233">
            <v>245</v>
          </cell>
          <cell r="V1233">
            <v>910</v>
          </cell>
          <cell r="W1233">
            <v>1224</v>
          </cell>
          <cell r="X1233">
            <v>6</v>
          </cell>
          <cell r="Y1233">
            <v>88898</v>
          </cell>
        </row>
        <row r="1234">
          <cell r="A1234">
            <v>1225</v>
          </cell>
          <cell r="B1234">
            <v>245</v>
          </cell>
          <cell r="C1234" t="str">
            <v xml:space="preserve">RAYNHAM                      </v>
          </cell>
          <cell r="D1234">
            <v>999</v>
          </cell>
          <cell r="E1234" t="str">
            <v>TOTAL</v>
          </cell>
          <cell r="F1234">
            <v>20026787</v>
          </cell>
          <cell r="G1234">
            <v>1</v>
          </cell>
          <cell r="H1234">
            <v>21122393.210000001</v>
          </cell>
          <cell r="I1234">
            <v>1</v>
          </cell>
          <cell r="J1234">
            <v>13074893</v>
          </cell>
          <cell r="K1234">
            <v>13074893</v>
          </cell>
          <cell r="L1234">
            <v>0</v>
          </cell>
          <cell r="M1234">
            <v>0</v>
          </cell>
          <cell r="N1234">
            <v>21122393.210000001</v>
          </cell>
          <cell r="O1234">
            <v>13074893</v>
          </cell>
          <cell r="P1234">
            <v>12526244</v>
          </cell>
          <cell r="Q1234">
            <v>548649</v>
          </cell>
          <cell r="R1234">
            <v>4.3799961105659442</v>
          </cell>
          <cell r="S1234">
            <v>2233</v>
          </cell>
          <cell r="T1234">
            <v>0</v>
          </cell>
          <cell r="U1234">
            <v>245</v>
          </cell>
          <cell r="V1234">
            <v>999</v>
          </cell>
          <cell r="W1234">
            <v>1225</v>
          </cell>
          <cell r="X1234">
            <v>2253</v>
          </cell>
          <cell r="Y1234">
            <v>21122393.210000001</v>
          </cell>
        </row>
        <row r="1235">
          <cell r="A1235">
            <v>1226</v>
          </cell>
          <cell r="B1235">
            <v>246</v>
          </cell>
          <cell r="C1235" t="str">
            <v xml:space="preserve">READING                      </v>
          </cell>
          <cell r="D1235">
            <v>246</v>
          </cell>
          <cell r="E1235" t="str">
            <v>READING</v>
          </cell>
          <cell r="F1235">
            <v>36437713.051029995</v>
          </cell>
          <cell r="G1235">
            <v>0.99045932635750134</v>
          </cell>
          <cell r="H1235">
            <v>38136802.087369993</v>
          </cell>
          <cell r="I1235">
            <v>0.99303145407355642</v>
          </cell>
          <cell r="J1235"/>
          <cell r="K1235">
            <v>28234874</v>
          </cell>
          <cell r="L1235">
            <v>0</v>
          </cell>
          <cell r="M1235">
            <v>0</v>
          </cell>
          <cell r="N1235">
            <v>38136802.087369993</v>
          </cell>
          <cell r="O1235">
            <v>28233100</v>
          </cell>
          <cell r="P1235">
            <v>27264731</v>
          </cell>
          <cell r="Q1235">
            <v>968369</v>
          </cell>
          <cell r="R1235">
            <v>3.5517276880523778</v>
          </cell>
          <cell r="S1235">
            <v>4284</v>
          </cell>
          <cell r="T1235">
            <v>0</v>
          </cell>
          <cell r="U1235">
            <v>246</v>
          </cell>
          <cell r="V1235">
            <v>246</v>
          </cell>
          <cell r="W1235">
            <v>1226</v>
          </cell>
          <cell r="X1235">
            <v>4312</v>
          </cell>
          <cell r="Y1235">
            <v>38136802.087369993</v>
          </cell>
        </row>
        <row r="1236">
          <cell r="A1236">
            <v>1227</v>
          </cell>
          <cell r="B1236">
            <v>246</v>
          </cell>
          <cell r="C1236" t="str">
            <v xml:space="preserve">READING                      </v>
          </cell>
          <cell r="D1236">
            <v>853</v>
          </cell>
          <cell r="E1236" t="str">
            <v>NORTHEAST METROPOLITAN</v>
          </cell>
          <cell r="F1236">
            <v>350989</v>
          </cell>
          <cell r="G1236">
            <v>9.5406736424987065E-3</v>
          </cell>
          <cell r="H1236">
            <v>253186</v>
          </cell>
          <cell r="I1236">
            <v>6.5926257045640533E-3</v>
          </cell>
          <cell r="J1236"/>
          <cell r="K1236">
            <v>187448</v>
          </cell>
          <cell r="L1236">
            <v>0</v>
          </cell>
          <cell r="M1236">
            <v>0</v>
          </cell>
          <cell r="N1236">
            <v>253186</v>
          </cell>
          <cell r="O1236">
            <v>187436</v>
          </cell>
          <cell r="P1236">
            <v>262630</v>
          </cell>
          <cell r="Q1236">
            <v>-75194</v>
          </cell>
          <cell r="R1236">
            <v>-28.631154095114802</v>
          </cell>
          <cell r="S1236">
            <v>23</v>
          </cell>
          <cell r="T1236">
            <v>0</v>
          </cell>
          <cell r="U1236">
            <v>246</v>
          </cell>
          <cell r="V1236">
            <v>853</v>
          </cell>
          <cell r="W1236">
            <v>1227</v>
          </cell>
          <cell r="X1236">
            <v>16</v>
          </cell>
          <cell r="Y1236">
            <v>253186</v>
          </cell>
        </row>
        <row r="1237">
          <cell r="A1237">
            <v>1228</v>
          </cell>
          <cell r="B1237">
            <v>246</v>
          </cell>
          <cell r="C1237" t="str">
            <v xml:space="preserve">READING                      </v>
          </cell>
          <cell r="D1237">
            <v>913</v>
          </cell>
          <cell r="E1237" t="str">
            <v>ESSEX AGRICULTURAL</v>
          </cell>
          <cell r="F1237">
            <v>0</v>
          </cell>
          <cell r="G1237">
            <v>0</v>
          </cell>
          <cell r="H1237">
            <v>14437</v>
          </cell>
          <cell r="I1237">
            <v>3.7592022187953218E-4</v>
          </cell>
          <cell r="J1237"/>
          <cell r="K1237">
            <v>10689</v>
          </cell>
          <cell r="L1237">
            <v>12475</v>
          </cell>
          <cell r="M1237">
            <v>1786</v>
          </cell>
          <cell r="N1237">
            <v>0</v>
          </cell>
          <cell r="O1237">
            <v>12475</v>
          </cell>
          <cell r="P1237">
            <v>0</v>
          </cell>
          <cell r="Q1237">
            <v>12475</v>
          </cell>
          <cell r="R1237">
            <v>100</v>
          </cell>
          <cell r="S1237">
            <v>0</v>
          </cell>
          <cell r="T1237">
            <v>0</v>
          </cell>
          <cell r="U1237">
            <v>246</v>
          </cell>
          <cell r="V1237">
            <v>913</v>
          </cell>
          <cell r="W1237">
            <v>1228</v>
          </cell>
          <cell r="X1237">
            <v>1</v>
          </cell>
          <cell r="Y1237">
            <v>14437</v>
          </cell>
        </row>
        <row r="1238">
          <cell r="A1238">
            <v>1229</v>
          </cell>
          <cell r="B1238">
            <v>246</v>
          </cell>
          <cell r="D1238">
            <v>998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/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246</v>
          </cell>
          <cell r="V1238">
            <v>998</v>
          </cell>
          <cell r="W1238">
            <v>1229</v>
          </cell>
          <cell r="X1238">
            <v>0</v>
          </cell>
          <cell r="Y1238">
            <v>0</v>
          </cell>
        </row>
        <row r="1239">
          <cell r="A1239">
            <v>1230</v>
          </cell>
          <cell r="B1239">
            <v>246</v>
          </cell>
          <cell r="C1239" t="str">
            <v xml:space="preserve">READING                      </v>
          </cell>
          <cell r="D1239">
            <v>999</v>
          </cell>
          <cell r="E1239" t="str">
            <v>TOTAL</v>
          </cell>
          <cell r="F1239">
            <v>36788702.051029995</v>
          </cell>
          <cell r="G1239">
            <v>1</v>
          </cell>
          <cell r="H1239">
            <v>38404425.087369993</v>
          </cell>
          <cell r="I1239">
            <v>1</v>
          </cell>
          <cell r="J1239">
            <v>28433011</v>
          </cell>
          <cell r="K1239">
            <v>28433011</v>
          </cell>
          <cell r="L1239">
            <v>12475</v>
          </cell>
          <cell r="M1239">
            <v>1786</v>
          </cell>
          <cell r="N1239">
            <v>38389988.087369993</v>
          </cell>
          <cell r="O1239">
            <v>28433011</v>
          </cell>
          <cell r="P1239">
            <v>27527361</v>
          </cell>
          <cell r="Q1239">
            <v>905650</v>
          </cell>
          <cell r="R1239">
            <v>3.2899993573666579</v>
          </cell>
          <cell r="S1239">
            <v>4307</v>
          </cell>
          <cell r="T1239">
            <v>0</v>
          </cell>
          <cell r="U1239">
            <v>246</v>
          </cell>
          <cell r="V1239">
            <v>999</v>
          </cell>
          <cell r="W1239">
            <v>1230</v>
          </cell>
          <cell r="X1239">
            <v>4329</v>
          </cell>
          <cell r="Y1239">
            <v>38404425.087369993</v>
          </cell>
        </row>
        <row r="1240">
          <cell r="A1240">
            <v>1231</v>
          </cell>
          <cell r="B1240">
            <v>247</v>
          </cell>
          <cell r="C1240" t="str">
            <v xml:space="preserve">REHOBOTH                     </v>
          </cell>
          <cell r="D1240">
            <v>247</v>
          </cell>
          <cell r="E1240" t="str">
            <v>REHOBOTH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/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247</v>
          </cell>
          <cell r="V1240">
            <v>247</v>
          </cell>
          <cell r="W1240">
            <v>1231</v>
          </cell>
          <cell r="X1240">
            <v>0</v>
          </cell>
          <cell r="Y1240">
            <v>0</v>
          </cell>
        </row>
        <row r="1241">
          <cell r="A1241">
            <v>1232</v>
          </cell>
          <cell r="B1241">
            <v>247</v>
          </cell>
          <cell r="C1241" t="str">
            <v xml:space="preserve">REHOBOTH                     </v>
          </cell>
          <cell r="D1241">
            <v>650</v>
          </cell>
          <cell r="E1241" t="str">
            <v>DIGHTON REHOBOTH</v>
          </cell>
          <cell r="F1241">
            <v>16054957</v>
          </cell>
          <cell r="G1241">
            <v>0.98512557638897713</v>
          </cell>
          <cell r="H1241">
            <v>16782567</v>
          </cell>
          <cell r="I1241">
            <v>0.98435738743413059</v>
          </cell>
          <cell r="J1241"/>
          <cell r="K1241">
            <v>11526692</v>
          </cell>
          <cell r="L1241">
            <v>0</v>
          </cell>
          <cell r="M1241">
            <v>0</v>
          </cell>
          <cell r="N1241">
            <v>16782567</v>
          </cell>
          <cell r="O1241">
            <v>11526692</v>
          </cell>
          <cell r="P1241">
            <v>11096275</v>
          </cell>
          <cell r="Q1241">
            <v>430417</v>
          </cell>
          <cell r="R1241">
            <v>3.8789323444128772</v>
          </cell>
          <cell r="S1241">
            <v>1816</v>
          </cell>
          <cell r="T1241">
            <v>0</v>
          </cell>
          <cell r="U1241">
            <v>247</v>
          </cell>
          <cell r="V1241">
            <v>650</v>
          </cell>
          <cell r="W1241">
            <v>1232</v>
          </cell>
          <cell r="X1241">
            <v>1808</v>
          </cell>
          <cell r="Y1241">
            <v>16782567</v>
          </cell>
        </row>
        <row r="1242">
          <cell r="A1242">
            <v>1233</v>
          </cell>
          <cell r="B1242">
            <v>247</v>
          </cell>
          <cell r="C1242" t="str">
            <v xml:space="preserve">REHOBOTH                     </v>
          </cell>
          <cell r="D1242">
            <v>910</v>
          </cell>
          <cell r="E1242" t="str">
            <v>BRISTOL COUNTY</v>
          </cell>
          <cell r="F1242">
            <v>242414</v>
          </cell>
          <cell r="G1242">
            <v>1.4874423611022907E-2</v>
          </cell>
          <cell r="H1242">
            <v>266695</v>
          </cell>
          <cell r="I1242">
            <v>1.5642612565869421E-2</v>
          </cell>
          <cell r="J1242"/>
          <cell r="K1242">
            <v>183173</v>
          </cell>
          <cell r="L1242">
            <v>0</v>
          </cell>
          <cell r="M1242">
            <v>0</v>
          </cell>
          <cell r="N1242">
            <v>266695</v>
          </cell>
          <cell r="O1242">
            <v>183173</v>
          </cell>
          <cell r="P1242">
            <v>167543</v>
          </cell>
          <cell r="Q1242">
            <v>15630</v>
          </cell>
          <cell r="R1242">
            <v>9.3289483893686995</v>
          </cell>
          <cell r="S1242">
            <v>17</v>
          </cell>
          <cell r="T1242">
            <v>0</v>
          </cell>
          <cell r="U1242">
            <v>247</v>
          </cell>
          <cell r="V1242">
            <v>910</v>
          </cell>
          <cell r="W1242">
            <v>1233</v>
          </cell>
          <cell r="X1242">
            <v>18</v>
          </cell>
          <cell r="Y1242">
            <v>266695</v>
          </cell>
        </row>
        <row r="1243">
          <cell r="A1243">
            <v>1234</v>
          </cell>
          <cell r="B1243">
            <v>247</v>
          </cell>
          <cell r="D1243">
            <v>998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/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247</v>
          </cell>
          <cell r="V1243">
            <v>998</v>
          </cell>
          <cell r="W1243">
            <v>1234</v>
          </cell>
          <cell r="X1243">
            <v>0</v>
          </cell>
          <cell r="Y1243">
            <v>0</v>
          </cell>
        </row>
        <row r="1244">
          <cell r="A1244">
            <v>1235</v>
          </cell>
          <cell r="B1244">
            <v>247</v>
          </cell>
          <cell r="C1244" t="str">
            <v xml:space="preserve">REHOBOTH                     </v>
          </cell>
          <cell r="D1244">
            <v>999</v>
          </cell>
          <cell r="E1244" t="str">
            <v>TOTAL</v>
          </cell>
          <cell r="F1244">
            <v>16297371</v>
          </cell>
          <cell r="G1244">
            <v>1</v>
          </cell>
          <cell r="H1244">
            <v>17049262</v>
          </cell>
          <cell r="I1244">
            <v>1</v>
          </cell>
          <cell r="J1244">
            <v>11709865</v>
          </cell>
          <cell r="K1244">
            <v>11709865</v>
          </cell>
          <cell r="L1244">
            <v>0</v>
          </cell>
          <cell r="M1244">
            <v>0</v>
          </cell>
          <cell r="N1244">
            <v>17049262</v>
          </cell>
          <cell r="O1244">
            <v>11709865</v>
          </cell>
          <cell r="P1244">
            <v>11263818</v>
          </cell>
          <cell r="Q1244">
            <v>446047</v>
          </cell>
          <cell r="R1244">
            <v>3.9599982883246159</v>
          </cell>
          <cell r="S1244">
            <v>1833</v>
          </cell>
          <cell r="T1244">
            <v>0</v>
          </cell>
          <cell r="U1244">
            <v>247</v>
          </cell>
          <cell r="V1244">
            <v>999</v>
          </cell>
          <cell r="W1244">
            <v>1235</v>
          </cell>
          <cell r="X1244">
            <v>1826</v>
          </cell>
          <cell r="Y1244">
            <v>17049262</v>
          </cell>
        </row>
        <row r="1245">
          <cell r="A1245">
            <v>1236</v>
          </cell>
          <cell r="B1245">
            <v>248</v>
          </cell>
          <cell r="C1245" t="str">
            <v xml:space="preserve">REVERE                       </v>
          </cell>
          <cell r="D1245">
            <v>248</v>
          </cell>
          <cell r="E1245" t="str">
            <v>REVERE</v>
          </cell>
          <cell r="F1245">
            <v>68075146.155200005</v>
          </cell>
          <cell r="G1245">
            <v>0.94960160211531075</v>
          </cell>
          <cell r="H1245">
            <v>74073065.5757</v>
          </cell>
          <cell r="I1245">
            <v>0.9537833143242147</v>
          </cell>
          <cell r="J1245"/>
          <cell r="K1245">
            <v>28057260</v>
          </cell>
          <cell r="L1245">
            <v>0</v>
          </cell>
          <cell r="M1245">
            <v>0</v>
          </cell>
          <cell r="N1245">
            <v>74073065.5757</v>
          </cell>
          <cell r="O1245">
            <v>28043890</v>
          </cell>
          <cell r="P1245">
            <v>27339812</v>
          </cell>
          <cell r="Q1245">
            <v>704078</v>
          </cell>
          <cell r="R1245">
            <v>2.5752847166615482</v>
          </cell>
          <cell r="S1245">
            <v>6390</v>
          </cell>
          <cell r="T1245">
            <v>0</v>
          </cell>
          <cell r="U1245">
            <v>248</v>
          </cell>
          <cell r="V1245">
            <v>248</v>
          </cell>
          <cell r="W1245">
            <v>1236</v>
          </cell>
          <cell r="X1245">
            <v>6679</v>
          </cell>
          <cell r="Y1245">
            <v>74073065.5757</v>
          </cell>
        </row>
        <row r="1246">
          <cell r="A1246">
            <v>1237</v>
          </cell>
          <cell r="B1246">
            <v>248</v>
          </cell>
          <cell r="C1246" t="str">
            <v xml:space="preserve">REVERE                       </v>
          </cell>
          <cell r="D1246">
            <v>853</v>
          </cell>
          <cell r="E1246" t="str">
            <v>NORTHEAST METROPOLITAN</v>
          </cell>
          <cell r="F1246">
            <v>3570936</v>
          </cell>
          <cell r="G1246">
            <v>4.9812108209366157E-2</v>
          </cell>
          <cell r="H1246">
            <v>3560422</v>
          </cell>
          <cell r="I1246">
            <v>4.5844883955591005E-2</v>
          </cell>
          <cell r="J1246"/>
          <cell r="K1246">
            <v>1348610</v>
          </cell>
          <cell r="L1246">
            <v>0</v>
          </cell>
          <cell r="M1246">
            <v>0</v>
          </cell>
          <cell r="N1246">
            <v>3560422</v>
          </cell>
          <cell r="O1246">
            <v>1347967</v>
          </cell>
          <cell r="P1246">
            <v>1434132</v>
          </cell>
          <cell r="Q1246">
            <v>-86165</v>
          </cell>
          <cell r="R1246">
            <v>-6.0081638231348302</v>
          </cell>
          <cell r="S1246">
            <v>234</v>
          </cell>
          <cell r="T1246">
            <v>0</v>
          </cell>
          <cell r="U1246">
            <v>248</v>
          </cell>
          <cell r="V1246">
            <v>853</v>
          </cell>
          <cell r="W1246">
            <v>1237</v>
          </cell>
          <cell r="X1246">
            <v>225</v>
          </cell>
          <cell r="Y1246">
            <v>3560422</v>
          </cell>
        </row>
        <row r="1247">
          <cell r="A1247">
            <v>1238</v>
          </cell>
          <cell r="B1247">
            <v>248</v>
          </cell>
          <cell r="C1247" t="str">
            <v xml:space="preserve">REVERE                       </v>
          </cell>
          <cell r="D1247">
            <v>913</v>
          </cell>
          <cell r="E1247" t="str">
            <v>ESSEX AGRICULTURAL</v>
          </cell>
          <cell r="F1247">
            <v>42030</v>
          </cell>
          <cell r="G1247">
            <v>5.8628967532312526E-4</v>
          </cell>
          <cell r="H1247">
            <v>28875</v>
          </cell>
          <cell r="I1247">
            <v>3.7180172019431689E-4</v>
          </cell>
          <cell r="J1247"/>
          <cell r="K1247">
            <v>10937</v>
          </cell>
          <cell r="L1247">
            <v>24950</v>
          </cell>
          <cell r="M1247">
            <v>14013</v>
          </cell>
          <cell r="N1247">
            <v>0</v>
          </cell>
          <cell r="O1247">
            <v>24950</v>
          </cell>
          <cell r="P1247">
            <v>36816</v>
          </cell>
          <cell r="Q1247">
            <v>-11866</v>
          </cell>
          <cell r="R1247">
            <v>-32.230551933941761</v>
          </cell>
          <cell r="S1247">
            <v>3</v>
          </cell>
          <cell r="T1247">
            <v>0</v>
          </cell>
          <cell r="U1247">
            <v>248</v>
          </cell>
          <cell r="V1247">
            <v>913</v>
          </cell>
          <cell r="W1247">
            <v>1238</v>
          </cell>
          <cell r="X1247">
            <v>2</v>
          </cell>
          <cell r="Y1247">
            <v>28875</v>
          </cell>
        </row>
        <row r="1248">
          <cell r="A1248">
            <v>1239</v>
          </cell>
          <cell r="B1248">
            <v>248</v>
          </cell>
          <cell r="D1248">
            <v>998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/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248</v>
          </cell>
          <cell r="V1248">
            <v>998</v>
          </cell>
          <cell r="W1248">
            <v>1239</v>
          </cell>
          <cell r="X1248">
            <v>0</v>
          </cell>
          <cell r="Y1248">
            <v>0</v>
          </cell>
        </row>
        <row r="1249">
          <cell r="A1249">
            <v>1240</v>
          </cell>
          <cell r="B1249">
            <v>248</v>
          </cell>
          <cell r="C1249" t="str">
            <v xml:space="preserve">REVERE                       </v>
          </cell>
          <cell r="D1249">
            <v>999</v>
          </cell>
          <cell r="E1249" t="str">
            <v>TOTAL</v>
          </cell>
          <cell r="F1249">
            <v>71688112.155200005</v>
          </cell>
          <cell r="G1249">
            <v>1</v>
          </cell>
          <cell r="H1249">
            <v>77662362.5757</v>
          </cell>
          <cell r="I1249">
            <v>1</v>
          </cell>
          <cell r="J1249">
            <v>29416807</v>
          </cell>
          <cell r="K1249">
            <v>29416807</v>
          </cell>
          <cell r="L1249">
            <v>24950</v>
          </cell>
          <cell r="M1249">
            <v>14013</v>
          </cell>
          <cell r="N1249">
            <v>77633487.5757</v>
          </cell>
          <cell r="O1249">
            <v>29416807</v>
          </cell>
          <cell r="P1249">
            <v>28810760</v>
          </cell>
          <cell r="Q1249">
            <v>606047</v>
          </cell>
          <cell r="R1249">
            <v>2.1035439537172915</v>
          </cell>
          <cell r="S1249">
            <v>6627</v>
          </cell>
          <cell r="T1249">
            <v>0</v>
          </cell>
          <cell r="U1249">
            <v>248</v>
          </cell>
          <cell r="V1249">
            <v>999</v>
          </cell>
          <cell r="W1249">
            <v>1240</v>
          </cell>
          <cell r="X1249">
            <v>6906</v>
          </cell>
          <cell r="Y1249">
            <v>77662362.5757</v>
          </cell>
        </row>
        <row r="1250">
          <cell r="A1250">
            <v>1241</v>
          </cell>
          <cell r="B1250">
            <v>249</v>
          </cell>
          <cell r="C1250" t="str">
            <v xml:space="preserve">RICHMOND                     </v>
          </cell>
          <cell r="D1250">
            <v>249</v>
          </cell>
          <cell r="E1250" t="str">
            <v>RICHMOND</v>
          </cell>
          <cell r="F1250">
            <v>1432341.44</v>
          </cell>
          <cell r="G1250">
            <v>1</v>
          </cell>
          <cell r="H1250">
            <v>1455405.7799999998</v>
          </cell>
          <cell r="I1250">
            <v>1</v>
          </cell>
          <cell r="J1250"/>
          <cell r="K1250">
            <v>1455406</v>
          </cell>
          <cell r="L1250">
            <v>0</v>
          </cell>
          <cell r="M1250">
            <v>0</v>
          </cell>
          <cell r="N1250">
            <v>1455405.7799999998</v>
          </cell>
          <cell r="O1250">
            <v>1455406</v>
          </cell>
          <cell r="P1250">
            <v>1629712</v>
          </cell>
          <cell r="Q1250">
            <v>-174306</v>
          </cell>
          <cell r="R1250">
            <v>-10.695509390616255</v>
          </cell>
          <cell r="S1250">
            <v>160</v>
          </cell>
          <cell r="T1250">
            <v>0</v>
          </cell>
          <cell r="U1250">
            <v>249</v>
          </cell>
          <cell r="V1250">
            <v>249</v>
          </cell>
          <cell r="W1250">
            <v>1241</v>
          </cell>
          <cell r="X1250">
            <v>160</v>
          </cell>
          <cell r="Y1250">
            <v>1455405.7799999998</v>
          </cell>
        </row>
        <row r="1251">
          <cell r="A1251">
            <v>1242</v>
          </cell>
          <cell r="B1251">
            <v>249</v>
          </cell>
          <cell r="D1251">
            <v>998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/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249</v>
          </cell>
          <cell r="V1251">
            <v>998</v>
          </cell>
          <cell r="W1251">
            <v>1242</v>
          </cell>
          <cell r="X1251">
            <v>0</v>
          </cell>
          <cell r="Y1251">
            <v>0</v>
          </cell>
        </row>
        <row r="1252">
          <cell r="A1252">
            <v>1243</v>
          </cell>
          <cell r="B1252">
            <v>249</v>
          </cell>
          <cell r="D1252">
            <v>998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/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249</v>
          </cell>
          <cell r="V1252">
            <v>998</v>
          </cell>
          <cell r="W1252">
            <v>1243</v>
          </cell>
          <cell r="X1252">
            <v>0</v>
          </cell>
          <cell r="Y1252">
            <v>0</v>
          </cell>
        </row>
        <row r="1253">
          <cell r="A1253">
            <v>1244</v>
          </cell>
          <cell r="B1253">
            <v>249</v>
          </cell>
          <cell r="D1253">
            <v>998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/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249</v>
          </cell>
          <cell r="V1253">
            <v>998</v>
          </cell>
          <cell r="W1253">
            <v>1244</v>
          </cell>
          <cell r="X1253">
            <v>0</v>
          </cell>
          <cell r="Y1253">
            <v>0</v>
          </cell>
        </row>
        <row r="1254">
          <cell r="A1254">
            <v>1245</v>
          </cell>
          <cell r="B1254">
            <v>249</v>
          </cell>
          <cell r="C1254" t="str">
            <v xml:space="preserve">RICHMOND                     </v>
          </cell>
          <cell r="D1254">
            <v>999</v>
          </cell>
          <cell r="E1254" t="str">
            <v>TOTAL</v>
          </cell>
          <cell r="F1254">
            <v>1432341.44</v>
          </cell>
          <cell r="G1254">
            <v>1</v>
          </cell>
          <cell r="H1254">
            <v>1455405.7799999998</v>
          </cell>
          <cell r="I1254">
            <v>1</v>
          </cell>
          <cell r="J1254">
            <v>1455405.7799999998</v>
          </cell>
          <cell r="K1254">
            <v>1455406</v>
          </cell>
          <cell r="L1254">
            <v>0</v>
          </cell>
          <cell r="M1254">
            <v>0</v>
          </cell>
          <cell r="N1254">
            <v>1455405.7799999998</v>
          </cell>
          <cell r="O1254">
            <v>1455406</v>
          </cell>
          <cell r="P1254">
            <v>1629712</v>
          </cell>
          <cell r="Q1254">
            <v>-174306</v>
          </cell>
          <cell r="R1254">
            <v>-10.695509390616255</v>
          </cell>
          <cell r="S1254">
            <v>160</v>
          </cell>
          <cell r="T1254">
            <v>0</v>
          </cell>
          <cell r="U1254">
            <v>249</v>
          </cell>
          <cell r="V1254">
            <v>999</v>
          </cell>
          <cell r="W1254">
            <v>1245</v>
          </cell>
          <cell r="X1254">
            <v>160</v>
          </cell>
          <cell r="Y1254">
            <v>1455405.7799999998</v>
          </cell>
        </row>
        <row r="1255">
          <cell r="A1255">
            <v>1246</v>
          </cell>
          <cell r="B1255">
            <v>250</v>
          </cell>
          <cell r="C1255" t="str">
            <v xml:space="preserve">ROCHESTER                    </v>
          </cell>
          <cell r="D1255">
            <v>250</v>
          </cell>
          <cell r="E1255" t="str">
            <v>ROCHESTER</v>
          </cell>
          <cell r="F1255">
            <v>4206398.72</v>
          </cell>
          <cell r="G1255">
            <v>0.47220940178096016</v>
          </cell>
          <cell r="H1255">
            <v>4265135.9700000007</v>
          </cell>
          <cell r="I1255">
            <v>0.47041591648243763</v>
          </cell>
          <cell r="J1255"/>
          <cell r="K1255">
            <v>2781320</v>
          </cell>
          <cell r="L1255">
            <v>0</v>
          </cell>
          <cell r="M1255">
            <v>0</v>
          </cell>
          <cell r="N1255">
            <v>4265135.9700000007</v>
          </cell>
          <cell r="O1255">
            <v>2781320</v>
          </cell>
          <cell r="P1255">
            <v>2715486</v>
          </cell>
          <cell r="Q1255">
            <v>65834</v>
          </cell>
          <cell r="R1255">
            <v>2.4243910666451605</v>
          </cell>
          <cell r="S1255">
            <v>517</v>
          </cell>
          <cell r="T1255">
            <v>0</v>
          </cell>
          <cell r="U1255">
            <v>250</v>
          </cell>
          <cell r="V1255">
            <v>250</v>
          </cell>
          <cell r="W1255">
            <v>1246</v>
          </cell>
          <cell r="X1255">
            <v>501</v>
          </cell>
          <cell r="Y1255">
            <v>4265135.9700000007</v>
          </cell>
        </row>
        <row r="1256">
          <cell r="A1256">
            <v>1247</v>
          </cell>
          <cell r="B1256">
            <v>250</v>
          </cell>
          <cell r="C1256" t="str">
            <v xml:space="preserve">ROCHESTER                    </v>
          </cell>
          <cell r="D1256">
            <v>740</v>
          </cell>
          <cell r="E1256" t="str">
            <v>OLD ROCHESTER</v>
          </cell>
          <cell r="F1256">
            <v>3861434</v>
          </cell>
          <cell r="G1256">
            <v>0.43348373764165188</v>
          </cell>
          <cell r="H1256">
            <v>3829412</v>
          </cell>
          <cell r="I1256">
            <v>0.42235848241172114</v>
          </cell>
          <cell r="J1256"/>
          <cell r="K1256">
            <v>2497182</v>
          </cell>
          <cell r="L1256">
            <v>0</v>
          </cell>
          <cell r="M1256">
            <v>0</v>
          </cell>
          <cell r="N1256">
            <v>3829412</v>
          </cell>
          <cell r="O1256">
            <v>2497182</v>
          </cell>
          <cell r="P1256">
            <v>2492790</v>
          </cell>
          <cell r="Q1256">
            <v>4392</v>
          </cell>
          <cell r="R1256">
            <v>0.17618812655699037</v>
          </cell>
          <cell r="S1256">
            <v>439</v>
          </cell>
          <cell r="T1256">
            <v>0</v>
          </cell>
          <cell r="U1256">
            <v>250</v>
          </cell>
          <cell r="V1256">
            <v>740</v>
          </cell>
          <cell r="W1256">
            <v>1247</v>
          </cell>
          <cell r="X1256">
            <v>419</v>
          </cell>
          <cell r="Y1256">
            <v>3829412</v>
          </cell>
        </row>
        <row r="1257">
          <cell r="A1257">
            <v>1248</v>
          </cell>
          <cell r="B1257">
            <v>250</v>
          </cell>
          <cell r="C1257" t="str">
            <v xml:space="preserve">ROCHESTER                    </v>
          </cell>
          <cell r="D1257">
            <v>855</v>
          </cell>
          <cell r="E1257" t="str">
            <v>OLD COLONY</v>
          </cell>
          <cell r="F1257">
            <v>840077</v>
          </cell>
          <cell r="G1257">
            <v>9.4306860577388088E-2</v>
          </cell>
          <cell r="H1257">
            <v>972186</v>
          </cell>
          <cell r="I1257">
            <v>0.1072256011058412</v>
          </cell>
          <cell r="J1257"/>
          <cell r="K1257">
            <v>633968</v>
          </cell>
          <cell r="L1257">
            <v>0</v>
          </cell>
          <cell r="M1257">
            <v>0</v>
          </cell>
          <cell r="N1257">
            <v>972186</v>
          </cell>
          <cell r="O1257">
            <v>633968</v>
          </cell>
          <cell r="P1257">
            <v>542321</v>
          </cell>
          <cell r="Q1257">
            <v>91647</v>
          </cell>
          <cell r="R1257">
            <v>16.899032123041518</v>
          </cell>
          <cell r="S1257">
            <v>60</v>
          </cell>
          <cell r="T1257">
            <v>0</v>
          </cell>
          <cell r="U1257">
            <v>250</v>
          </cell>
          <cell r="V1257">
            <v>855</v>
          </cell>
          <cell r="W1257">
            <v>1248</v>
          </cell>
          <cell r="X1257">
            <v>67</v>
          </cell>
          <cell r="Y1257">
            <v>972186</v>
          </cell>
        </row>
        <row r="1258">
          <cell r="A1258">
            <v>1249</v>
          </cell>
          <cell r="B1258">
            <v>250</v>
          </cell>
          <cell r="D1258">
            <v>998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/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250</v>
          </cell>
          <cell r="V1258">
            <v>998</v>
          </cell>
          <cell r="W1258">
            <v>1249</v>
          </cell>
          <cell r="X1258">
            <v>0</v>
          </cell>
          <cell r="Y1258">
            <v>0</v>
          </cell>
        </row>
        <row r="1259">
          <cell r="A1259">
            <v>1250</v>
          </cell>
          <cell r="B1259">
            <v>250</v>
          </cell>
          <cell r="C1259" t="str">
            <v xml:space="preserve">ROCHESTER                    </v>
          </cell>
          <cell r="D1259">
            <v>999</v>
          </cell>
          <cell r="E1259" t="str">
            <v>TOTAL</v>
          </cell>
          <cell r="F1259">
            <v>8907909.7199999988</v>
          </cell>
          <cell r="G1259">
            <v>1</v>
          </cell>
          <cell r="H1259">
            <v>9066733.9700000007</v>
          </cell>
          <cell r="I1259">
            <v>1</v>
          </cell>
          <cell r="J1259">
            <v>5912470</v>
          </cell>
          <cell r="K1259">
            <v>5912470</v>
          </cell>
          <cell r="L1259">
            <v>0</v>
          </cell>
          <cell r="M1259">
            <v>0</v>
          </cell>
          <cell r="N1259">
            <v>9066733.9700000007</v>
          </cell>
          <cell r="O1259">
            <v>5912470</v>
          </cell>
          <cell r="P1259">
            <v>5750597</v>
          </cell>
          <cell r="Q1259">
            <v>161873</v>
          </cell>
          <cell r="R1259">
            <v>2.8148903496454367</v>
          </cell>
          <cell r="S1259">
            <v>1016</v>
          </cell>
          <cell r="T1259">
            <v>0</v>
          </cell>
          <cell r="U1259">
            <v>250</v>
          </cell>
          <cell r="V1259">
            <v>999</v>
          </cell>
          <cell r="W1259">
            <v>1250</v>
          </cell>
          <cell r="X1259">
            <v>987</v>
          </cell>
          <cell r="Y1259">
            <v>9066733.9700000007</v>
          </cell>
        </row>
        <row r="1260">
          <cell r="A1260">
            <v>1251</v>
          </cell>
          <cell r="B1260">
            <v>251</v>
          </cell>
          <cell r="C1260" t="str">
            <v xml:space="preserve">ROCKLAND                     </v>
          </cell>
          <cell r="D1260">
            <v>251</v>
          </cell>
          <cell r="E1260" t="str">
            <v>ROCKLAND</v>
          </cell>
          <cell r="F1260">
            <v>21774162.33845</v>
          </cell>
          <cell r="G1260">
            <v>0.90859348159075104</v>
          </cell>
          <cell r="H1260">
            <v>22355995.259560004</v>
          </cell>
          <cell r="I1260">
            <v>0.91032094819651665</v>
          </cell>
          <cell r="J1260"/>
          <cell r="K1260">
            <v>12117742</v>
          </cell>
          <cell r="L1260">
            <v>0</v>
          </cell>
          <cell r="M1260">
            <v>0</v>
          </cell>
          <cell r="N1260">
            <v>22355995.259560004</v>
          </cell>
          <cell r="O1260">
            <v>12117742</v>
          </cell>
          <cell r="P1260">
            <v>11752002</v>
          </cell>
          <cell r="Q1260">
            <v>365740</v>
          </cell>
          <cell r="R1260">
            <v>3.1121505935754605</v>
          </cell>
          <cell r="S1260">
            <v>2257</v>
          </cell>
          <cell r="T1260">
            <v>0</v>
          </cell>
          <cell r="U1260">
            <v>251</v>
          </cell>
          <cell r="V1260">
            <v>251</v>
          </cell>
          <cell r="W1260">
            <v>1251</v>
          </cell>
          <cell r="X1260">
            <v>2205</v>
          </cell>
          <cell r="Y1260">
            <v>22355995.259560004</v>
          </cell>
        </row>
        <row r="1261">
          <cell r="A1261">
            <v>1252</v>
          </cell>
          <cell r="B1261">
            <v>251</v>
          </cell>
          <cell r="C1261" t="str">
            <v xml:space="preserve">ROCKLAND                     </v>
          </cell>
          <cell r="D1261">
            <v>873</v>
          </cell>
          <cell r="E1261" t="str">
            <v>SOUTH SHORE</v>
          </cell>
          <cell r="F1261">
            <v>2190529</v>
          </cell>
          <cell r="G1261">
            <v>9.1406518409249002E-2</v>
          </cell>
          <cell r="H1261">
            <v>2202371</v>
          </cell>
          <cell r="I1261">
            <v>8.9679051803483387E-2</v>
          </cell>
          <cell r="J1261"/>
          <cell r="K1261">
            <v>1193763</v>
          </cell>
          <cell r="L1261">
            <v>0</v>
          </cell>
          <cell r="M1261">
            <v>0</v>
          </cell>
          <cell r="N1261">
            <v>2202371</v>
          </cell>
          <cell r="O1261">
            <v>1193763</v>
          </cell>
          <cell r="P1261">
            <v>1182277</v>
          </cell>
          <cell r="Q1261">
            <v>11486</v>
          </cell>
          <cell r="R1261">
            <v>0.97151513562388514</v>
          </cell>
          <cell r="S1261">
            <v>153</v>
          </cell>
          <cell r="T1261">
            <v>0</v>
          </cell>
          <cell r="U1261">
            <v>251</v>
          </cell>
          <cell r="V1261">
            <v>873</v>
          </cell>
          <cell r="W1261">
            <v>1252</v>
          </cell>
          <cell r="X1261">
            <v>148</v>
          </cell>
          <cell r="Y1261">
            <v>2202371</v>
          </cell>
        </row>
        <row r="1262">
          <cell r="A1262">
            <v>1253</v>
          </cell>
          <cell r="B1262">
            <v>251</v>
          </cell>
          <cell r="D1262">
            <v>998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/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251</v>
          </cell>
          <cell r="V1262">
            <v>998</v>
          </cell>
          <cell r="W1262">
            <v>1253</v>
          </cell>
          <cell r="X1262">
            <v>0</v>
          </cell>
          <cell r="Y1262">
            <v>0</v>
          </cell>
        </row>
        <row r="1263">
          <cell r="A1263">
            <v>1254</v>
          </cell>
          <cell r="B1263">
            <v>251</v>
          </cell>
          <cell r="D1263">
            <v>998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/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251</v>
          </cell>
          <cell r="V1263">
            <v>998</v>
          </cell>
          <cell r="W1263">
            <v>1254</v>
          </cell>
          <cell r="X1263">
            <v>0</v>
          </cell>
          <cell r="Y1263">
            <v>0</v>
          </cell>
        </row>
        <row r="1264">
          <cell r="A1264">
            <v>1255</v>
          </cell>
          <cell r="B1264">
            <v>251</v>
          </cell>
          <cell r="C1264" t="str">
            <v xml:space="preserve">ROCKLAND                     </v>
          </cell>
          <cell r="D1264">
            <v>999</v>
          </cell>
          <cell r="E1264" t="str">
            <v>TOTAL</v>
          </cell>
          <cell r="F1264">
            <v>23964691.33845</v>
          </cell>
          <cell r="G1264">
            <v>1</v>
          </cell>
          <cell r="H1264">
            <v>24558366.259560004</v>
          </cell>
          <cell r="I1264">
            <v>1</v>
          </cell>
          <cell r="J1264">
            <v>13311505</v>
          </cell>
          <cell r="K1264">
            <v>13311505</v>
          </cell>
          <cell r="L1264">
            <v>0</v>
          </cell>
          <cell r="M1264">
            <v>0</v>
          </cell>
          <cell r="N1264">
            <v>24558366.259560004</v>
          </cell>
          <cell r="O1264">
            <v>13311505</v>
          </cell>
          <cell r="P1264">
            <v>12934279</v>
          </cell>
          <cell r="Q1264">
            <v>377226</v>
          </cell>
          <cell r="R1264">
            <v>2.9164826272883086</v>
          </cell>
          <cell r="S1264">
            <v>2410</v>
          </cell>
          <cell r="T1264">
            <v>0</v>
          </cell>
          <cell r="U1264">
            <v>251</v>
          </cell>
          <cell r="V1264">
            <v>999</v>
          </cell>
          <cell r="W1264">
            <v>1255</v>
          </cell>
          <cell r="X1264">
            <v>2353</v>
          </cell>
          <cell r="Y1264">
            <v>24558366.259560004</v>
          </cell>
        </row>
        <row r="1265">
          <cell r="A1265">
            <v>1256</v>
          </cell>
          <cell r="B1265">
            <v>252</v>
          </cell>
          <cell r="C1265" t="str">
            <v xml:space="preserve">ROCKPORT                     </v>
          </cell>
          <cell r="D1265">
            <v>252</v>
          </cell>
          <cell r="E1265" t="str">
            <v>ROCKPORT</v>
          </cell>
          <cell r="F1265">
            <v>7319480.6514099985</v>
          </cell>
          <cell r="G1265">
            <v>0.98266731116822836</v>
          </cell>
          <cell r="H1265">
            <v>7190513.3909999989</v>
          </cell>
          <cell r="I1265">
            <v>0.97578025767851961</v>
          </cell>
          <cell r="J1265"/>
          <cell r="K1265">
            <v>7087840</v>
          </cell>
          <cell r="L1265">
            <v>0</v>
          </cell>
          <cell r="M1265">
            <v>0</v>
          </cell>
          <cell r="N1265">
            <v>7190513.3909999989</v>
          </cell>
          <cell r="O1265">
            <v>7094748</v>
          </cell>
          <cell r="P1265">
            <v>7150187</v>
          </cell>
          <cell r="Q1265">
            <v>-55439</v>
          </cell>
          <cell r="R1265">
            <v>-0.77535035097683458</v>
          </cell>
          <cell r="S1265">
            <v>843</v>
          </cell>
          <cell r="T1265">
            <v>0</v>
          </cell>
          <cell r="U1265">
            <v>252</v>
          </cell>
          <cell r="V1265">
            <v>252</v>
          </cell>
          <cell r="W1265">
            <v>1256</v>
          </cell>
          <cell r="X1265">
            <v>808</v>
          </cell>
          <cell r="Y1265">
            <v>7190513.3909999989</v>
          </cell>
        </row>
        <row r="1266">
          <cell r="A1266">
            <v>1257</v>
          </cell>
          <cell r="B1266">
            <v>252</v>
          </cell>
          <cell r="C1266" t="str">
            <v xml:space="preserve">ROCKPORT                     </v>
          </cell>
          <cell r="D1266">
            <v>854</v>
          </cell>
          <cell r="E1266" t="str">
            <v>NORTH SHORE</v>
          </cell>
          <cell r="F1266">
            <v>101084</v>
          </cell>
          <cell r="G1266">
            <v>1.3570900342908105E-2</v>
          </cell>
          <cell r="H1266">
            <v>120726</v>
          </cell>
          <cell r="I1266">
            <v>1.6382981434391573E-2</v>
          </cell>
          <cell r="J1266"/>
          <cell r="K1266">
            <v>119002</v>
          </cell>
          <cell r="L1266">
            <v>0</v>
          </cell>
          <cell r="M1266">
            <v>0</v>
          </cell>
          <cell r="N1266">
            <v>120726</v>
          </cell>
          <cell r="O1266">
            <v>119118</v>
          </cell>
          <cell r="P1266">
            <v>98746</v>
          </cell>
          <cell r="Q1266">
            <v>20372</v>
          </cell>
          <cell r="R1266">
            <v>20.630709092013852</v>
          </cell>
          <cell r="S1266">
            <v>7</v>
          </cell>
          <cell r="T1266">
            <v>0</v>
          </cell>
          <cell r="U1266">
            <v>252</v>
          </cell>
          <cell r="V1266">
            <v>854</v>
          </cell>
          <cell r="W1266">
            <v>1257</v>
          </cell>
          <cell r="X1266">
            <v>8</v>
          </cell>
          <cell r="Y1266">
            <v>120726</v>
          </cell>
        </row>
        <row r="1267">
          <cell r="A1267">
            <v>1258</v>
          </cell>
          <cell r="B1267">
            <v>252</v>
          </cell>
          <cell r="C1267" t="str">
            <v xml:space="preserve">ROCKPORT                     </v>
          </cell>
          <cell r="D1267">
            <v>913</v>
          </cell>
          <cell r="E1267" t="str">
            <v>ESSEX AGRICULTURAL</v>
          </cell>
          <cell r="F1267">
            <v>28020</v>
          </cell>
          <cell r="G1267">
            <v>3.7617884888635701E-3</v>
          </cell>
          <cell r="H1267">
            <v>57749</v>
          </cell>
          <cell r="I1267">
            <v>7.8367608870887704E-3</v>
          </cell>
          <cell r="J1267"/>
          <cell r="K1267">
            <v>56924</v>
          </cell>
          <cell r="L1267">
            <v>49900</v>
          </cell>
          <cell r="M1267">
            <v>-7024</v>
          </cell>
          <cell r="N1267">
            <v>0</v>
          </cell>
          <cell r="O1267">
            <v>49900</v>
          </cell>
          <cell r="P1267">
            <v>24544</v>
          </cell>
          <cell r="Q1267">
            <v>25356</v>
          </cell>
          <cell r="R1267">
            <v>103.30834419817471</v>
          </cell>
          <cell r="S1267">
            <v>2</v>
          </cell>
          <cell r="T1267">
            <v>0</v>
          </cell>
          <cell r="U1267">
            <v>252</v>
          </cell>
          <cell r="V1267">
            <v>913</v>
          </cell>
          <cell r="W1267">
            <v>1258</v>
          </cell>
          <cell r="X1267">
            <v>4</v>
          </cell>
          <cell r="Y1267">
            <v>57749</v>
          </cell>
        </row>
        <row r="1268">
          <cell r="A1268">
            <v>1259</v>
          </cell>
          <cell r="B1268">
            <v>252</v>
          </cell>
          <cell r="D1268">
            <v>998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/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252</v>
          </cell>
          <cell r="V1268">
            <v>998</v>
          </cell>
          <cell r="W1268">
            <v>1259</v>
          </cell>
          <cell r="X1268">
            <v>0</v>
          </cell>
          <cell r="Y1268">
            <v>0</v>
          </cell>
        </row>
        <row r="1269">
          <cell r="A1269">
            <v>1260</v>
          </cell>
          <cell r="B1269">
            <v>252</v>
          </cell>
          <cell r="C1269" t="str">
            <v xml:space="preserve">ROCKPORT                     </v>
          </cell>
          <cell r="D1269">
            <v>999</v>
          </cell>
          <cell r="E1269" t="str">
            <v>TOTAL</v>
          </cell>
          <cell r="F1269">
            <v>7448584.6514099985</v>
          </cell>
          <cell r="G1269">
            <v>1</v>
          </cell>
          <cell r="H1269">
            <v>7368988.3909999989</v>
          </cell>
          <cell r="I1269">
            <v>0.99999999999999989</v>
          </cell>
          <cell r="J1269">
            <v>7263767</v>
          </cell>
          <cell r="K1269">
            <v>7263766</v>
          </cell>
          <cell r="L1269">
            <v>49900</v>
          </cell>
          <cell r="M1269">
            <v>-7024</v>
          </cell>
          <cell r="N1269">
            <v>7311239.3909999989</v>
          </cell>
          <cell r="O1269">
            <v>7263766</v>
          </cell>
          <cell r="P1269">
            <v>7273477</v>
          </cell>
          <cell r="Q1269">
            <v>-9711</v>
          </cell>
          <cell r="R1269">
            <v>-0.13351248653154468</v>
          </cell>
          <cell r="S1269">
            <v>852</v>
          </cell>
          <cell r="T1269">
            <v>0</v>
          </cell>
          <cell r="U1269">
            <v>252</v>
          </cell>
          <cell r="V1269">
            <v>999</v>
          </cell>
          <cell r="W1269">
            <v>1260</v>
          </cell>
          <cell r="X1269">
            <v>820</v>
          </cell>
          <cell r="Y1269">
            <v>7368988.3909999989</v>
          </cell>
        </row>
        <row r="1270">
          <cell r="A1270">
            <v>1261</v>
          </cell>
          <cell r="B1270">
            <v>253</v>
          </cell>
          <cell r="C1270" t="str">
            <v xml:space="preserve">ROWE                         </v>
          </cell>
          <cell r="D1270">
            <v>253</v>
          </cell>
          <cell r="E1270" t="str">
            <v>ROWE</v>
          </cell>
          <cell r="F1270">
            <v>560185.52</v>
          </cell>
          <cell r="G1270">
            <v>1</v>
          </cell>
          <cell r="H1270">
            <v>613859.06999999995</v>
          </cell>
          <cell r="I1270">
            <v>1</v>
          </cell>
          <cell r="J1270"/>
          <cell r="K1270">
            <v>514712</v>
          </cell>
          <cell r="L1270">
            <v>0</v>
          </cell>
          <cell r="M1270">
            <v>0</v>
          </cell>
          <cell r="N1270">
            <v>613859.06999999995</v>
          </cell>
          <cell r="O1270">
            <v>514712</v>
          </cell>
          <cell r="P1270">
            <v>501042</v>
          </cell>
          <cell r="Q1270">
            <v>13670</v>
          </cell>
          <cell r="R1270">
            <v>2.7283141932213266</v>
          </cell>
          <cell r="S1270">
            <v>61</v>
          </cell>
          <cell r="T1270">
            <v>0</v>
          </cell>
          <cell r="U1270">
            <v>253</v>
          </cell>
          <cell r="V1270">
            <v>253</v>
          </cell>
          <cell r="W1270">
            <v>1261</v>
          </cell>
          <cell r="X1270">
            <v>63</v>
          </cell>
          <cell r="Y1270">
            <v>613859.06999999995</v>
          </cell>
        </row>
        <row r="1271">
          <cell r="A1271">
            <v>1262</v>
          </cell>
          <cell r="B1271">
            <v>253</v>
          </cell>
          <cell r="D1271">
            <v>998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/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253</v>
          </cell>
          <cell r="V1271">
            <v>998</v>
          </cell>
          <cell r="W1271">
            <v>1262</v>
          </cell>
          <cell r="X1271">
            <v>0</v>
          </cell>
          <cell r="Y1271">
            <v>0</v>
          </cell>
        </row>
        <row r="1272">
          <cell r="A1272">
            <v>1263</v>
          </cell>
          <cell r="B1272">
            <v>253</v>
          </cell>
          <cell r="D1272">
            <v>998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/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253</v>
          </cell>
          <cell r="V1272">
            <v>998</v>
          </cell>
          <cell r="W1272">
            <v>1263</v>
          </cell>
          <cell r="X1272">
            <v>0</v>
          </cell>
          <cell r="Y1272">
            <v>0</v>
          </cell>
        </row>
        <row r="1273">
          <cell r="A1273">
            <v>1264</v>
          </cell>
          <cell r="B1273">
            <v>253</v>
          </cell>
          <cell r="D1273">
            <v>998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/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253</v>
          </cell>
          <cell r="V1273">
            <v>998</v>
          </cell>
          <cell r="W1273">
            <v>1264</v>
          </cell>
          <cell r="X1273">
            <v>0</v>
          </cell>
          <cell r="Y1273">
            <v>0</v>
          </cell>
        </row>
        <row r="1274">
          <cell r="A1274">
            <v>1265</v>
          </cell>
          <cell r="B1274">
            <v>253</v>
          </cell>
          <cell r="C1274" t="str">
            <v xml:space="preserve">ROWE                         </v>
          </cell>
          <cell r="D1274">
            <v>999</v>
          </cell>
          <cell r="E1274" t="str">
            <v>TOTAL</v>
          </cell>
          <cell r="F1274">
            <v>560185.52</v>
          </cell>
          <cell r="G1274">
            <v>1</v>
          </cell>
          <cell r="H1274">
            <v>613859.06999999995</v>
          </cell>
          <cell r="I1274">
            <v>1</v>
          </cell>
          <cell r="J1274">
            <v>514712</v>
          </cell>
          <cell r="K1274">
            <v>514712</v>
          </cell>
          <cell r="L1274">
            <v>0</v>
          </cell>
          <cell r="M1274">
            <v>0</v>
          </cell>
          <cell r="N1274">
            <v>613859.06999999995</v>
          </cell>
          <cell r="O1274">
            <v>514712</v>
          </cell>
          <cell r="P1274">
            <v>501042</v>
          </cell>
          <cell r="Q1274">
            <v>13670</v>
          </cell>
          <cell r="R1274">
            <v>2.7283141932213266</v>
          </cell>
          <cell r="S1274">
            <v>61</v>
          </cell>
          <cell r="T1274">
            <v>0</v>
          </cell>
          <cell r="U1274">
            <v>253</v>
          </cell>
          <cell r="V1274">
            <v>999</v>
          </cell>
          <cell r="W1274">
            <v>1265</v>
          </cell>
          <cell r="X1274">
            <v>63</v>
          </cell>
          <cell r="Y1274">
            <v>613859.06999999995</v>
          </cell>
        </row>
        <row r="1275">
          <cell r="A1275">
            <v>1266</v>
          </cell>
          <cell r="B1275">
            <v>254</v>
          </cell>
          <cell r="C1275" t="str">
            <v xml:space="preserve">ROWLEY                       </v>
          </cell>
          <cell r="D1275">
            <v>254</v>
          </cell>
          <cell r="E1275" t="str">
            <v>ROWLEY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/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254</v>
          </cell>
          <cell r="V1275">
            <v>254</v>
          </cell>
          <cell r="W1275">
            <v>1266</v>
          </cell>
          <cell r="X1275">
            <v>0</v>
          </cell>
          <cell r="Y1275">
            <v>0</v>
          </cell>
        </row>
        <row r="1276">
          <cell r="A1276">
            <v>1267</v>
          </cell>
          <cell r="B1276">
            <v>254</v>
          </cell>
          <cell r="C1276" t="str">
            <v xml:space="preserve">ROWLEY                       </v>
          </cell>
          <cell r="D1276">
            <v>773</v>
          </cell>
          <cell r="E1276" t="str">
            <v>TRITON</v>
          </cell>
          <cell r="F1276">
            <v>8623144</v>
          </cell>
          <cell r="G1276">
            <v>0.96331778846126992</v>
          </cell>
          <cell r="H1276">
            <v>8658094</v>
          </cell>
          <cell r="I1276">
            <v>0.97329898233017254</v>
          </cell>
          <cell r="J1276"/>
          <cell r="K1276">
            <v>6480978</v>
          </cell>
          <cell r="L1276">
            <v>0</v>
          </cell>
          <cell r="M1276">
            <v>0</v>
          </cell>
          <cell r="N1276">
            <v>8658094</v>
          </cell>
          <cell r="O1276">
            <v>6474442</v>
          </cell>
          <cell r="P1276">
            <v>6201942</v>
          </cell>
          <cell r="Q1276">
            <v>272500</v>
          </cell>
          <cell r="R1276">
            <v>4.3937850434589683</v>
          </cell>
          <cell r="S1276">
            <v>961</v>
          </cell>
          <cell r="T1276">
            <v>0</v>
          </cell>
          <cell r="U1276">
            <v>254</v>
          </cell>
          <cell r="V1276">
            <v>773</v>
          </cell>
          <cell r="W1276">
            <v>1267</v>
          </cell>
          <cell r="X1276">
            <v>929</v>
          </cell>
          <cell r="Y1276">
            <v>8658094</v>
          </cell>
        </row>
        <row r="1277">
          <cell r="A1277">
            <v>1268</v>
          </cell>
          <cell r="B1277">
            <v>254</v>
          </cell>
          <cell r="C1277" t="str">
            <v xml:space="preserve">ROWLEY                       </v>
          </cell>
          <cell r="D1277">
            <v>885</v>
          </cell>
          <cell r="E1277" t="str">
            <v>WHITTIER</v>
          </cell>
          <cell r="F1277">
            <v>244301</v>
          </cell>
          <cell r="G1277">
            <v>2.7291611857447436E-2</v>
          </cell>
          <cell r="H1277">
            <v>179773</v>
          </cell>
          <cell r="I1277">
            <v>2.02091682015051E-2</v>
          </cell>
          <cell r="J1277"/>
          <cell r="K1277">
            <v>134568</v>
          </cell>
          <cell r="L1277">
            <v>0</v>
          </cell>
          <cell r="M1277">
            <v>0</v>
          </cell>
          <cell r="N1277">
            <v>179773</v>
          </cell>
          <cell r="O1277">
            <v>134432</v>
          </cell>
          <cell r="P1277">
            <v>175706</v>
          </cell>
          <cell r="Q1277">
            <v>-41274</v>
          </cell>
          <cell r="R1277">
            <v>-23.490375968948129</v>
          </cell>
          <cell r="S1277">
            <v>17</v>
          </cell>
          <cell r="T1277">
            <v>0</v>
          </cell>
          <cell r="U1277">
            <v>254</v>
          </cell>
          <cell r="V1277">
            <v>885</v>
          </cell>
          <cell r="W1277">
            <v>1268</v>
          </cell>
          <cell r="X1277">
            <v>12</v>
          </cell>
          <cell r="Y1277">
            <v>179773</v>
          </cell>
        </row>
        <row r="1278">
          <cell r="A1278">
            <v>1269</v>
          </cell>
          <cell r="B1278">
            <v>254</v>
          </cell>
          <cell r="C1278" t="str">
            <v xml:space="preserve">ROWLEY                       </v>
          </cell>
          <cell r="D1278">
            <v>913</v>
          </cell>
          <cell r="E1278" t="str">
            <v>ESSEX AGRICULTURAL</v>
          </cell>
          <cell r="F1278">
            <v>84060</v>
          </cell>
          <cell r="G1278">
            <v>9.3905996812826444E-3</v>
          </cell>
          <cell r="H1278">
            <v>57749</v>
          </cell>
          <cell r="I1278">
            <v>6.491849468322374E-3</v>
          </cell>
          <cell r="J1278"/>
          <cell r="K1278">
            <v>43228</v>
          </cell>
          <cell r="L1278">
            <v>49900</v>
          </cell>
          <cell r="M1278">
            <v>6672</v>
          </cell>
          <cell r="N1278">
            <v>0</v>
          </cell>
          <cell r="O1278">
            <v>49900</v>
          </cell>
          <cell r="P1278">
            <v>73631</v>
          </cell>
          <cell r="Q1278">
            <v>-23731</v>
          </cell>
          <cell r="R1278">
            <v>-32.229631541062865</v>
          </cell>
          <cell r="S1278">
            <v>6</v>
          </cell>
          <cell r="T1278">
            <v>0</v>
          </cell>
          <cell r="U1278">
            <v>254</v>
          </cell>
          <cell r="V1278">
            <v>913</v>
          </cell>
          <cell r="W1278">
            <v>1269</v>
          </cell>
          <cell r="X1278">
            <v>4</v>
          </cell>
          <cell r="Y1278">
            <v>57749</v>
          </cell>
        </row>
        <row r="1279">
          <cell r="A1279">
            <v>1270</v>
          </cell>
          <cell r="B1279">
            <v>254</v>
          </cell>
          <cell r="C1279" t="str">
            <v xml:space="preserve">ROWLEY                       </v>
          </cell>
          <cell r="D1279">
            <v>999</v>
          </cell>
          <cell r="E1279" t="str">
            <v>TOTAL</v>
          </cell>
          <cell r="F1279">
            <v>8951505</v>
          </cell>
          <cell r="G1279">
            <v>1</v>
          </cell>
          <cell r="H1279">
            <v>8895616</v>
          </cell>
          <cell r="I1279">
            <v>1</v>
          </cell>
          <cell r="J1279">
            <v>6658774</v>
          </cell>
          <cell r="K1279">
            <v>6658774</v>
          </cell>
          <cell r="L1279">
            <v>49900</v>
          </cell>
          <cell r="M1279">
            <v>6672</v>
          </cell>
          <cell r="N1279">
            <v>8837867</v>
          </cell>
          <cell r="O1279">
            <v>6658774</v>
          </cell>
          <cell r="P1279">
            <v>6451279</v>
          </cell>
          <cell r="Q1279">
            <v>207495</v>
          </cell>
          <cell r="R1279">
            <v>3.216338961622959</v>
          </cell>
          <cell r="S1279">
            <v>984</v>
          </cell>
          <cell r="T1279">
            <v>0</v>
          </cell>
          <cell r="U1279">
            <v>254</v>
          </cell>
          <cell r="V1279">
            <v>999</v>
          </cell>
          <cell r="W1279">
            <v>1270</v>
          </cell>
          <cell r="X1279">
            <v>945</v>
          </cell>
          <cell r="Y1279">
            <v>8895616</v>
          </cell>
        </row>
        <row r="1280">
          <cell r="A1280">
            <v>1271</v>
          </cell>
          <cell r="B1280">
            <v>255</v>
          </cell>
          <cell r="C1280" t="str">
            <v xml:space="preserve">ROYALSTON                    </v>
          </cell>
          <cell r="D1280">
            <v>255</v>
          </cell>
          <cell r="E1280" t="str">
            <v>ROYALSTON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/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255</v>
          </cell>
          <cell r="V1280">
            <v>255</v>
          </cell>
          <cell r="W1280">
            <v>1271</v>
          </cell>
          <cell r="X1280">
            <v>0</v>
          </cell>
          <cell r="Y1280">
            <v>0</v>
          </cell>
        </row>
        <row r="1281">
          <cell r="A1281">
            <v>1272</v>
          </cell>
          <cell r="B1281">
            <v>255</v>
          </cell>
          <cell r="C1281" t="str">
            <v xml:space="preserve">ROYALSTON                    </v>
          </cell>
          <cell r="D1281">
            <v>615</v>
          </cell>
          <cell r="E1281" t="str">
            <v>ATHOL ROYALSTON</v>
          </cell>
          <cell r="F1281">
            <v>1426593</v>
          </cell>
          <cell r="G1281">
            <v>0.8274872593250836</v>
          </cell>
          <cell r="H1281">
            <v>1456529</v>
          </cell>
          <cell r="I1281">
            <v>0.8240999016644619</v>
          </cell>
          <cell r="J1281"/>
          <cell r="K1281">
            <v>327373</v>
          </cell>
          <cell r="L1281">
            <v>0</v>
          </cell>
          <cell r="M1281">
            <v>0</v>
          </cell>
          <cell r="N1281">
            <v>1456529</v>
          </cell>
          <cell r="O1281">
            <v>327373</v>
          </cell>
          <cell r="P1281">
            <v>312144</v>
          </cell>
          <cell r="Q1281">
            <v>15229</v>
          </cell>
          <cell r="R1281">
            <v>4.8788379722179505</v>
          </cell>
          <cell r="S1281">
            <v>150</v>
          </cell>
          <cell r="T1281">
            <v>0</v>
          </cell>
          <cell r="U1281">
            <v>255</v>
          </cell>
          <cell r="V1281">
            <v>615</v>
          </cell>
          <cell r="W1281">
            <v>1272</v>
          </cell>
          <cell r="X1281">
            <v>148</v>
          </cell>
          <cell r="Y1281">
            <v>1456529</v>
          </cell>
        </row>
        <row r="1282">
          <cell r="A1282">
            <v>1273</v>
          </cell>
          <cell r="B1282">
            <v>255</v>
          </cell>
          <cell r="C1282" t="str">
            <v xml:space="preserve">ROYALSTON                    </v>
          </cell>
          <cell r="D1282">
            <v>832</v>
          </cell>
          <cell r="E1282" t="str">
            <v>MONTACHUSETT</v>
          </cell>
          <cell r="F1282">
            <v>297413</v>
          </cell>
          <cell r="G1282">
            <v>0.17251274067491645</v>
          </cell>
          <cell r="H1282">
            <v>310889</v>
          </cell>
          <cell r="I1282">
            <v>0.17590009833553805</v>
          </cell>
          <cell r="J1282"/>
          <cell r="K1282">
            <v>69876</v>
          </cell>
          <cell r="L1282">
            <v>0</v>
          </cell>
          <cell r="M1282">
            <v>0</v>
          </cell>
          <cell r="N1282">
            <v>310889</v>
          </cell>
          <cell r="O1282">
            <v>69876</v>
          </cell>
          <cell r="P1282">
            <v>65075</v>
          </cell>
          <cell r="Q1282">
            <v>4801</v>
          </cell>
          <cell r="R1282">
            <v>7.3776411832500957</v>
          </cell>
          <cell r="S1282">
            <v>21</v>
          </cell>
          <cell r="T1282">
            <v>0</v>
          </cell>
          <cell r="U1282">
            <v>255</v>
          </cell>
          <cell r="V1282">
            <v>832</v>
          </cell>
          <cell r="W1282">
            <v>1273</v>
          </cell>
          <cell r="X1282">
            <v>21</v>
          </cell>
          <cell r="Y1282">
            <v>310889</v>
          </cell>
        </row>
        <row r="1283">
          <cell r="A1283">
            <v>1274</v>
          </cell>
          <cell r="B1283">
            <v>255</v>
          </cell>
          <cell r="D1283">
            <v>998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/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255</v>
          </cell>
          <cell r="V1283">
            <v>998</v>
          </cell>
          <cell r="W1283">
            <v>1274</v>
          </cell>
          <cell r="X1283">
            <v>0</v>
          </cell>
          <cell r="Y1283">
            <v>0</v>
          </cell>
        </row>
        <row r="1284">
          <cell r="A1284">
            <v>1275</v>
          </cell>
          <cell r="B1284">
            <v>255</v>
          </cell>
          <cell r="C1284" t="str">
            <v xml:space="preserve">ROYALSTON                    </v>
          </cell>
          <cell r="D1284">
            <v>999</v>
          </cell>
          <cell r="E1284" t="str">
            <v>TOTAL</v>
          </cell>
          <cell r="F1284">
            <v>1724006</v>
          </cell>
          <cell r="G1284">
            <v>1</v>
          </cell>
          <cell r="H1284">
            <v>1767418</v>
          </cell>
          <cell r="I1284">
            <v>1</v>
          </cell>
          <cell r="J1284">
            <v>397249</v>
          </cell>
          <cell r="K1284">
            <v>397249</v>
          </cell>
          <cell r="L1284">
            <v>0</v>
          </cell>
          <cell r="M1284">
            <v>0</v>
          </cell>
          <cell r="N1284">
            <v>1767418</v>
          </cell>
          <cell r="O1284">
            <v>397249</v>
          </cell>
          <cell r="P1284">
            <v>377219</v>
          </cell>
          <cell r="Q1284">
            <v>20030</v>
          </cell>
          <cell r="R1284">
            <v>5.3099128092699468</v>
          </cell>
          <cell r="S1284">
            <v>171</v>
          </cell>
          <cell r="T1284">
            <v>0</v>
          </cell>
          <cell r="U1284">
            <v>255</v>
          </cell>
          <cell r="V1284">
            <v>999</v>
          </cell>
          <cell r="W1284">
            <v>1275</v>
          </cell>
          <cell r="X1284">
            <v>169</v>
          </cell>
          <cell r="Y1284">
            <v>1767418</v>
          </cell>
        </row>
        <row r="1285">
          <cell r="A1285">
            <v>1276</v>
          </cell>
          <cell r="B1285">
            <v>256</v>
          </cell>
          <cell r="C1285" t="str">
            <v xml:space="preserve">RUSSELL                      </v>
          </cell>
          <cell r="D1285">
            <v>256</v>
          </cell>
          <cell r="E1285" t="str">
            <v>RUSSELL</v>
          </cell>
          <cell r="F1285">
            <v>207260.47</v>
          </cell>
          <cell r="G1285">
            <v>7.7376229887177114E-2</v>
          </cell>
          <cell r="H1285">
            <v>189431.25</v>
          </cell>
          <cell r="I1285">
            <v>6.8211666501776985E-2</v>
          </cell>
          <cell r="J1285"/>
          <cell r="K1285">
            <v>72090</v>
          </cell>
          <cell r="L1285">
            <v>0</v>
          </cell>
          <cell r="M1285">
            <v>0</v>
          </cell>
          <cell r="N1285">
            <v>189431.25</v>
          </cell>
          <cell r="O1285">
            <v>72090</v>
          </cell>
          <cell r="P1285">
            <v>79133</v>
          </cell>
          <cell r="Q1285">
            <v>-7043</v>
          </cell>
          <cell r="R1285">
            <v>-8.9002059823335404</v>
          </cell>
          <cell r="S1285">
            <v>15</v>
          </cell>
          <cell r="T1285">
            <v>0</v>
          </cell>
          <cell r="U1285">
            <v>256</v>
          </cell>
          <cell r="V1285">
            <v>256</v>
          </cell>
          <cell r="W1285">
            <v>1276</v>
          </cell>
          <cell r="X1285">
            <v>13</v>
          </cell>
          <cell r="Y1285">
            <v>189431.25</v>
          </cell>
        </row>
        <row r="1286">
          <cell r="A1286">
            <v>1277</v>
          </cell>
          <cell r="B1286">
            <v>256</v>
          </cell>
          <cell r="C1286" t="str">
            <v xml:space="preserve">RUSSELL                      </v>
          </cell>
          <cell r="D1286">
            <v>672</v>
          </cell>
          <cell r="E1286" t="str">
            <v>GATEWAY</v>
          </cell>
          <cell r="F1286">
            <v>2471346</v>
          </cell>
          <cell r="G1286">
            <v>0.92262377011282282</v>
          </cell>
          <cell r="H1286">
            <v>2587678</v>
          </cell>
          <cell r="I1286">
            <v>0.93178833349822299</v>
          </cell>
          <cell r="J1286"/>
          <cell r="K1286">
            <v>984771</v>
          </cell>
          <cell r="L1286">
            <v>0</v>
          </cell>
          <cell r="M1286">
            <v>0</v>
          </cell>
          <cell r="N1286">
            <v>2587678</v>
          </cell>
          <cell r="O1286">
            <v>984771</v>
          </cell>
          <cell r="P1286">
            <v>943570</v>
          </cell>
          <cell r="Q1286">
            <v>41201</v>
          </cell>
          <cell r="R1286">
            <v>4.3665016903886302</v>
          </cell>
          <cell r="S1286">
            <v>267</v>
          </cell>
          <cell r="T1286">
            <v>0</v>
          </cell>
          <cell r="U1286">
            <v>256</v>
          </cell>
          <cell r="V1286">
            <v>672</v>
          </cell>
          <cell r="W1286">
            <v>1277</v>
          </cell>
          <cell r="X1286">
            <v>268</v>
          </cell>
          <cell r="Y1286">
            <v>2587678</v>
          </cell>
        </row>
        <row r="1287">
          <cell r="A1287">
            <v>1278</v>
          </cell>
          <cell r="B1287">
            <v>256</v>
          </cell>
          <cell r="D1287">
            <v>998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/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256</v>
          </cell>
          <cell r="V1287">
            <v>998</v>
          </cell>
          <cell r="W1287">
            <v>1278</v>
          </cell>
          <cell r="X1287">
            <v>0</v>
          </cell>
          <cell r="Y1287">
            <v>0</v>
          </cell>
        </row>
        <row r="1288">
          <cell r="A1288">
            <v>1279</v>
          </cell>
          <cell r="B1288">
            <v>256</v>
          </cell>
          <cell r="D1288">
            <v>998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/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256</v>
          </cell>
          <cell r="V1288">
            <v>998</v>
          </cell>
          <cell r="W1288">
            <v>1279</v>
          </cell>
          <cell r="X1288">
            <v>0</v>
          </cell>
          <cell r="Y1288">
            <v>0</v>
          </cell>
        </row>
        <row r="1289">
          <cell r="A1289">
            <v>1280</v>
          </cell>
          <cell r="B1289">
            <v>256</v>
          </cell>
          <cell r="C1289" t="str">
            <v xml:space="preserve">RUSSELL                      </v>
          </cell>
          <cell r="D1289">
            <v>999</v>
          </cell>
          <cell r="E1289" t="str">
            <v>TOTAL</v>
          </cell>
          <cell r="F1289">
            <v>2678606.4700000002</v>
          </cell>
          <cell r="G1289">
            <v>1</v>
          </cell>
          <cell r="H1289">
            <v>2777109.25</v>
          </cell>
          <cell r="I1289">
            <v>1</v>
          </cell>
          <cell r="J1289">
            <v>1056861</v>
          </cell>
          <cell r="K1289">
            <v>1056861</v>
          </cell>
          <cell r="L1289">
            <v>0</v>
          </cell>
          <cell r="M1289">
            <v>0</v>
          </cell>
          <cell r="N1289">
            <v>2777109.25</v>
          </cell>
          <cell r="O1289">
            <v>1056861</v>
          </cell>
          <cell r="P1289">
            <v>1022703</v>
          </cell>
          <cell r="Q1289">
            <v>34158</v>
          </cell>
          <cell r="R1289">
            <v>3.3399726020164211</v>
          </cell>
          <cell r="S1289">
            <v>282</v>
          </cell>
          <cell r="T1289">
            <v>0</v>
          </cell>
          <cell r="U1289">
            <v>256</v>
          </cell>
          <cell r="V1289">
            <v>999</v>
          </cell>
          <cell r="W1289">
            <v>1280</v>
          </cell>
          <cell r="X1289">
            <v>281</v>
          </cell>
          <cell r="Y1289">
            <v>2777109.25</v>
          </cell>
        </row>
        <row r="1290">
          <cell r="A1290">
            <v>1281</v>
          </cell>
          <cell r="B1290">
            <v>257</v>
          </cell>
          <cell r="C1290" t="str">
            <v xml:space="preserve">RUTLAND                      </v>
          </cell>
          <cell r="D1290">
            <v>257</v>
          </cell>
          <cell r="E1290" t="str">
            <v>RUTLAND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/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257</v>
          </cell>
          <cell r="V1290">
            <v>257</v>
          </cell>
          <cell r="W1290">
            <v>1281</v>
          </cell>
          <cell r="X1290">
            <v>0</v>
          </cell>
          <cell r="Y1290">
            <v>0</v>
          </cell>
        </row>
        <row r="1291">
          <cell r="A1291">
            <v>1282</v>
          </cell>
          <cell r="B1291">
            <v>257</v>
          </cell>
          <cell r="C1291" t="str">
            <v xml:space="preserve">RUTLAND                      </v>
          </cell>
          <cell r="D1291">
            <v>775</v>
          </cell>
          <cell r="E1291" t="str">
            <v>WACHUSETT</v>
          </cell>
          <cell r="F1291">
            <v>13643433</v>
          </cell>
          <cell r="G1291">
            <v>0.96473159845076506</v>
          </cell>
          <cell r="H1291">
            <v>14453876</v>
          </cell>
          <cell r="I1291">
            <v>0.97033914832439838</v>
          </cell>
          <cell r="J1291"/>
          <cell r="K1291">
            <v>6201473</v>
          </cell>
          <cell r="L1291">
            <v>0</v>
          </cell>
          <cell r="M1291">
            <v>0</v>
          </cell>
          <cell r="N1291">
            <v>14453876</v>
          </cell>
          <cell r="O1291">
            <v>6201473</v>
          </cell>
          <cell r="P1291">
            <v>5833698</v>
          </cell>
          <cell r="Q1291">
            <v>367775</v>
          </cell>
          <cell r="R1291">
            <v>6.3043201756415916</v>
          </cell>
          <cell r="S1291">
            <v>1618</v>
          </cell>
          <cell r="T1291">
            <v>0</v>
          </cell>
          <cell r="U1291">
            <v>257</v>
          </cell>
          <cell r="V1291">
            <v>775</v>
          </cell>
          <cell r="W1291">
            <v>1282</v>
          </cell>
          <cell r="X1291">
            <v>1643</v>
          </cell>
          <cell r="Y1291">
            <v>14453876</v>
          </cell>
        </row>
        <row r="1292">
          <cell r="A1292">
            <v>1283</v>
          </cell>
          <cell r="B1292">
            <v>257</v>
          </cell>
          <cell r="C1292" t="str">
            <v xml:space="preserve">RUTLAND                      </v>
          </cell>
          <cell r="D1292">
            <v>876</v>
          </cell>
          <cell r="E1292" t="str">
            <v>SOUTHERN WORCESTER</v>
          </cell>
          <cell r="F1292">
            <v>498773</v>
          </cell>
          <cell r="G1292">
            <v>3.5268401549234961E-2</v>
          </cell>
          <cell r="H1292">
            <v>441819</v>
          </cell>
          <cell r="I1292">
            <v>2.9660851675601573E-2</v>
          </cell>
          <cell r="J1292"/>
          <cell r="K1292">
            <v>189564</v>
          </cell>
          <cell r="L1292">
            <v>0</v>
          </cell>
          <cell r="M1292">
            <v>0</v>
          </cell>
          <cell r="N1292">
            <v>441819</v>
          </cell>
          <cell r="O1292">
            <v>189564</v>
          </cell>
          <cell r="P1292">
            <v>213267</v>
          </cell>
          <cell r="Q1292">
            <v>-23703</v>
          </cell>
          <cell r="R1292">
            <v>-11.114237083093025</v>
          </cell>
          <cell r="S1292">
            <v>35</v>
          </cell>
          <cell r="T1292">
            <v>0</v>
          </cell>
          <cell r="U1292">
            <v>257</v>
          </cell>
          <cell r="V1292">
            <v>876</v>
          </cell>
          <cell r="W1292">
            <v>1283</v>
          </cell>
          <cell r="X1292">
            <v>30</v>
          </cell>
          <cell r="Y1292">
            <v>441819</v>
          </cell>
        </row>
        <row r="1293">
          <cell r="A1293">
            <v>1284</v>
          </cell>
          <cell r="B1293">
            <v>257</v>
          </cell>
          <cell r="D1293">
            <v>998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/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257</v>
          </cell>
          <cell r="V1293">
            <v>998</v>
          </cell>
          <cell r="W1293">
            <v>1284</v>
          </cell>
          <cell r="X1293">
            <v>0</v>
          </cell>
          <cell r="Y1293">
            <v>0</v>
          </cell>
        </row>
        <row r="1294">
          <cell r="A1294">
            <v>1285</v>
          </cell>
          <cell r="B1294">
            <v>257</v>
          </cell>
          <cell r="C1294" t="str">
            <v xml:space="preserve">RUTLAND                      </v>
          </cell>
          <cell r="D1294">
            <v>999</v>
          </cell>
          <cell r="E1294" t="str">
            <v>TOTAL</v>
          </cell>
          <cell r="F1294">
            <v>14142206</v>
          </cell>
          <cell r="G1294">
            <v>1</v>
          </cell>
          <cell r="H1294">
            <v>14895695</v>
          </cell>
          <cell r="I1294">
            <v>1</v>
          </cell>
          <cell r="J1294">
            <v>6391037</v>
          </cell>
          <cell r="K1294">
            <v>6391037</v>
          </cell>
          <cell r="L1294">
            <v>0</v>
          </cell>
          <cell r="M1294">
            <v>0</v>
          </cell>
          <cell r="N1294">
            <v>14895695</v>
          </cell>
          <cell r="O1294">
            <v>6391037</v>
          </cell>
          <cell r="P1294">
            <v>6046965</v>
          </cell>
          <cell r="Q1294">
            <v>344072</v>
          </cell>
          <cell r="R1294">
            <v>5.6899948982671473</v>
          </cell>
          <cell r="S1294">
            <v>1653</v>
          </cell>
          <cell r="T1294">
            <v>0</v>
          </cell>
          <cell r="U1294">
            <v>257</v>
          </cell>
          <cell r="V1294">
            <v>999</v>
          </cell>
          <cell r="W1294">
            <v>1285</v>
          </cell>
          <cell r="X1294">
            <v>1673</v>
          </cell>
          <cell r="Y1294">
            <v>14895695</v>
          </cell>
        </row>
        <row r="1295">
          <cell r="A1295">
            <v>1286</v>
          </cell>
          <cell r="B1295">
            <v>258</v>
          </cell>
          <cell r="C1295" t="str">
            <v xml:space="preserve">SALEM                        </v>
          </cell>
          <cell r="D1295">
            <v>258</v>
          </cell>
          <cell r="E1295" t="str">
            <v>SALEM</v>
          </cell>
          <cell r="F1295">
            <v>49075889.510000005</v>
          </cell>
          <cell r="G1295">
            <v>0.95986360307491825</v>
          </cell>
          <cell r="H1295">
            <v>51691291.730000004</v>
          </cell>
          <cell r="I1295">
            <v>0.96232816736988536</v>
          </cell>
          <cell r="J1295"/>
          <cell r="K1295">
            <v>31473415</v>
          </cell>
          <cell r="L1295">
            <v>0</v>
          </cell>
          <cell r="M1295">
            <v>0</v>
          </cell>
          <cell r="N1295">
            <v>51691291.730000004</v>
          </cell>
          <cell r="O1295">
            <v>31398532</v>
          </cell>
          <cell r="P1295">
            <v>30553623</v>
          </cell>
          <cell r="Q1295">
            <v>844909</v>
          </cell>
          <cell r="R1295">
            <v>2.7653316269563186</v>
          </cell>
          <cell r="S1295">
            <v>4869</v>
          </cell>
          <cell r="T1295">
            <v>0</v>
          </cell>
          <cell r="U1295">
            <v>258</v>
          </cell>
          <cell r="V1295">
            <v>258</v>
          </cell>
          <cell r="W1295">
            <v>1286</v>
          </cell>
          <cell r="X1295">
            <v>4899</v>
          </cell>
          <cell r="Y1295">
            <v>51691291.730000004</v>
          </cell>
        </row>
        <row r="1296">
          <cell r="A1296">
            <v>1287</v>
          </cell>
          <cell r="B1296">
            <v>258</v>
          </cell>
          <cell r="C1296" t="str">
            <v xml:space="preserve">SALEM                        </v>
          </cell>
          <cell r="D1296">
            <v>854</v>
          </cell>
          <cell r="E1296" t="str">
            <v>NORTH SHORE</v>
          </cell>
          <cell r="F1296">
            <v>1631791</v>
          </cell>
          <cell r="G1296">
            <v>3.1915810479727844E-2</v>
          </cell>
          <cell r="H1296">
            <v>1720351</v>
          </cell>
          <cell r="I1296">
            <v>3.2027487989860486E-2</v>
          </cell>
          <cell r="J1296"/>
          <cell r="K1296">
            <v>1047475</v>
          </cell>
          <cell r="L1296">
            <v>0</v>
          </cell>
          <cell r="M1296">
            <v>0</v>
          </cell>
          <cell r="N1296">
            <v>1720351</v>
          </cell>
          <cell r="O1296">
            <v>1044983</v>
          </cell>
          <cell r="P1296">
            <v>1015918</v>
          </cell>
          <cell r="Q1296">
            <v>29065</v>
          </cell>
          <cell r="R1296">
            <v>2.860959250648182</v>
          </cell>
          <cell r="S1296">
            <v>113</v>
          </cell>
          <cell r="T1296">
            <v>0</v>
          </cell>
          <cell r="U1296">
            <v>258</v>
          </cell>
          <cell r="V1296">
            <v>854</v>
          </cell>
          <cell r="W1296">
            <v>1287</v>
          </cell>
          <cell r="X1296">
            <v>114</v>
          </cell>
          <cell r="Y1296">
            <v>1720351</v>
          </cell>
        </row>
        <row r="1297">
          <cell r="A1297">
            <v>1288</v>
          </cell>
          <cell r="B1297">
            <v>258</v>
          </cell>
          <cell r="C1297" t="str">
            <v xml:space="preserve">SALEM                        </v>
          </cell>
          <cell r="D1297">
            <v>913</v>
          </cell>
          <cell r="E1297" t="str">
            <v>ESSEX AGRICULTURAL</v>
          </cell>
          <cell r="F1297">
            <v>420302</v>
          </cell>
          <cell r="G1297">
            <v>8.2205864453539518E-3</v>
          </cell>
          <cell r="H1297">
            <v>303185</v>
          </cell>
          <cell r="I1297">
            <v>5.6443446402541404E-3</v>
          </cell>
          <cell r="J1297"/>
          <cell r="K1297">
            <v>184601</v>
          </cell>
          <cell r="L1297">
            <v>261976</v>
          </cell>
          <cell r="M1297">
            <v>77375</v>
          </cell>
          <cell r="N1297">
            <v>0</v>
          </cell>
          <cell r="O1297">
            <v>261976</v>
          </cell>
          <cell r="P1297">
            <v>368156</v>
          </cell>
          <cell r="Q1297">
            <v>-106180</v>
          </cell>
          <cell r="R1297">
            <v>-28.8410347787351</v>
          </cell>
          <cell r="S1297">
            <v>30</v>
          </cell>
          <cell r="T1297">
            <v>0</v>
          </cell>
          <cell r="U1297">
            <v>258</v>
          </cell>
          <cell r="V1297">
            <v>913</v>
          </cell>
          <cell r="W1297">
            <v>1288</v>
          </cell>
          <cell r="X1297">
            <v>21</v>
          </cell>
          <cell r="Y1297">
            <v>303185</v>
          </cell>
        </row>
        <row r="1298">
          <cell r="A1298">
            <v>1289</v>
          </cell>
          <cell r="B1298">
            <v>258</v>
          </cell>
          <cell r="D1298">
            <v>998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/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258</v>
          </cell>
          <cell r="V1298">
            <v>998</v>
          </cell>
          <cell r="W1298">
            <v>1289</v>
          </cell>
          <cell r="X1298">
            <v>0</v>
          </cell>
          <cell r="Y1298">
            <v>0</v>
          </cell>
        </row>
        <row r="1299">
          <cell r="A1299">
            <v>1290</v>
          </cell>
          <cell r="B1299">
            <v>258</v>
          </cell>
          <cell r="C1299" t="str">
            <v xml:space="preserve">SALEM                        </v>
          </cell>
          <cell r="D1299">
            <v>999</v>
          </cell>
          <cell r="E1299" t="str">
            <v>TOTAL</v>
          </cell>
          <cell r="F1299">
            <v>51127982.510000005</v>
          </cell>
          <cell r="G1299">
            <v>1</v>
          </cell>
          <cell r="H1299">
            <v>53714827.730000004</v>
          </cell>
          <cell r="I1299">
            <v>0.99999999999999989</v>
          </cell>
          <cell r="J1299">
            <v>32705491</v>
          </cell>
          <cell r="K1299">
            <v>32705491</v>
          </cell>
          <cell r="L1299">
            <v>261976</v>
          </cell>
          <cell r="M1299">
            <v>77375</v>
          </cell>
          <cell r="N1299">
            <v>53411642.730000004</v>
          </cell>
          <cell r="O1299">
            <v>32705491</v>
          </cell>
          <cell r="P1299">
            <v>31937697</v>
          </cell>
          <cell r="Q1299">
            <v>767794</v>
          </cell>
          <cell r="R1299">
            <v>2.4040368345907974</v>
          </cell>
          <cell r="S1299">
            <v>5012</v>
          </cell>
          <cell r="T1299">
            <v>0</v>
          </cell>
          <cell r="U1299">
            <v>258</v>
          </cell>
          <cell r="V1299">
            <v>999</v>
          </cell>
          <cell r="W1299">
            <v>1290</v>
          </cell>
          <cell r="X1299">
            <v>5034</v>
          </cell>
          <cell r="Y1299">
            <v>53714827.730000004</v>
          </cell>
        </row>
        <row r="1300">
          <cell r="A1300">
            <v>1291</v>
          </cell>
          <cell r="B1300">
            <v>259</v>
          </cell>
          <cell r="C1300" t="str">
            <v xml:space="preserve">SALISBURY                    </v>
          </cell>
          <cell r="D1300">
            <v>259</v>
          </cell>
          <cell r="E1300" t="str">
            <v>SALISBURY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/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259</v>
          </cell>
          <cell r="V1300">
            <v>259</v>
          </cell>
          <cell r="W1300">
            <v>1291</v>
          </cell>
          <cell r="X1300">
            <v>0</v>
          </cell>
          <cell r="Y1300">
            <v>0</v>
          </cell>
        </row>
        <row r="1301">
          <cell r="A1301">
            <v>1292</v>
          </cell>
          <cell r="B1301">
            <v>259</v>
          </cell>
          <cell r="C1301" t="str">
            <v xml:space="preserve">SALISBURY                    </v>
          </cell>
          <cell r="D1301">
            <v>773</v>
          </cell>
          <cell r="E1301" t="str">
            <v>TRITON</v>
          </cell>
          <cell r="F1301">
            <v>9528197</v>
          </cell>
          <cell r="G1301">
            <v>0.92611066832549283</v>
          </cell>
          <cell r="H1301">
            <v>9449145</v>
          </cell>
          <cell r="I1301">
            <v>0.92679737228680037</v>
          </cell>
          <cell r="J1301"/>
          <cell r="K1301">
            <v>7820485</v>
          </cell>
          <cell r="L1301">
            <v>0</v>
          </cell>
          <cell r="M1301">
            <v>0</v>
          </cell>
          <cell r="N1301">
            <v>9449145</v>
          </cell>
          <cell r="O1301">
            <v>7818030</v>
          </cell>
          <cell r="P1301">
            <v>7559474</v>
          </cell>
          <cell r="Q1301">
            <v>258556</v>
          </cell>
          <cell r="R1301">
            <v>3.4202908826725245</v>
          </cell>
          <cell r="S1301">
            <v>1061</v>
          </cell>
          <cell r="T1301">
            <v>0</v>
          </cell>
          <cell r="U1301">
            <v>259</v>
          </cell>
          <cell r="V1301">
            <v>773</v>
          </cell>
          <cell r="W1301">
            <v>1292</v>
          </cell>
          <cell r="X1301">
            <v>1014</v>
          </cell>
          <cell r="Y1301">
            <v>9449145</v>
          </cell>
        </row>
        <row r="1302">
          <cell r="A1302">
            <v>1293</v>
          </cell>
          <cell r="B1302">
            <v>259</v>
          </cell>
          <cell r="C1302" t="str">
            <v xml:space="preserve">SALISBURY                    </v>
          </cell>
          <cell r="D1302">
            <v>885</v>
          </cell>
          <cell r="E1302" t="str">
            <v>WHITTIER</v>
          </cell>
          <cell r="F1302">
            <v>704163</v>
          </cell>
          <cell r="G1302">
            <v>6.8442420590179229E-2</v>
          </cell>
          <cell r="H1302">
            <v>674149</v>
          </cell>
          <cell r="I1302">
            <v>6.6122334002682165E-2</v>
          </cell>
          <cell r="J1302"/>
          <cell r="K1302">
            <v>557952</v>
          </cell>
          <cell r="L1302">
            <v>0</v>
          </cell>
          <cell r="M1302">
            <v>0</v>
          </cell>
          <cell r="N1302">
            <v>674149</v>
          </cell>
          <cell r="O1302">
            <v>557777</v>
          </cell>
          <cell r="P1302">
            <v>558668</v>
          </cell>
          <cell r="Q1302">
            <v>-891</v>
          </cell>
          <cell r="R1302">
            <v>-0.15948649287233205</v>
          </cell>
          <cell r="S1302">
            <v>49</v>
          </cell>
          <cell r="T1302">
            <v>0</v>
          </cell>
          <cell r="U1302">
            <v>259</v>
          </cell>
          <cell r="V1302">
            <v>885</v>
          </cell>
          <cell r="W1302">
            <v>1293</v>
          </cell>
          <cell r="X1302">
            <v>45</v>
          </cell>
          <cell r="Y1302">
            <v>674149</v>
          </cell>
        </row>
        <row r="1303">
          <cell r="A1303">
            <v>1294</v>
          </cell>
          <cell r="B1303">
            <v>259</v>
          </cell>
          <cell r="C1303" t="str">
            <v xml:space="preserve">SALISBURY                    </v>
          </cell>
          <cell r="D1303">
            <v>913</v>
          </cell>
          <cell r="E1303" t="str">
            <v>ESSEX AGRICULTURAL</v>
          </cell>
          <cell r="F1303">
            <v>56040</v>
          </cell>
          <cell r="G1303">
            <v>5.4469110843279808E-3</v>
          </cell>
          <cell r="H1303">
            <v>72187</v>
          </cell>
          <cell r="I1303">
            <v>7.0802937105174345E-3</v>
          </cell>
          <cell r="J1303"/>
          <cell r="K1303">
            <v>59745</v>
          </cell>
          <cell r="L1303">
            <v>62375</v>
          </cell>
          <cell r="M1303">
            <v>2630</v>
          </cell>
          <cell r="N1303">
            <v>0</v>
          </cell>
          <cell r="O1303">
            <v>62375</v>
          </cell>
          <cell r="P1303">
            <v>49087</v>
          </cell>
          <cell r="Q1303">
            <v>13288</v>
          </cell>
          <cell r="R1303">
            <v>27.070303746409436</v>
          </cell>
          <cell r="S1303">
            <v>4</v>
          </cell>
          <cell r="T1303">
            <v>0</v>
          </cell>
          <cell r="U1303">
            <v>259</v>
          </cell>
          <cell r="V1303">
            <v>913</v>
          </cell>
          <cell r="W1303">
            <v>1294</v>
          </cell>
          <cell r="X1303">
            <v>5</v>
          </cell>
          <cell r="Y1303">
            <v>72187</v>
          </cell>
        </row>
        <row r="1304">
          <cell r="A1304">
            <v>1295</v>
          </cell>
          <cell r="B1304">
            <v>259</v>
          </cell>
          <cell r="C1304" t="str">
            <v xml:space="preserve">SALISBURY                    </v>
          </cell>
          <cell r="D1304">
            <v>999</v>
          </cell>
          <cell r="E1304" t="str">
            <v>TOTAL</v>
          </cell>
          <cell r="F1304">
            <v>10288400</v>
          </cell>
          <cell r="G1304">
            <v>1</v>
          </cell>
          <cell r="H1304">
            <v>10195481</v>
          </cell>
          <cell r="I1304">
            <v>1</v>
          </cell>
          <cell r="J1304">
            <v>8438182</v>
          </cell>
          <cell r="K1304">
            <v>8438182</v>
          </cell>
          <cell r="L1304">
            <v>62375</v>
          </cell>
          <cell r="M1304">
            <v>2630</v>
          </cell>
          <cell r="N1304">
            <v>10123294</v>
          </cell>
          <cell r="O1304">
            <v>8438182</v>
          </cell>
          <cell r="P1304">
            <v>8167229</v>
          </cell>
          <cell r="Q1304">
            <v>270953</v>
          </cell>
          <cell r="R1304">
            <v>3.3175633987978053</v>
          </cell>
          <cell r="S1304">
            <v>1114</v>
          </cell>
          <cell r="T1304">
            <v>0</v>
          </cell>
          <cell r="U1304">
            <v>259</v>
          </cell>
          <cell r="V1304">
            <v>999</v>
          </cell>
          <cell r="W1304">
            <v>1295</v>
          </cell>
          <cell r="X1304">
            <v>1064</v>
          </cell>
          <cell r="Y1304">
            <v>10195481</v>
          </cell>
        </row>
        <row r="1305">
          <cell r="A1305">
            <v>1296</v>
          </cell>
          <cell r="B1305">
            <v>260</v>
          </cell>
          <cell r="C1305" t="str">
            <v xml:space="preserve">SANDISFIELD                  </v>
          </cell>
          <cell r="D1305">
            <v>260</v>
          </cell>
          <cell r="E1305" t="str">
            <v>SANDISFIELD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/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260</v>
          </cell>
          <cell r="V1305">
            <v>260</v>
          </cell>
          <cell r="W1305">
            <v>1296</v>
          </cell>
          <cell r="X1305">
            <v>0</v>
          </cell>
          <cell r="Y1305">
            <v>0</v>
          </cell>
        </row>
        <row r="1306">
          <cell r="A1306">
            <v>1297</v>
          </cell>
          <cell r="B1306">
            <v>260</v>
          </cell>
          <cell r="C1306" t="str">
            <v xml:space="preserve">SANDISFIELD                  </v>
          </cell>
          <cell r="D1306">
            <v>662</v>
          </cell>
          <cell r="E1306" t="str">
            <v>FARMINGTON RIVER</v>
          </cell>
          <cell r="F1306">
            <v>945647</v>
          </cell>
          <cell r="G1306">
            <v>1</v>
          </cell>
          <cell r="H1306">
            <v>937587</v>
          </cell>
          <cell r="I1306">
            <v>1</v>
          </cell>
          <cell r="J1306"/>
          <cell r="K1306">
            <v>807200</v>
          </cell>
          <cell r="L1306">
            <v>0</v>
          </cell>
          <cell r="M1306">
            <v>0</v>
          </cell>
          <cell r="N1306">
            <v>937587</v>
          </cell>
          <cell r="O1306">
            <v>807200</v>
          </cell>
          <cell r="P1306">
            <v>783302</v>
          </cell>
          <cell r="Q1306">
            <v>23898</v>
          </cell>
          <cell r="R1306">
            <v>3.0509305478602124</v>
          </cell>
          <cell r="S1306">
            <v>105</v>
          </cell>
          <cell r="T1306">
            <v>0</v>
          </cell>
          <cell r="U1306">
            <v>260</v>
          </cell>
          <cell r="V1306">
            <v>662</v>
          </cell>
          <cell r="W1306">
            <v>1297</v>
          </cell>
          <cell r="X1306">
            <v>99</v>
          </cell>
          <cell r="Y1306">
            <v>937587</v>
          </cell>
        </row>
        <row r="1307">
          <cell r="A1307">
            <v>1298</v>
          </cell>
          <cell r="B1307">
            <v>260</v>
          </cell>
          <cell r="D1307">
            <v>998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/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260</v>
          </cell>
          <cell r="V1307">
            <v>998</v>
          </cell>
          <cell r="W1307">
            <v>1298</v>
          </cell>
          <cell r="X1307">
            <v>0</v>
          </cell>
          <cell r="Y1307">
            <v>0</v>
          </cell>
        </row>
        <row r="1308">
          <cell r="A1308">
            <v>1299</v>
          </cell>
          <cell r="B1308">
            <v>260</v>
          </cell>
          <cell r="D1308">
            <v>998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/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260</v>
          </cell>
          <cell r="V1308">
            <v>998</v>
          </cell>
          <cell r="W1308">
            <v>1299</v>
          </cell>
          <cell r="X1308">
            <v>0</v>
          </cell>
          <cell r="Y1308">
            <v>0</v>
          </cell>
        </row>
        <row r="1309">
          <cell r="A1309">
            <v>1300</v>
          </cell>
          <cell r="B1309">
            <v>260</v>
          </cell>
          <cell r="C1309" t="str">
            <v xml:space="preserve">SANDISFIELD                  </v>
          </cell>
          <cell r="D1309">
            <v>999</v>
          </cell>
          <cell r="E1309" t="str">
            <v>TOTAL</v>
          </cell>
          <cell r="F1309">
            <v>945647</v>
          </cell>
          <cell r="G1309">
            <v>1</v>
          </cell>
          <cell r="H1309">
            <v>937587</v>
          </cell>
          <cell r="I1309">
            <v>1</v>
          </cell>
          <cell r="J1309">
            <v>807200</v>
          </cell>
          <cell r="K1309">
            <v>807200</v>
          </cell>
          <cell r="L1309">
            <v>0</v>
          </cell>
          <cell r="M1309">
            <v>0</v>
          </cell>
          <cell r="N1309">
            <v>937587</v>
          </cell>
          <cell r="O1309">
            <v>807200</v>
          </cell>
          <cell r="P1309">
            <v>783302</v>
          </cell>
          <cell r="Q1309">
            <v>23898</v>
          </cell>
          <cell r="R1309">
            <v>3.0509305478602124</v>
          </cell>
          <cell r="S1309">
            <v>105</v>
          </cell>
          <cell r="T1309">
            <v>0</v>
          </cell>
          <cell r="U1309">
            <v>260</v>
          </cell>
          <cell r="V1309">
            <v>999</v>
          </cell>
          <cell r="W1309">
            <v>1300</v>
          </cell>
          <cell r="X1309">
            <v>99</v>
          </cell>
          <cell r="Y1309">
            <v>937587</v>
          </cell>
        </row>
        <row r="1310">
          <cell r="A1310">
            <v>1301</v>
          </cell>
          <cell r="B1310">
            <v>261</v>
          </cell>
          <cell r="C1310" t="str">
            <v xml:space="preserve">SANDWICH                     </v>
          </cell>
          <cell r="D1310">
            <v>261</v>
          </cell>
          <cell r="E1310" t="str">
            <v>SANDWICH</v>
          </cell>
          <cell r="F1310">
            <v>28621462.630000006</v>
          </cell>
          <cell r="G1310">
            <v>0.94167403906515024</v>
          </cell>
          <cell r="H1310">
            <v>29161934.479999997</v>
          </cell>
          <cell r="I1310">
            <v>0.94197776071626249</v>
          </cell>
          <cell r="J1310"/>
          <cell r="K1310">
            <v>24620229</v>
          </cell>
          <cell r="L1310">
            <v>0</v>
          </cell>
          <cell r="M1310">
            <v>0</v>
          </cell>
          <cell r="N1310">
            <v>29161934.479999997</v>
          </cell>
          <cell r="O1310">
            <v>24620229</v>
          </cell>
          <cell r="P1310">
            <v>24051894</v>
          </cell>
          <cell r="Q1310">
            <v>568335</v>
          </cell>
          <cell r="R1310">
            <v>2.3629532044337132</v>
          </cell>
          <cell r="S1310">
            <v>3374</v>
          </cell>
          <cell r="T1310">
            <v>0</v>
          </cell>
          <cell r="U1310">
            <v>261</v>
          </cell>
          <cell r="V1310">
            <v>261</v>
          </cell>
          <cell r="W1310">
            <v>1301</v>
          </cell>
          <cell r="X1310">
            <v>3310</v>
          </cell>
          <cell r="Y1310">
            <v>29161934.479999997</v>
          </cell>
        </row>
        <row r="1311">
          <cell r="A1311">
            <v>1302</v>
          </cell>
          <cell r="B1311">
            <v>261</v>
          </cell>
          <cell r="C1311" t="str">
            <v xml:space="preserve">SANDWICH                     </v>
          </cell>
          <cell r="D1311">
            <v>879</v>
          </cell>
          <cell r="E1311" t="str">
            <v>UPPER CAPE COD</v>
          </cell>
          <cell r="F1311">
            <v>1772773</v>
          </cell>
          <cell r="G1311">
            <v>5.8325960934849791E-2</v>
          </cell>
          <cell r="H1311">
            <v>1796264</v>
          </cell>
          <cell r="I1311">
            <v>5.8022239283737551E-2</v>
          </cell>
          <cell r="J1311"/>
          <cell r="K1311">
            <v>1516512</v>
          </cell>
          <cell r="L1311">
            <v>0</v>
          </cell>
          <cell r="M1311">
            <v>0</v>
          </cell>
          <cell r="N1311">
            <v>1796264</v>
          </cell>
          <cell r="O1311">
            <v>1516512</v>
          </cell>
          <cell r="P1311">
            <v>1489740</v>
          </cell>
          <cell r="Q1311">
            <v>26772</v>
          </cell>
          <cell r="R1311">
            <v>1.7970921100326231</v>
          </cell>
          <cell r="S1311">
            <v>127</v>
          </cell>
          <cell r="T1311">
            <v>0</v>
          </cell>
          <cell r="U1311">
            <v>261</v>
          </cell>
          <cell r="V1311">
            <v>879</v>
          </cell>
          <cell r="W1311">
            <v>1302</v>
          </cell>
          <cell r="X1311">
            <v>124</v>
          </cell>
          <cell r="Y1311">
            <v>1796264</v>
          </cell>
        </row>
        <row r="1312">
          <cell r="A1312">
            <v>1303</v>
          </cell>
          <cell r="B1312">
            <v>261</v>
          </cell>
          <cell r="D1312">
            <v>998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/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261</v>
          </cell>
          <cell r="V1312">
            <v>998</v>
          </cell>
          <cell r="W1312">
            <v>1303</v>
          </cell>
          <cell r="X1312">
            <v>0</v>
          </cell>
          <cell r="Y1312">
            <v>0</v>
          </cell>
        </row>
        <row r="1313">
          <cell r="A1313">
            <v>1304</v>
          </cell>
          <cell r="B1313">
            <v>261</v>
          </cell>
          <cell r="D1313">
            <v>998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/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261</v>
          </cell>
          <cell r="V1313">
            <v>998</v>
          </cell>
          <cell r="W1313">
            <v>1304</v>
          </cell>
          <cell r="X1313">
            <v>0</v>
          </cell>
          <cell r="Y1313">
            <v>0</v>
          </cell>
        </row>
        <row r="1314">
          <cell r="A1314">
            <v>1305</v>
          </cell>
          <cell r="B1314">
            <v>261</v>
          </cell>
          <cell r="C1314" t="str">
            <v xml:space="preserve">SANDWICH                     </v>
          </cell>
          <cell r="D1314">
            <v>999</v>
          </cell>
          <cell r="E1314" t="str">
            <v>TOTAL</v>
          </cell>
          <cell r="F1314">
            <v>30394235.630000006</v>
          </cell>
          <cell r="G1314">
            <v>1</v>
          </cell>
          <cell r="H1314">
            <v>30958198.479999997</v>
          </cell>
          <cell r="I1314">
            <v>1</v>
          </cell>
          <cell r="J1314">
            <v>26136741</v>
          </cell>
          <cell r="K1314">
            <v>26136741</v>
          </cell>
          <cell r="L1314">
            <v>0</v>
          </cell>
          <cell r="M1314">
            <v>0</v>
          </cell>
          <cell r="N1314">
            <v>30958198.479999997</v>
          </cell>
          <cell r="O1314">
            <v>26136741</v>
          </cell>
          <cell r="P1314">
            <v>25541634</v>
          </cell>
          <cell r="Q1314">
            <v>595107</v>
          </cell>
          <cell r="R1314">
            <v>2.3299488200324223</v>
          </cell>
          <cell r="S1314">
            <v>3501</v>
          </cell>
          <cell r="T1314">
            <v>0</v>
          </cell>
          <cell r="U1314">
            <v>261</v>
          </cell>
          <cell r="V1314">
            <v>999</v>
          </cell>
          <cell r="W1314">
            <v>1305</v>
          </cell>
          <cell r="X1314">
            <v>3434</v>
          </cell>
          <cell r="Y1314">
            <v>30958198.479999997</v>
          </cell>
        </row>
        <row r="1315">
          <cell r="A1315">
            <v>1306</v>
          </cell>
          <cell r="B1315">
            <v>262</v>
          </cell>
          <cell r="C1315" t="str">
            <v xml:space="preserve">SAUGUS                       </v>
          </cell>
          <cell r="D1315">
            <v>262</v>
          </cell>
          <cell r="E1315" t="str">
            <v>SAUGUS</v>
          </cell>
          <cell r="F1315">
            <v>25149470.265000004</v>
          </cell>
          <cell r="G1315">
            <v>0.88992071644872506</v>
          </cell>
          <cell r="H1315">
            <v>26683232.319300003</v>
          </cell>
          <cell r="I1315">
            <v>0.88266347755885088</v>
          </cell>
          <cell r="J1315"/>
          <cell r="K1315">
            <v>22949769</v>
          </cell>
          <cell r="L1315">
            <v>0</v>
          </cell>
          <cell r="M1315">
            <v>0</v>
          </cell>
          <cell r="N1315">
            <v>26683232.319300003</v>
          </cell>
          <cell r="O1315">
            <v>22948688</v>
          </cell>
          <cell r="P1315">
            <v>22560247</v>
          </cell>
          <cell r="Q1315">
            <v>388441</v>
          </cell>
          <cell r="R1315">
            <v>1.7217940920593644</v>
          </cell>
          <cell r="S1315">
            <v>2821</v>
          </cell>
          <cell r="T1315">
            <v>0</v>
          </cell>
          <cell r="U1315">
            <v>262</v>
          </cell>
          <cell r="V1315">
            <v>262</v>
          </cell>
          <cell r="W1315">
            <v>1306</v>
          </cell>
          <cell r="X1315">
            <v>2839</v>
          </cell>
          <cell r="Y1315">
            <v>26683232.319300003</v>
          </cell>
        </row>
        <row r="1316">
          <cell r="A1316">
            <v>1307</v>
          </cell>
          <cell r="B1316">
            <v>262</v>
          </cell>
          <cell r="C1316" t="str">
            <v xml:space="preserve">SAUGUS                       </v>
          </cell>
          <cell r="D1316">
            <v>853</v>
          </cell>
          <cell r="E1316" t="str">
            <v>NORTHEAST METROPOLITAN</v>
          </cell>
          <cell r="F1316">
            <v>2914738</v>
          </cell>
          <cell r="G1316">
            <v>0.10313878192616172</v>
          </cell>
          <cell r="H1316">
            <v>3243940</v>
          </cell>
          <cell r="I1316">
            <v>0.10730736543193181</v>
          </cell>
          <cell r="J1316"/>
          <cell r="K1316">
            <v>2790055</v>
          </cell>
          <cell r="L1316">
            <v>0</v>
          </cell>
          <cell r="M1316">
            <v>0</v>
          </cell>
          <cell r="N1316">
            <v>3243940</v>
          </cell>
          <cell r="O1316">
            <v>2789924</v>
          </cell>
          <cell r="P1316">
            <v>2614656</v>
          </cell>
          <cell r="Q1316">
            <v>175268</v>
          </cell>
          <cell r="R1316">
            <v>6.7032909874186126</v>
          </cell>
          <cell r="S1316">
            <v>191</v>
          </cell>
          <cell r="T1316">
            <v>0</v>
          </cell>
          <cell r="U1316">
            <v>262</v>
          </cell>
          <cell r="V1316">
            <v>853</v>
          </cell>
          <cell r="W1316">
            <v>1307</v>
          </cell>
          <cell r="X1316">
            <v>205</v>
          </cell>
          <cell r="Y1316">
            <v>3243940</v>
          </cell>
        </row>
        <row r="1317">
          <cell r="A1317">
            <v>1308</v>
          </cell>
          <cell r="B1317">
            <v>262</v>
          </cell>
          <cell r="C1317" t="str">
            <v xml:space="preserve">SAUGUS                       </v>
          </cell>
          <cell r="D1317">
            <v>913</v>
          </cell>
          <cell r="E1317" t="str">
            <v>ESSEX AGRICULTURAL</v>
          </cell>
          <cell r="F1317">
            <v>196141</v>
          </cell>
          <cell r="G1317">
            <v>6.9405016251132302E-3</v>
          </cell>
          <cell r="H1317">
            <v>303185</v>
          </cell>
          <cell r="I1317">
            <v>1.0029157009217263E-2</v>
          </cell>
          <cell r="J1317"/>
          <cell r="K1317">
            <v>260764</v>
          </cell>
          <cell r="L1317">
            <v>261976</v>
          </cell>
          <cell r="M1317">
            <v>1212</v>
          </cell>
          <cell r="N1317">
            <v>0</v>
          </cell>
          <cell r="O1317">
            <v>261976</v>
          </cell>
          <cell r="P1317">
            <v>171806</v>
          </cell>
          <cell r="Q1317">
            <v>90170</v>
          </cell>
          <cell r="R1317">
            <v>52.483615240445616</v>
          </cell>
          <cell r="S1317">
            <v>14</v>
          </cell>
          <cell r="T1317">
            <v>0</v>
          </cell>
          <cell r="U1317">
            <v>262</v>
          </cell>
          <cell r="V1317">
            <v>913</v>
          </cell>
          <cell r="W1317">
            <v>1308</v>
          </cell>
          <cell r="X1317">
            <v>21</v>
          </cell>
          <cell r="Y1317">
            <v>303185</v>
          </cell>
        </row>
        <row r="1318">
          <cell r="A1318">
            <v>1309</v>
          </cell>
          <cell r="B1318">
            <v>262</v>
          </cell>
          <cell r="D1318">
            <v>998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/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262</v>
          </cell>
          <cell r="V1318">
            <v>998</v>
          </cell>
          <cell r="W1318">
            <v>1309</v>
          </cell>
          <cell r="X1318">
            <v>0</v>
          </cell>
          <cell r="Y1318">
            <v>0</v>
          </cell>
        </row>
        <row r="1319">
          <cell r="A1319">
            <v>1310</v>
          </cell>
          <cell r="B1319">
            <v>262</v>
          </cell>
          <cell r="C1319" t="str">
            <v xml:space="preserve">SAUGUS                       </v>
          </cell>
          <cell r="D1319">
            <v>999</v>
          </cell>
          <cell r="E1319" t="str">
            <v>TOTAL</v>
          </cell>
          <cell r="F1319">
            <v>28260349.265000004</v>
          </cell>
          <cell r="G1319">
            <v>1</v>
          </cell>
          <cell r="H1319">
            <v>30230357.319300003</v>
          </cell>
          <cell r="I1319">
            <v>1</v>
          </cell>
          <cell r="J1319">
            <v>26000588</v>
          </cell>
          <cell r="K1319">
            <v>26000588</v>
          </cell>
          <cell r="L1319">
            <v>261976</v>
          </cell>
          <cell r="M1319">
            <v>1212</v>
          </cell>
          <cell r="N1319">
            <v>29927172.319300003</v>
          </cell>
          <cell r="O1319">
            <v>26000588</v>
          </cell>
          <cell r="P1319">
            <v>25346709</v>
          </cell>
          <cell r="Q1319">
            <v>653879</v>
          </cell>
          <cell r="R1319">
            <v>2.5797392474107781</v>
          </cell>
          <cell r="S1319">
            <v>3026</v>
          </cell>
          <cell r="T1319">
            <v>0</v>
          </cell>
          <cell r="U1319">
            <v>262</v>
          </cell>
          <cell r="V1319">
            <v>999</v>
          </cell>
          <cell r="W1319">
            <v>1310</v>
          </cell>
          <cell r="X1319">
            <v>3065</v>
          </cell>
          <cell r="Y1319">
            <v>30230357.319300003</v>
          </cell>
        </row>
        <row r="1320">
          <cell r="A1320">
            <v>1311</v>
          </cell>
          <cell r="B1320">
            <v>263</v>
          </cell>
          <cell r="C1320" t="str">
            <v xml:space="preserve">SAVOY                        </v>
          </cell>
          <cell r="D1320">
            <v>263</v>
          </cell>
          <cell r="E1320" t="str">
            <v>SAVOY</v>
          </cell>
          <cell r="F1320">
            <v>690277.05</v>
          </cell>
          <cell r="G1320">
            <v>0.73683700677954211</v>
          </cell>
          <cell r="H1320">
            <v>695640.89999999991</v>
          </cell>
          <cell r="I1320">
            <v>0.67634353392442181</v>
          </cell>
          <cell r="J1320"/>
          <cell r="K1320">
            <v>312586</v>
          </cell>
          <cell r="L1320">
            <v>0</v>
          </cell>
          <cell r="M1320">
            <v>0</v>
          </cell>
          <cell r="N1320">
            <v>695640.89999999991</v>
          </cell>
          <cell r="O1320">
            <v>312586</v>
          </cell>
          <cell r="P1320">
            <v>333540</v>
          </cell>
          <cell r="Q1320">
            <v>-20954</v>
          </cell>
          <cell r="R1320">
            <v>-6.2823049709180312</v>
          </cell>
          <cell r="S1320">
            <v>79</v>
          </cell>
          <cell r="T1320">
            <v>0</v>
          </cell>
          <cell r="U1320">
            <v>263</v>
          </cell>
          <cell r="V1320">
            <v>263</v>
          </cell>
          <cell r="W1320">
            <v>1311</v>
          </cell>
          <cell r="X1320">
            <v>76</v>
          </cell>
          <cell r="Y1320">
            <v>695640.89999999991</v>
          </cell>
        </row>
        <row r="1321">
          <cell r="A1321">
            <v>1312</v>
          </cell>
          <cell r="B1321">
            <v>263</v>
          </cell>
          <cell r="C1321" t="str">
            <v xml:space="preserve">SAVOY                        </v>
          </cell>
          <cell r="D1321">
            <v>851</v>
          </cell>
          <cell r="E1321" t="str">
            <v>NORTHERN BERKSHIRE</v>
          </cell>
          <cell r="F1321">
            <v>246534</v>
          </cell>
          <cell r="G1321">
            <v>0.26316299322045783</v>
          </cell>
          <cell r="H1321">
            <v>332891</v>
          </cell>
          <cell r="I1321">
            <v>0.32365646607557824</v>
          </cell>
          <cell r="J1321"/>
          <cell r="K1321">
            <v>149585</v>
          </cell>
          <cell r="L1321">
            <v>0</v>
          </cell>
          <cell r="M1321">
            <v>0</v>
          </cell>
          <cell r="N1321">
            <v>332891</v>
          </cell>
          <cell r="O1321">
            <v>149585</v>
          </cell>
          <cell r="P1321">
            <v>119125</v>
          </cell>
          <cell r="Q1321">
            <v>30460</v>
          </cell>
          <cell r="R1321">
            <v>25.5697796432319</v>
          </cell>
          <cell r="S1321">
            <v>17</v>
          </cell>
          <cell r="T1321">
            <v>0</v>
          </cell>
          <cell r="U1321">
            <v>263</v>
          </cell>
          <cell r="V1321">
            <v>851</v>
          </cell>
          <cell r="W1321">
            <v>1312</v>
          </cell>
          <cell r="X1321">
            <v>22</v>
          </cell>
          <cell r="Y1321">
            <v>332891</v>
          </cell>
        </row>
        <row r="1322">
          <cell r="A1322">
            <v>1313</v>
          </cell>
          <cell r="B1322">
            <v>263</v>
          </cell>
          <cell r="D1322">
            <v>998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/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263</v>
          </cell>
          <cell r="V1322">
            <v>998</v>
          </cell>
          <cell r="W1322">
            <v>1313</v>
          </cell>
          <cell r="X1322">
            <v>0</v>
          </cell>
          <cell r="Y1322">
            <v>0</v>
          </cell>
        </row>
        <row r="1323">
          <cell r="A1323">
            <v>1314</v>
          </cell>
          <cell r="B1323">
            <v>263</v>
          </cell>
          <cell r="D1323">
            <v>998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/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263</v>
          </cell>
          <cell r="V1323">
            <v>998</v>
          </cell>
          <cell r="W1323">
            <v>1314</v>
          </cell>
          <cell r="X1323">
            <v>0</v>
          </cell>
          <cell r="Y1323">
            <v>0</v>
          </cell>
        </row>
        <row r="1324">
          <cell r="A1324">
            <v>1315</v>
          </cell>
          <cell r="B1324">
            <v>263</v>
          </cell>
          <cell r="C1324" t="str">
            <v xml:space="preserve">SAVOY                        </v>
          </cell>
          <cell r="D1324">
            <v>999</v>
          </cell>
          <cell r="E1324" t="str">
            <v>TOTAL</v>
          </cell>
          <cell r="F1324">
            <v>936811.05</v>
          </cell>
          <cell r="G1324">
            <v>1</v>
          </cell>
          <cell r="H1324">
            <v>1028531.8999999999</v>
          </cell>
          <cell r="I1324">
            <v>1</v>
          </cell>
          <cell r="J1324">
            <v>462171</v>
          </cell>
          <cell r="K1324">
            <v>462171</v>
          </cell>
          <cell r="L1324">
            <v>0</v>
          </cell>
          <cell r="M1324">
            <v>0</v>
          </cell>
          <cell r="N1324">
            <v>1028531.8999999999</v>
          </cell>
          <cell r="O1324">
            <v>462171</v>
          </cell>
          <cell r="P1324">
            <v>452665</v>
          </cell>
          <cell r="Q1324">
            <v>9506</v>
          </cell>
          <cell r="R1324">
            <v>2.100007731987231</v>
          </cell>
          <cell r="S1324">
            <v>96</v>
          </cell>
          <cell r="T1324">
            <v>0</v>
          </cell>
          <cell r="U1324">
            <v>263</v>
          </cell>
          <cell r="V1324">
            <v>999</v>
          </cell>
          <cell r="W1324">
            <v>1315</v>
          </cell>
          <cell r="X1324">
            <v>98</v>
          </cell>
          <cell r="Y1324">
            <v>1028531.8999999999</v>
          </cell>
        </row>
        <row r="1325">
          <cell r="A1325">
            <v>1316</v>
          </cell>
          <cell r="B1325">
            <v>264</v>
          </cell>
          <cell r="C1325" t="str">
            <v xml:space="preserve">SCITUATE                     </v>
          </cell>
          <cell r="D1325">
            <v>264</v>
          </cell>
          <cell r="E1325" t="str">
            <v>SCITUATE</v>
          </cell>
          <cell r="F1325">
            <v>26874930.164800003</v>
          </cell>
          <cell r="G1325">
            <v>0.98426941117434907</v>
          </cell>
          <cell r="H1325">
            <v>27918935.093200006</v>
          </cell>
          <cell r="I1325">
            <v>0.98220045575061843</v>
          </cell>
          <cell r="J1325"/>
          <cell r="K1325">
            <v>23462809</v>
          </cell>
          <cell r="L1325">
            <v>0</v>
          </cell>
          <cell r="M1325">
            <v>0</v>
          </cell>
          <cell r="N1325">
            <v>27918935.093200006</v>
          </cell>
          <cell r="O1325">
            <v>23462809</v>
          </cell>
          <cell r="P1325">
            <v>22799362</v>
          </cell>
          <cell r="Q1325">
            <v>663447</v>
          </cell>
          <cell r="R1325">
            <v>2.9099366903337032</v>
          </cell>
          <cell r="S1325">
            <v>3154</v>
          </cell>
          <cell r="T1325">
            <v>0</v>
          </cell>
          <cell r="U1325">
            <v>264</v>
          </cell>
          <cell r="V1325">
            <v>264</v>
          </cell>
          <cell r="W1325">
            <v>1316</v>
          </cell>
          <cell r="X1325">
            <v>3136</v>
          </cell>
          <cell r="Y1325">
            <v>27918935.093200006</v>
          </cell>
        </row>
        <row r="1326">
          <cell r="A1326">
            <v>1317</v>
          </cell>
          <cell r="B1326">
            <v>264</v>
          </cell>
          <cell r="C1326" t="str">
            <v xml:space="preserve">SCITUATE                     </v>
          </cell>
          <cell r="D1326">
            <v>873</v>
          </cell>
          <cell r="E1326" t="str">
            <v>SOUTH SHORE</v>
          </cell>
          <cell r="F1326">
            <v>429515</v>
          </cell>
          <cell r="G1326">
            <v>1.5730588825650874E-2</v>
          </cell>
          <cell r="H1326">
            <v>505950</v>
          </cell>
          <cell r="I1326">
            <v>1.7799544249381568E-2</v>
          </cell>
          <cell r="J1326"/>
          <cell r="K1326">
            <v>425196</v>
          </cell>
          <cell r="L1326">
            <v>0</v>
          </cell>
          <cell r="M1326">
            <v>0</v>
          </cell>
          <cell r="N1326">
            <v>505950</v>
          </cell>
          <cell r="O1326">
            <v>425196</v>
          </cell>
          <cell r="P1326">
            <v>364379</v>
          </cell>
          <cell r="Q1326">
            <v>60817</v>
          </cell>
          <cell r="R1326">
            <v>16.690588645339055</v>
          </cell>
          <cell r="S1326">
            <v>30</v>
          </cell>
          <cell r="T1326">
            <v>0</v>
          </cell>
          <cell r="U1326">
            <v>264</v>
          </cell>
          <cell r="V1326">
            <v>873</v>
          </cell>
          <cell r="W1326">
            <v>1317</v>
          </cell>
          <cell r="X1326">
            <v>34</v>
          </cell>
          <cell r="Y1326">
            <v>505950</v>
          </cell>
        </row>
        <row r="1327">
          <cell r="A1327">
            <v>1318</v>
          </cell>
          <cell r="B1327">
            <v>264</v>
          </cell>
          <cell r="D1327">
            <v>998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/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264</v>
          </cell>
          <cell r="V1327">
            <v>998</v>
          </cell>
          <cell r="W1327">
            <v>1318</v>
          </cell>
          <cell r="X1327">
            <v>0</v>
          </cell>
          <cell r="Y1327">
            <v>0</v>
          </cell>
        </row>
        <row r="1328">
          <cell r="A1328">
            <v>1319</v>
          </cell>
          <cell r="B1328">
            <v>264</v>
          </cell>
          <cell r="D1328">
            <v>998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/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264</v>
          </cell>
          <cell r="V1328">
            <v>998</v>
          </cell>
          <cell r="W1328">
            <v>1319</v>
          </cell>
          <cell r="X1328">
            <v>0</v>
          </cell>
          <cell r="Y1328">
            <v>0</v>
          </cell>
        </row>
        <row r="1329">
          <cell r="A1329">
            <v>1320</v>
          </cell>
          <cell r="B1329">
            <v>264</v>
          </cell>
          <cell r="C1329" t="str">
            <v xml:space="preserve">SCITUATE                     </v>
          </cell>
          <cell r="D1329">
            <v>999</v>
          </cell>
          <cell r="E1329" t="str">
            <v>TOTAL</v>
          </cell>
          <cell r="F1329">
            <v>27304445.164800003</v>
          </cell>
          <cell r="G1329">
            <v>1</v>
          </cell>
          <cell r="H1329">
            <v>28424885.093200006</v>
          </cell>
          <cell r="I1329">
            <v>1</v>
          </cell>
          <cell r="J1329">
            <v>23888005</v>
          </cell>
          <cell r="K1329">
            <v>23888005</v>
          </cell>
          <cell r="L1329">
            <v>0</v>
          </cell>
          <cell r="M1329">
            <v>0</v>
          </cell>
          <cell r="N1329">
            <v>28424885.093200006</v>
          </cell>
          <cell r="O1329">
            <v>23888005</v>
          </cell>
          <cell r="P1329">
            <v>23163741</v>
          </cell>
          <cell r="Q1329">
            <v>724264</v>
          </cell>
          <cell r="R1329">
            <v>3.1267142902348977</v>
          </cell>
          <cell r="S1329">
            <v>3184</v>
          </cell>
          <cell r="T1329">
            <v>0</v>
          </cell>
          <cell r="U1329">
            <v>264</v>
          </cell>
          <cell r="V1329">
            <v>999</v>
          </cell>
          <cell r="W1329">
            <v>1320</v>
          </cell>
          <cell r="X1329">
            <v>3170</v>
          </cell>
          <cell r="Y1329">
            <v>28424885.093200006</v>
          </cell>
        </row>
        <row r="1330">
          <cell r="A1330">
            <v>1321</v>
          </cell>
          <cell r="B1330">
            <v>265</v>
          </cell>
          <cell r="C1330" t="str">
            <v xml:space="preserve">SEEKONK                      </v>
          </cell>
          <cell r="D1330">
            <v>265</v>
          </cell>
          <cell r="E1330" t="str">
            <v>SEEKONK</v>
          </cell>
          <cell r="F1330">
            <v>18141473.569999997</v>
          </cell>
          <cell r="G1330">
            <v>0.95668231712061158</v>
          </cell>
          <cell r="H1330">
            <v>18781878.59</v>
          </cell>
          <cell r="I1330">
            <v>0.94522381987133586</v>
          </cell>
          <cell r="J1330"/>
          <cell r="K1330">
            <v>14551240</v>
          </cell>
          <cell r="L1330">
            <v>0</v>
          </cell>
          <cell r="M1330">
            <v>0</v>
          </cell>
          <cell r="N1330">
            <v>18781878.59</v>
          </cell>
          <cell r="O1330">
            <v>14551240</v>
          </cell>
          <cell r="P1330">
            <v>14541315</v>
          </cell>
          <cell r="Q1330">
            <v>9925</v>
          </cell>
          <cell r="R1330">
            <v>6.8253799604781271E-2</v>
          </cell>
          <cell r="S1330">
            <v>2090</v>
          </cell>
          <cell r="T1330">
            <v>0</v>
          </cell>
          <cell r="U1330">
            <v>265</v>
          </cell>
          <cell r="V1330">
            <v>265</v>
          </cell>
          <cell r="W1330">
            <v>1321</v>
          </cell>
          <cell r="X1330">
            <v>2082</v>
          </cell>
          <cell r="Y1330">
            <v>18781878.59</v>
          </cell>
        </row>
        <row r="1331">
          <cell r="A1331">
            <v>1322</v>
          </cell>
          <cell r="B1331">
            <v>265</v>
          </cell>
          <cell r="C1331" t="str">
            <v xml:space="preserve">SEEKONK                      </v>
          </cell>
          <cell r="D1331">
            <v>878</v>
          </cell>
          <cell r="E1331" t="str">
            <v>TRI COUNTY</v>
          </cell>
          <cell r="F1331">
            <v>764391</v>
          </cell>
          <cell r="G1331">
            <v>4.0309810018709605E-2</v>
          </cell>
          <cell r="H1331">
            <v>984704</v>
          </cell>
          <cell r="I1331">
            <v>4.9556580395432315E-2</v>
          </cell>
          <cell r="J1331"/>
          <cell r="K1331">
            <v>762898</v>
          </cell>
          <cell r="L1331">
            <v>0</v>
          </cell>
          <cell r="M1331">
            <v>0</v>
          </cell>
          <cell r="N1331">
            <v>984704</v>
          </cell>
          <cell r="O1331">
            <v>762898</v>
          </cell>
          <cell r="P1331">
            <v>612698</v>
          </cell>
          <cell r="Q1331">
            <v>150200</v>
          </cell>
          <cell r="R1331">
            <v>24.514524284394597</v>
          </cell>
          <cell r="S1331">
            <v>53</v>
          </cell>
          <cell r="T1331">
            <v>0</v>
          </cell>
          <cell r="U1331">
            <v>265</v>
          </cell>
          <cell r="V1331">
            <v>878</v>
          </cell>
          <cell r="W1331">
            <v>1322</v>
          </cell>
          <cell r="X1331">
            <v>66</v>
          </cell>
          <cell r="Y1331">
            <v>984704</v>
          </cell>
        </row>
        <row r="1332">
          <cell r="A1332">
            <v>1323</v>
          </cell>
          <cell r="B1332">
            <v>265</v>
          </cell>
          <cell r="C1332" t="str">
            <v xml:space="preserve">SEEKONK                      </v>
          </cell>
          <cell r="D1332">
            <v>910</v>
          </cell>
          <cell r="E1332" t="str">
            <v>BRISTOL COUNTY</v>
          </cell>
          <cell r="F1332">
            <v>57038</v>
          </cell>
          <cell r="G1332">
            <v>3.0078728606788389E-3</v>
          </cell>
          <cell r="H1332">
            <v>103715</v>
          </cell>
          <cell r="I1332">
            <v>5.2195997332317758E-3</v>
          </cell>
          <cell r="J1332"/>
          <cell r="K1332">
            <v>80353</v>
          </cell>
          <cell r="L1332">
            <v>0</v>
          </cell>
          <cell r="M1332">
            <v>0</v>
          </cell>
          <cell r="N1332">
            <v>103715</v>
          </cell>
          <cell r="O1332">
            <v>80353</v>
          </cell>
          <cell r="P1332">
            <v>45719</v>
          </cell>
          <cell r="Q1332">
            <v>34634</v>
          </cell>
          <cell r="R1332">
            <v>75.754062862267332</v>
          </cell>
          <cell r="S1332">
            <v>4</v>
          </cell>
          <cell r="T1332">
            <v>0</v>
          </cell>
          <cell r="U1332">
            <v>265</v>
          </cell>
          <cell r="V1332">
            <v>910</v>
          </cell>
          <cell r="W1332">
            <v>1323</v>
          </cell>
          <cell r="X1332">
            <v>7</v>
          </cell>
          <cell r="Y1332">
            <v>103715</v>
          </cell>
        </row>
        <row r="1333">
          <cell r="A1333">
            <v>1324</v>
          </cell>
          <cell r="B1333">
            <v>265</v>
          </cell>
          <cell r="D1333">
            <v>998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/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265</v>
          </cell>
          <cell r="V1333">
            <v>998</v>
          </cell>
          <cell r="W1333">
            <v>1324</v>
          </cell>
          <cell r="X1333">
            <v>0</v>
          </cell>
          <cell r="Y1333">
            <v>0</v>
          </cell>
        </row>
        <row r="1334">
          <cell r="A1334">
            <v>1325</v>
          </cell>
          <cell r="B1334">
            <v>265</v>
          </cell>
          <cell r="C1334" t="str">
            <v xml:space="preserve">SEEKONK                      </v>
          </cell>
          <cell r="D1334">
            <v>999</v>
          </cell>
          <cell r="E1334" t="str">
            <v>TOTAL</v>
          </cell>
          <cell r="F1334">
            <v>18962902.569999997</v>
          </cell>
          <cell r="G1334">
            <v>1</v>
          </cell>
          <cell r="H1334">
            <v>19870297.59</v>
          </cell>
          <cell r="I1334">
            <v>1</v>
          </cell>
          <cell r="J1334">
            <v>15394491</v>
          </cell>
          <cell r="K1334">
            <v>15394491</v>
          </cell>
          <cell r="L1334">
            <v>0</v>
          </cell>
          <cell r="M1334">
            <v>0</v>
          </cell>
          <cell r="N1334">
            <v>19870297.59</v>
          </cell>
          <cell r="O1334">
            <v>15394491</v>
          </cell>
          <cell r="P1334">
            <v>15199732</v>
          </cell>
          <cell r="Q1334">
            <v>194759</v>
          </cell>
          <cell r="R1334">
            <v>1.281331802429148</v>
          </cell>
          <cell r="S1334">
            <v>2147</v>
          </cell>
          <cell r="T1334">
            <v>0</v>
          </cell>
          <cell r="U1334">
            <v>265</v>
          </cell>
          <cell r="V1334">
            <v>999</v>
          </cell>
          <cell r="W1334">
            <v>1325</v>
          </cell>
          <cell r="X1334">
            <v>2155</v>
          </cell>
          <cell r="Y1334">
            <v>19870297.59</v>
          </cell>
        </row>
        <row r="1335">
          <cell r="A1335">
            <v>1326</v>
          </cell>
          <cell r="B1335">
            <v>266</v>
          </cell>
          <cell r="C1335" t="str">
            <v xml:space="preserve">SHARON                       </v>
          </cell>
          <cell r="D1335">
            <v>266</v>
          </cell>
          <cell r="E1335" t="str">
            <v>SHARON</v>
          </cell>
          <cell r="F1335">
            <v>29804844.627760001</v>
          </cell>
          <cell r="G1335">
            <v>0.9855827391880323</v>
          </cell>
          <cell r="H1335">
            <v>30203331.846320003</v>
          </cell>
          <cell r="I1335">
            <v>0.98422093144979894</v>
          </cell>
          <cell r="J1335"/>
          <cell r="K1335">
            <v>24076220</v>
          </cell>
          <cell r="L1335">
            <v>0</v>
          </cell>
          <cell r="M1335">
            <v>0</v>
          </cell>
          <cell r="N1335">
            <v>30203331.846320003</v>
          </cell>
          <cell r="O1335">
            <v>24076220</v>
          </cell>
          <cell r="P1335">
            <v>23242013</v>
          </cell>
          <cell r="Q1335">
            <v>834207</v>
          </cell>
          <cell r="R1335">
            <v>3.589220090359643</v>
          </cell>
          <cell r="S1335">
            <v>3401</v>
          </cell>
          <cell r="T1335">
            <v>0</v>
          </cell>
          <cell r="U1335">
            <v>266</v>
          </cell>
          <cell r="V1335">
            <v>266</v>
          </cell>
          <cell r="W1335">
            <v>1326</v>
          </cell>
          <cell r="X1335">
            <v>3328</v>
          </cell>
          <cell r="Y1335">
            <v>30203331.846320003</v>
          </cell>
        </row>
        <row r="1336">
          <cell r="A1336">
            <v>1327</v>
          </cell>
          <cell r="B1336">
            <v>266</v>
          </cell>
          <cell r="C1336" t="str">
            <v xml:space="preserve">SHARON                       </v>
          </cell>
          <cell r="D1336">
            <v>872</v>
          </cell>
          <cell r="E1336" t="str">
            <v>SOUTHEASTERN</v>
          </cell>
          <cell r="F1336">
            <v>250527</v>
          </cell>
          <cell r="G1336">
            <v>8.2843943655584555E-3</v>
          </cell>
          <cell r="H1336">
            <v>305368</v>
          </cell>
          <cell r="I1336">
            <v>9.9508749208270346E-3</v>
          </cell>
          <cell r="J1336"/>
          <cell r="K1336">
            <v>243420</v>
          </cell>
          <cell r="L1336">
            <v>0</v>
          </cell>
          <cell r="M1336">
            <v>0</v>
          </cell>
          <cell r="N1336">
            <v>305368</v>
          </cell>
          <cell r="O1336">
            <v>243420</v>
          </cell>
          <cell r="P1336">
            <v>195363</v>
          </cell>
          <cell r="Q1336">
            <v>48057</v>
          </cell>
          <cell r="R1336">
            <v>24.598823728136853</v>
          </cell>
          <cell r="S1336">
            <v>17</v>
          </cell>
          <cell r="T1336">
            <v>0</v>
          </cell>
          <cell r="U1336">
            <v>266</v>
          </cell>
          <cell r="V1336">
            <v>872</v>
          </cell>
          <cell r="W1336">
            <v>1327</v>
          </cell>
          <cell r="X1336">
            <v>20</v>
          </cell>
          <cell r="Y1336">
            <v>305368</v>
          </cell>
        </row>
        <row r="1337">
          <cell r="A1337">
            <v>1328</v>
          </cell>
          <cell r="B1337">
            <v>266</v>
          </cell>
          <cell r="C1337" t="str">
            <v xml:space="preserve">SHARON                       </v>
          </cell>
          <cell r="D1337">
            <v>915</v>
          </cell>
          <cell r="E1337" t="str">
            <v>NORFOLK COUNTY</v>
          </cell>
          <cell r="F1337">
            <v>185463</v>
          </cell>
          <cell r="G1337">
            <v>6.132866446409241E-3</v>
          </cell>
          <cell r="H1337">
            <v>178853</v>
          </cell>
          <cell r="I1337">
            <v>5.8281936293739936E-3</v>
          </cell>
          <cell r="J1337"/>
          <cell r="K1337">
            <v>142571</v>
          </cell>
          <cell r="L1337">
            <v>0</v>
          </cell>
          <cell r="M1337">
            <v>0</v>
          </cell>
          <cell r="N1337">
            <v>178853</v>
          </cell>
          <cell r="O1337">
            <v>142571</v>
          </cell>
          <cell r="P1337">
            <v>144625</v>
          </cell>
          <cell r="Q1337">
            <v>-2054</v>
          </cell>
          <cell r="R1337">
            <v>-1.4202247191011237</v>
          </cell>
          <cell r="S1337">
            <v>13</v>
          </cell>
          <cell r="T1337">
            <v>0</v>
          </cell>
          <cell r="U1337">
            <v>266</v>
          </cell>
          <cell r="V1337">
            <v>915</v>
          </cell>
          <cell r="W1337">
            <v>1328</v>
          </cell>
          <cell r="X1337">
            <v>12</v>
          </cell>
          <cell r="Y1337">
            <v>178853</v>
          </cell>
        </row>
        <row r="1338">
          <cell r="A1338">
            <v>1329</v>
          </cell>
          <cell r="B1338">
            <v>266</v>
          </cell>
          <cell r="D1338">
            <v>998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/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266</v>
          </cell>
          <cell r="V1338">
            <v>998</v>
          </cell>
          <cell r="W1338">
            <v>1329</v>
          </cell>
          <cell r="X1338">
            <v>0</v>
          </cell>
          <cell r="Y1338">
            <v>0</v>
          </cell>
        </row>
        <row r="1339">
          <cell r="A1339">
            <v>1330</v>
          </cell>
          <cell r="B1339">
            <v>266</v>
          </cell>
          <cell r="C1339" t="str">
            <v xml:space="preserve">SHARON                       </v>
          </cell>
          <cell r="D1339">
            <v>999</v>
          </cell>
          <cell r="E1339" t="str">
            <v>TOTAL</v>
          </cell>
          <cell r="F1339">
            <v>30240834.627760001</v>
          </cell>
          <cell r="G1339">
            <v>1</v>
          </cell>
          <cell r="H1339">
            <v>30687552.846320003</v>
          </cell>
          <cell r="I1339">
            <v>1</v>
          </cell>
          <cell r="J1339">
            <v>24462211</v>
          </cell>
          <cell r="K1339">
            <v>24462211</v>
          </cell>
          <cell r="L1339">
            <v>0</v>
          </cell>
          <cell r="M1339">
            <v>0</v>
          </cell>
          <cell r="N1339">
            <v>30687552.846320003</v>
          </cell>
          <cell r="O1339">
            <v>24462211</v>
          </cell>
          <cell r="P1339">
            <v>23582001</v>
          </cell>
          <cell r="Q1339">
            <v>880210</v>
          </cell>
          <cell r="R1339">
            <v>3.7325500919111994</v>
          </cell>
          <cell r="S1339">
            <v>3431</v>
          </cell>
          <cell r="T1339">
            <v>0</v>
          </cell>
          <cell r="U1339">
            <v>266</v>
          </cell>
          <cell r="V1339">
            <v>999</v>
          </cell>
          <cell r="W1339">
            <v>1330</v>
          </cell>
          <cell r="X1339">
            <v>3360</v>
          </cell>
          <cell r="Y1339">
            <v>30687552.846320003</v>
          </cell>
        </row>
        <row r="1340">
          <cell r="A1340">
            <v>1331</v>
          </cell>
          <cell r="B1340">
            <v>267</v>
          </cell>
          <cell r="C1340" t="str">
            <v xml:space="preserve">SHEFFIELD                    </v>
          </cell>
          <cell r="D1340">
            <v>267</v>
          </cell>
          <cell r="E1340" t="str">
            <v>SHEFFIELD</v>
          </cell>
          <cell r="F1340">
            <v>24500.14</v>
          </cell>
          <cell r="G1340">
            <v>5.8982684886777744E-3</v>
          </cell>
          <cell r="H1340">
            <v>50788.840000000004</v>
          </cell>
          <cell r="I1340">
            <v>1.2328032160048437E-2</v>
          </cell>
          <cell r="J1340"/>
          <cell r="K1340">
            <v>46205</v>
          </cell>
          <cell r="L1340">
            <v>0</v>
          </cell>
          <cell r="M1340">
            <v>0</v>
          </cell>
          <cell r="N1340">
            <v>50788.840000000004</v>
          </cell>
          <cell r="O1340">
            <v>46205</v>
          </cell>
          <cell r="P1340">
            <v>21717</v>
          </cell>
          <cell r="Q1340">
            <v>24488</v>
          </cell>
          <cell r="R1340">
            <v>112.75958926186858</v>
          </cell>
          <cell r="S1340">
            <v>2</v>
          </cell>
          <cell r="T1340">
            <v>0</v>
          </cell>
          <cell r="U1340">
            <v>267</v>
          </cell>
          <cell r="V1340">
            <v>267</v>
          </cell>
          <cell r="W1340">
            <v>1331</v>
          </cell>
          <cell r="X1340">
            <v>4</v>
          </cell>
          <cell r="Y1340">
            <v>50788.840000000004</v>
          </cell>
        </row>
        <row r="1341">
          <cell r="A1341">
            <v>1332</v>
          </cell>
          <cell r="B1341">
            <v>267</v>
          </cell>
          <cell r="C1341" t="str">
            <v xml:space="preserve">SHEFFIELD                    </v>
          </cell>
          <cell r="D1341">
            <v>765</v>
          </cell>
          <cell r="E1341" t="str">
            <v>SOUTHERN BERKSHIRE</v>
          </cell>
          <cell r="F1341">
            <v>4129285</v>
          </cell>
          <cell r="G1341">
            <v>0.9941017315113222</v>
          </cell>
          <cell r="H1341">
            <v>4068996</v>
          </cell>
          <cell r="I1341">
            <v>0.98767196783995159</v>
          </cell>
          <cell r="J1341"/>
          <cell r="K1341">
            <v>3701782</v>
          </cell>
          <cell r="L1341">
            <v>0</v>
          </cell>
          <cell r="M1341">
            <v>0</v>
          </cell>
          <cell r="N1341">
            <v>4068996</v>
          </cell>
          <cell r="O1341">
            <v>3701782</v>
          </cell>
          <cell r="P1341">
            <v>3660127</v>
          </cell>
          <cell r="Q1341">
            <v>41655</v>
          </cell>
          <cell r="R1341">
            <v>1.138075263508616</v>
          </cell>
          <cell r="S1341">
            <v>461</v>
          </cell>
          <cell r="T1341">
            <v>0</v>
          </cell>
          <cell r="U1341">
            <v>267</v>
          </cell>
          <cell r="V1341">
            <v>765</v>
          </cell>
          <cell r="W1341">
            <v>1332</v>
          </cell>
          <cell r="X1341">
            <v>438</v>
          </cell>
          <cell r="Y1341">
            <v>4068996</v>
          </cell>
        </row>
        <row r="1342">
          <cell r="A1342">
            <v>1333</v>
          </cell>
          <cell r="B1342">
            <v>267</v>
          </cell>
          <cell r="D1342">
            <v>998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/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267</v>
          </cell>
          <cell r="V1342">
            <v>998</v>
          </cell>
          <cell r="W1342">
            <v>1333</v>
          </cell>
          <cell r="X1342">
            <v>0</v>
          </cell>
          <cell r="Y1342">
            <v>0</v>
          </cell>
        </row>
        <row r="1343">
          <cell r="A1343">
            <v>1334</v>
          </cell>
          <cell r="B1343">
            <v>267</v>
          </cell>
          <cell r="D1343">
            <v>998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/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267</v>
          </cell>
          <cell r="V1343">
            <v>998</v>
          </cell>
          <cell r="W1343">
            <v>1334</v>
          </cell>
          <cell r="X1343">
            <v>0</v>
          </cell>
          <cell r="Y1343">
            <v>0</v>
          </cell>
        </row>
        <row r="1344">
          <cell r="A1344">
            <v>1335</v>
          </cell>
          <cell r="B1344">
            <v>267</v>
          </cell>
          <cell r="C1344" t="str">
            <v xml:space="preserve">SHEFFIELD                    </v>
          </cell>
          <cell r="D1344">
            <v>999</v>
          </cell>
          <cell r="E1344" t="str">
            <v>TOTAL</v>
          </cell>
          <cell r="F1344">
            <v>4153785.14</v>
          </cell>
          <cell r="G1344">
            <v>1</v>
          </cell>
          <cell r="H1344">
            <v>4119784.84</v>
          </cell>
          <cell r="I1344">
            <v>1</v>
          </cell>
          <cell r="J1344">
            <v>3747987</v>
          </cell>
          <cell r="K1344">
            <v>3747987</v>
          </cell>
          <cell r="L1344">
            <v>0</v>
          </cell>
          <cell r="M1344">
            <v>0</v>
          </cell>
          <cell r="N1344">
            <v>4119784.84</v>
          </cell>
          <cell r="O1344">
            <v>3747987</v>
          </cell>
          <cell r="P1344">
            <v>3681844</v>
          </cell>
          <cell r="Q1344">
            <v>66143</v>
          </cell>
          <cell r="R1344">
            <v>1.7964639457836888</v>
          </cell>
          <cell r="S1344">
            <v>463</v>
          </cell>
          <cell r="T1344">
            <v>0</v>
          </cell>
          <cell r="U1344">
            <v>267</v>
          </cell>
          <cell r="V1344">
            <v>999</v>
          </cell>
          <cell r="W1344">
            <v>1335</v>
          </cell>
          <cell r="X1344">
            <v>442</v>
          </cell>
          <cell r="Y1344">
            <v>4119784.84</v>
          </cell>
        </row>
        <row r="1345">
          <cell r="A1345">
            <v>1336</v>
          </cell>
          <cell r="B1345">
            <v>268</v>
          </cell>
          <cell r="C1345" t="str">
            <v xml:space="preserve">SHELBURNE                    </v>
          </cell>
          <cell r="D1345">
            <v>268</v>
          </cell>
          <cell r="E1345" t="str">
            <v>SHELBURNE</v>
          </cell>
          <cell r="F1345">
            <v>12250.07</v>
          </cell>
          <cell r="G1345">
            <v>5.7360449134339075E-3</v>
          </cell>
          <cell r="H1345">
            <v>12697.210000000001</v>
          </cell>
          <cell r="I1345">
            <v>6.4748872842859059E-3</v>
          </cell>
          <cell r="J1345"/>
          <cell r="K1345">
            <v>8809</v>
          </cell>
          <cell r="L1345">
            <v>0</v>
          </cell>
          <cell r="M1345">
            <v>0</v>
          </cell>
          <cell r="N1345">
            <v>12697.210000000001</v>
          </cell>
          <cell r="O1345">
            <v>8809</v>
          </cell>
          <cell r="P1345">
            <v>7587</v>
          </cell>
          <cell r="Q1345">
            <v>1222</v>
          </cell>
          <cell r="R1345">
            <v>16.106497957031763</v>
          </cell>
          <cell r="S1345">
            <v>1</v>
          </cell>
          <cell r="T1345">
            <v>0</v>
          </cell>
          <cell r="U1345">
            <v>268</v>
          </cell>
          <cell r="V1345">
            <v>268</v>
          </cell>
          <cell r="W1345">
            <v>1336</v>
          </cell>
          <cell r="X1345">
            <v>1</v>
          </cell>
          <cell r="Y1345">
            <v>12697.210000000001</v>
          </cell>
        </row>
        <row r="1346">
          <cell r="A1346">
            <v>1337</v>
          </cell>
          <cell r="B1346">
            <v>268</v>
          </cell>
          <cell r="C1346" t="str">
            <v xml:space="preserve">SHELBURNE                    </v>
          </cell>
          <cell r="D1346">
            <v>717</v>
          </cell>
          <cell r="E1346" t="str">
            <v>MOHAWK TRAIL</v>
          </cell>
          <cell r="F1346">
            <v>1831444</v>
          </cell>
          <cell r="G1346">
            <v>0.85756612333146265</v>
          </cell>
          <cell r="H1346">
            <v>1734933</v>
          </cell>
          <cell r="I1346">
            <v>0.88472157432916354</v>
          </cell>
          <cell r="J1346"/>
          <cell r="K1346">
            <v>1203616</v>
          </cell>
          <cell r="L1346">
            <v>0</v>
          </cell>
          <cell r="M1346">
            <v>0</v>
          </cell>
          <cell r="N1346">
            <v>1734933</v>
          </cell>
          <cell r="O1346">
            <v>1203616</v>
          </cell>
          <cell r="P1346">
            <v>1134303</v>
          </cell>
          <cell r="Q1346">
            <v>69313</v>
          </cell>
          <cell r="R1346">
            <v>6.1106247625193619</v>
          </cell>
          <cell r="S1346">
            <v>196</v>
          </cell>
          <cell r="T1346">
            <v>0</v>
          </cell>
          <cell r="U1346">
            <v>268</v>
          </cell>
          <cell r="V1346">
            <v>717</v>
          </cell>
          <cell r="W1346">
            <v>1337</v>
          </cell>
          <cell r="X1346">
            <v>179</v>
          </cell>
          <cell r="Y1346">
            <v>1734933</v>
          </cell>
        </row>
        <row r="1347">
          <cell r="A1347">
            <v>1338</v>
          </cell>
          <cell r="B1347">
            <v>268</v>
          </cell>
          <cell r="C1347" t="str">
            <v xml:space="preserve">SHELBURNE                    </v>
          </cell>
          <cell r="D1347">
            <v>818</v>
          </cell>
          <cell r="E1347" t="str">
            <v>FRANKLIN COUNTY</v>
          </cell>
          <cell r="F1347">
            <v>291936</v>
          </cell>
          <cell r="G1347">
            <v>0.13669783175510355</v>
          </cell>
          <cell r="H1347">
            <v>213363</v>
          </cell>
          <cell r="I1347">
            <v>0.10880353838655056</v>
          </cell>
          <cell r="J1347"/>
          <cell r="K1347">
            <v>148021</v>
          </cell>
          <cell r="L1347">
            <v>0</v>
          </cell>
          <cell r="M1347">
            <v>0</v>
          </cell>
          <cell r="N1347">
            <v>213363</v>
          </cell>
          <cell r="O1347">
            <v>148021</v>
          </cell>
          <cell r="P1347">
            <v>180810</v>
          </cell>
          <cell r="Q1347">
            <v>-32789</v>
          </cell>
          <cell r="R1347">
            <v>-18.134505834854266</v>
          </cell>
          <cell r="S1347">
            <v>20</v>
          </cell>
          <cell r="T1347">
            <v>0</v>
          </cell>
          <cell r="U1347">
            <v>268</v>
          </cell>
          <cell r="V1347">
            <v>818</v>
          </cell>
          <cell r="W1347">
            <v>1338</v>
          </cell>
          <cell r="X1347">
            <v>14</v>
          </cell>
          <cell r="Y1347">
            <v>213363</v>
          </cell>
        </row>
        <row r="1348">
          <cell r="A1348">
            <v>1339</v>
          </cell>
          <cell r="B1348">
            <v>268</v>
          </cell>
          <cell r="D1348">
            <v>998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/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268</v>
          </cell>
          <cell r="V1348">
            <v>998</v>
          </cell>
          <cell r="W1348">
            <v>1339</v>
          </cell>
          <cell r="X1348">
            <v>0</v>
          </cell>
          <cell r="Y1348">
            <v>0</v>
          </cell>
        </row>
        <row r="1349">
          <cell r="A1349">
            <v>1340</v>
          </cell>
          <cell r="B1349">
            <v>268</v>
          </cell>
          <cell r="C1349" t="str">
            <v xml:space="preserve">SHELBURNE                    </v>
          </cell>
          <cell r="D1349">
            <v>999</v>
          </cell>
          <cell r="E1349" t="str">
            <v>TOTAL</v>
          </cell>
          <cell r="F1349">
            <v>2135630.0699999998</v>
          </cell>
          <cell r="G1349">
            <v>1</v>
          </cell>
          <cell r="H1349">
            <v>1960993.21</v>
          </cell>
          <cell r="I1349">
            <v>1</v>
          </cell>
          <cell r="J1349">
            <v>1360446</v>
          </cell>
          <cell r="K1349">
            <v>1360446</v>
          </cell>
          <cell r="L1349">
            <v>0</v>
          </cell>
          <cell r="M1349">
            <v>0</v>
          </cell>
          <cell r="N1349">
            <v>1960993.21</v>
          </cell>
          <cell r="O1349">
            <v>1360446</v>
          </cell>
          <cell r="P1349">
            <v>1322700</v>
          </cell>
          <cell r="Q1349">
            <v>37746</v>
          </cell>
          <cell r="R1349">
            <v>2.8537083238829668</v>
          </cell>
          <cell r="S1349">
            <v>217</v>
          </cell>
          <cell r="T1349">
            <v>0</v>
          </cell>
          <cell r="U1349">
            <v>268</v>
          </cell>
          <cell r="V1349">
            <v>999</v>
          </cell>
          <cell r="W1349">
            <v>1340</v>
          </cell>
          <cell r="X1349">
            <v>194</v>
          </cell>
          <cell r="Y1349">
            <v>1960993.21</v>
          </cell>
        </row>
        <row r="1350">
          <cell r="A1350">
            <v>1341</v>
          </cell>
          <cell r="B1350">
            <v>269</v>
          </cell>
          <cell r="C1350" t="str">
            <v xml:space="preserve">SHERBORN                     </v>
          </cell>
          <cell r="D1350">
            <v>269</v>
          </cell>
          <cell r="E1350" t="str">
            <v>SHERBORN</v>
          </cell>
          <cell r="F1350">
            <v>3544554.8176799999</v>
          </cell>
          <cell r="G1350">
            <v>0.41806958446714165</v>
          </cell>
          <cell r="H1350">
            <v>3322207.8539100001</v>
          </cell>
          <cell r="I1350">
            <v>0.38999028617340653</v>
          </cell>
          <cell r="J1350"/>
          <cell r="K1350">
            <v>3024786</v>
          </cell>
          <cell r="L1350">
            <v>0</v>
          </cell>
          <cell r="M1350">
            <v>0</v>
          </cell>
          <cell r="N1350">
            <v>3322207.8539100001</v>
          </cell>
          <cell r="O1350">
            <v>3024786</v>
          </cell>
          <cell r="P1350">
            <v>3168291</v>
          </cell>
          <cell r="Q1350">
            <v>-143505</v>
          </cell>
          <cell r="R1350">
            <v>-4.5294134913743722</v>
          </cell>
          <cell r="S1350">
            <v>429</v>
          </cell>
          <cell r="T1350">
            <v>0</v>
          </cell>
          <cell r="U1350">
            <v>269</v>
          </cell>
          <cell r="V1350">
            <v>269</v>
          </cell>
          <cell r="W1350">
            <v>1341</v>
          </cell>
          <cell r="X1350">
            <v>389</v>
          </cell>
          <cell r="Y1350">
            <v>3322207.8539100001</v>
          </cell>
        </row>
        <row r="1351">
          <cell r="A1351">
            <v>1342</v>
          </cell>
          <cell r="B1351">
            <v>269</v>
          </cell>
          <cell r="C1351" t="str">
            <v xml:space="preserve">SHERBORN                     </v>
          </cell>
          <cell r="D1351">
            <v>655</v>
          </cell>
          <cell r="E1351" t="str">
            <v>DOVER SHERBORN</v>
          </cell>
          <cell r="F1351">
            <v>4876140</v>
          </cell>
          <cell r="G1351">
            <v>0.5751260534709125</v>
          </cell>
          <cell r="H1351">
            <v>5136807</v>
          </cell>
          <cell r="I1351">
            <v>0.60300406237069482</v>
          </cell>
          <cell r="J1351"/>
          <cell r="K1351">
            <v>4676932</v>
          </cell>
          <cell r="L1351">
            <v>0</v>
          </cell>
          <cell r="M1351">
            <v>0</v>
          </cell>
          <cell r="N1351">
            <v>5136807</v>
          </cell>
          <cell r="O1351">
            <v>4676932</v>
          </cell>
          <cell r="P1351">
            <v>4358524</v>
          </cell>
          <cell r="Q1351">
            <v>318408</v>
          </cell>
          <cell r="R1351">
            <v>7.3054088953049243</v>
          </cell>
          <cell r="S1351">
            <v>559</v>
          </cell>
          <cell r="T1351">
            <v>0</v>
          </cell>
          <cell r="U1351">
            <v>269</v>
          </cell>
          <cell r="V1351">
            <v>655</v>
          </cell>
          <cell r="W1351">
            <v>1342</v>
          </cell>
          <cell r="X1351">
            <v>566</v>
          </cell>
          <cell r="Y1351">
            <v>5136807</v>
          </cell>
        </row>
        <row r="1352">
          <cell r="A1352">
            <v>1343</v>
          </cell>
          <cell r="B1352">
            <v>269</v>
          </cell>
          <cell r="C1352" t="str">
            <v xml:space="preserve">SHERBORN                     </v>
          </cell>
          <cell r="D1352">
            <v>878</v>
          </cell>
          <cell r="E1352" t="str">
            <v>TRI COUNTY</v>
          </cell>
          <cell r="F1352">
            <v>57690</v>
          </cell>
          <cell r="G1352">
            <v>6.8043620619459124E-3</v>
          </cell>
          <cell r="H1352">
            <v>59679</v>
          </cell>
          <cell r="I1352">
            <v>7.0056514558987128E-3</v>
          </cell>
          <cell r="J1352"/>
          <cell r="K1352">
            <v>54336</v>
          </cell>
          <cell r="L1352">
            <v>0</v>
          </cell>
          <cell r="M1352">
            <v>0</v>
          </cell>
          <cell r="N1352">
            <v>59679</v>
          </cell>
          <cell r="O1352">
            <v>54336</v>
          </cell>
          <cell r="P1352">
            <v>51566</v>
          </cell>
          <cell r="Q1352">
            <v>2770</v>
          </cell>
          <cell r="R1352">
            <v>5.3717565837955243</v>
          </cell>
          <cell r="S1352">
            <v>4</v>
          </cell>
          <cell r="T1352">
            <v>0</v>
          </cell>
          <cell r="U1352">
            <v>269</v>
          </cell>
          <cell r="V1352">
            <v>878</v>
          </cell>
          <cell r="W1352">
            <v>1343</v>
          </cell>
          <cell r="X1352">
            <v>4</v>
          </cell>
          <cell r="Y1352">
            <v>59679</v>
          </cell>
        </row>
        <row r="1353">
          <cell r="A1353">
            <v>1344</v>
          </cell>
          <cell r="B1353">
            <v>269</v>
          </cell>
          <cell r="D1353">
            <v>998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/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269</v>
          </cell>
          <cell r="V1353">
            <v>998</v>
          </cell>
          <cell r="W1353">
            <v>1344</v>
          </cell>
          <cell r="X1353">
            <v>0</v>
          </cell>
          <cell r="Y1353">
            <v>0</v>
          </cell>
        </row>
        <row r="1354">
          <cell r="A1354">
            <v>1345</v>
          </cell>
          <cell r="B1354">
            <v>269</v>
          </cell>
          <cell r="C1354" t="str">
            <v xml:space="preserve">SHERBORN                     </v>
          </cell>
          <cell r="D1354">
            <v>999</v>
          </cell>
          <cell r="E1354" t="str">
            <v>TOTAL</v>
          </cell>
          <cell r="F1354">
            <v>8478384.8176799994</v>
          </cell>
          <cell r="G1354">
            <v>1</v>
          </cell>
          <cell r="H1354">
            <v>8518693.8539099991</v>
          </cell>
          <cell r="I1354">
            <v>1</v>
          </cell>
          <cell r="J1354">
            <v>7756054</v>
          </cell>
          <cell r="K1354">
            <v>7756054</v>
          </cell>
          <cell r="L1354">
            <v>0</v>
          </cell>
          <cell r="M1354">
            <v>0</v>
          </cell>
          <cell r="N1354">
            <v>8518693.8539099991</v>
          </cell>
          <cell r="O1354">
            <v>7756054</v>
          </cell>
          <cell r="P1354">
            <v>7578381</v>
          </cell>
          <cell r="Q1354">
            <v>177673</v>
          </cell>
          <cell r="R1354">
            <v>2.3444717281962992</v>
          </cell>
          <cell r="S1354">
            <v>992</v>
          </cell>
          <cell r="T1354">
            <v>0</v>
          </cell>
          <cell r="U1354">
            <v>269</v>
          </cell>
          <cell r="V1354">
            <v>999</v>
          </cell>
          <cell r="W1354">
            <v>1345</v>
          </cell>
          <cell r="X1354">
            <v>959</v>
          </cell>
          <cell r="Y1354">
            <v>8518693.8539099991</v>
          </cell>
        </row>
        <row r="1355">
          <cell r="A1355">
            <v>1346</v>
          </cell>
          <cell r="B1355">
            <v>270</v>
          </cell>
          <cell r="C1355" t="str">
            <v xml:space="preserve">SHIRLEY                      </v>
          </cell>
          <cell r="D1355">
            <v>270</v>
          </cell>
          <cell r="E1355" t="str">
            <v>SHIRLEY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/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270</v>
          </cell>
          <cell r="V1355">
            <v>270</v>
          </cell>
          <cell r="W1355">
            <v>1346</v>
          </cell>
          <cell r="X1355">
            <v>0</v>
          </cell>
          <cell r="Y1355">
            <v>0</v>
          </cell>
        </row>
        <row r="1356">
          <cell r="A1356">
            <v>1347</v>
          </cell>
          <cell r="B1356">
            <v>270</v>
          </cell>
          <cell r="C1356" t="str">
            <v xml:space="preserve">SHIRLEY                      </v>
          </cell>
          <cell r="D1356">
            <v>616</v>
          </cell>
          <cell r="E1356" t="str">
            <v>AYER SHIRLEY</v>
          </cell>
          <cell r="F1356">
            <v>7561228</v>
          </cell>
          <cell r="G1356">
            <v>0.8878115289670746</v>
          </cell>
          <cell r="H1356">
            <v>7426927</v>
          </cell>
          <cell r="I1356">
            <v>0.8671893517862268</v>
          </cell>
          <cell r="J1356"/>
          <cell r="K1356">
            <v>3793926</v>
          </cell>
          <cell r="L1356">
            <v>0</v>
          </cell>
          <cell r="M1356">
            <v>0</v>
          </cell>
          <cell r="N1356">
            <v>7426927</v>
          </cell>
          <cell r="O1356">
            <v>3793926</v>
          </cell>
          <cell r="P1356">
            <v>3787564</v>
          </cell>
          <cell r="Q1356">
            <v>6362</v>
          </cell>
          <cell r="R1356">
            <v>0.16797075904195943</v>
          </cell>
          <cell r="S1356">
            <v>815</v>
          </cell>
          <cell r="T1356">
            <v>0</v>
          </cell>
          <cell r="U1356">
            <v>270</v>
          </cell>
          <cell r="V1356">
            <v>616</v>
          </cell>
          <cell r="W1356">
            <v>1347</v>
          </cell>
          <cell r="X1356">
            <v>761</v>
          </cell>
          <cell r="Y1356">
            <v>7426927</v>
          </cell>
        </row>
        <row r="1357">
          <cell r="A1357">
            <v>1348</v>
          </cell>
          <cell r="B1357">
            <v>270</v>
          </cell>
          <cell r="C1357" t="str">
            <v xml:space="preserve">SHIRLEY                      </v>
          </cell>
          <cell r="D1357">
            <v>852</v>
          </cell>
          <cell r="E1357" t="str">
            <v>NASHOBA VALLEY</v>
          </cell>
          <cell r="F1357">
            <v>955476</v>
          </cell>
          <cell r="G1357">
            <v>0.11218847103292541</v>
          </cell>
          <cell r="H1357">
            <v>1137439</v>
          </cell>
          <cell r="I1357">
            <v>0.1328106482137732</v>
          </cell>
          <cell r="J1357"/>
          <cell r="K1357">
            <v>581042</v>
          </cell>
          <cell r="L1357">
            <v>0</v>
          </cell>
          <cell r="M1357">
            <v>0</v>
          </cell>
          <cell r="N1357">
            <v>1137439</v>
          </cell>
          <cell r="O1357">
            <v>581042</v>
          </cell>
          <cell r="P1357">
            <v>478616</v>
          </cell>
          <cell r="Q1357">
            <v>102426</v>
          </cell>
          <cell r="R1357">
            <v>21.40045464422418</v>
          </cell>
          <cell r="S1357">
            <v>66</v>
          </cell>
          <cell r="T1357">
            <v>0</v>
          </cell>
          <cell r="U1357">
            <v>270</v>
          </cell>
          <cell r="V1357">
            <v>852</v>
          </cell>
          <cell r="W1357">
            <v>1348</v>
          </cell>
          <cell r="X1357">
            <v>75</v>
          </cell>
          <cell r="Y1357">
            <v>1137439</v>
          </cell>
        </row>
        <row r="1358">
          <cell r="A1358">
            <v>1349</v>
          </cell>
          <cell r="B1358">
            <v>270</v>
          </cell>
          <cell r="D1358">
            <v>998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/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270</v>
          </cell>
          <cell r="V1358">
            <v>998</v>
          </cell>
          <cell r="W1358">
            <v>1349</v>
          </cell>
          <cell r="X1358">
            <v>0</v>
          </cell>
          <cell r="Y1358">
            <v>0</v>
          </cell>
        </row>
        <row r="1359">
          <cell r="A1359">
            <v>1350</v>
          </cell>
          <cell r="B1359">
            <v>270</v>
          </cell>
          <cell r="C1359" t="str">
            <v xml:space="preserve">SHIRLEY                      </v>
          </cell>
          <cell r="D1359">
            <v>999</v>
          </cell>
          <cell r="E1359" t="str">
            <v>TOTAL</v>
          </cell>
          <cell r="F1359">
            <v>8516704</v>
          </cell>
          <cell r="G1359">
            <v>1</v>
          </cell>
          <cell r="H1359">
            <v>8564366</v>
          </cell>
          <cell r="I1359">
            <v>1</v>
          </cell>
          <cell r="J1359">
            <v>4374968</v>
          </cell>
          <cell r="K1359">
            <v>4374968</v>
          </cell>
          <cell r="L1359">
            <v>0</v>
          </cell>
          <cell r="M1359">
            <v>0</v>
          </cell>
          <cell r="N1359">
            <v>8564366</v>
          </cell>
          <cell r="O1359">
            <v>4374968</v>
          </cell>
          <cell r="P1359">
            <v>4266180</v>
          </cell>
          <cell r="Q1359">
            <v>108788</v>
          </cell>
          <cell r="R1359">
            <v>2.5500096104711942</v>
          </cell>
          <cell r="S1359">
            <v>881</v>
          </cell>
          <cell r="T1359">
            <v>0</v>
          </cell>
          <cell r="U1359">
            <v>270</v>
          </cell>
          <cell r="V1359">
            <v>999</v>
          </cell>
          <cell r="W1359">
            <v>1350</v>
          </cell>
          <cell r="X1359">
            <v>836</v>
          </cell>
          <cell r="Y1359">
            <v>8564366</v>
          </cell>
        </row>
        <row r="1360">
          <cell r="A1360">
            <v>1351</v>
          </cell>
          <cell r="B1360">
            <v>271</v>
          </cell>
          <cell r="C1360" t="str">
            <v xml:space="preserve">SHREWSBURY                   </v>
          </cell>
          <cell r="D1360">
            <v>271</v>
          </cell>
          <cell r="E1360" t="str">
            <v>SHREWSBURY</v>
          </cell>
          <cell r="F1360">
            <v>51780005.259999998</v>
          </cell>
          <cell r="G1360">
            <v>1</v>
          </cell>
          <cell r="H1360">
            <v>53574891.730000004</v>
          </cell>
          <cell r="I1360">
            <v>1</v>
          </cell>
          <cell r="J1360"/>
          <cell r="K1360">
            <v>35083729</v>
          </cell>
          <cell r="L1360">
            <v>0</v>
          </cell>
          <cell r="M1360">
            <v>0</v>
          </cell>
          <cell r="N1360">
            <v>53574891.730000004</v>
          </cell>
          <cell r="O1360">
            <v>35083729</v>
          </cell>
          <cell r="P1360">
            <v>33692240</v>
          </cell>
          <cell r="Q1360">
            <v>1391489</v>
          </cell>
          <cell r="R1360">
            <v>4.1299984803622438</v>
          </cell>
          <cell r="S1360">
            <v>5921</v>
          </cell>
          <cell r="T1360">
            <v>0</v>
          </cell>
          <cell r="U1360">
            <v>271</v>
          </cell>
          <cell r="V1360">
            <v>271</v>
          </cell>
          <cell r="W1360">
            <v>1351</v>
          </cell>
          <cell r="X1360">
            <v>5921</v>
          </cell>
          <cell r="Y1360">
            <v>53574891.730000004</v>
          </cell>
        </row>
        <row r="1361">
          <cell r="A1361">
            <v>1352</v>
          </cell>
          <cell r="B1361">
            <v>271</v>
          </cell>
          <cell r="D1361">
            <v>998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/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271</v>
          </cell>
          <cell r="V1361">
            <v>998</v>
          </cell>
          <cell r="W1361">
            <v>1352</v>
          </cell>
          <cell r="X1361">
            <v>0</v>
          </cell>
          <cell r="Y1361">
            <v>0</v>
          </cell>
        </row>
        <row r="1362">
          <cell r="A1362">
            <v>1353</v>
          </cell>
          <cell r="B1362">
            <v>271</v>
          </cell>
          <cell r="D1362">
            <v>998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/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271</v>
          </cell>
          <cell r="V1362">
            <v>998</v>
          </cell>
          <cell r="W1362">
            <v>1353</v>
          </cell>
          <cell r="X1362">
            <v>0</v>
          </cell>
          <cell r="Y1362">
            <v>0</v>
          </cell>
        </row>
        <row r="1363">
          <cell r="A1363">
            <v>1354</v>
          </cell>
          <cell r="B1363">
            <v>271</v>
          </cell>
          <cell r="D1363">
            <v>998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/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271</v>
          </cell>
          <cell r="V1363">
            <v>998</v>
          </cell>
          <cell r="W1363">
            <v>1354</v>
          </cell>
          <cell r="X1363">
            <v>0</v>
          </cell>
          <cell r="Y1363">
            <v>0</v>
          </cell>
        </row>
        <row r="1364">
          <cell r="A1364">
            <v>1355</v>
          </cell>
          <cell r="B1364">
            <v>271</v>
          </cell>
          <cell r="C1364" t="str">
            <v xml:space="preserve">SHREWSBURY                   </v>
          </cell>
          <cell r="D1364">
            <v>999</v>
          </cell>
          <cell r="E1364" t="str">
            <v>TOTAL</v>
          </cell>
          <cell r="F1364">
            <v>51780005.259999998</v>
          </cell>
          <cell r="G1364">
            <v>1</v>
          </cell>
          <cell r="H1364">
            <v>53574891.730000004</v>
          </cell>
          <cell r="I1364">
            <v>1</v>
          </cell>
          <cell r="J1364">
            <v>35083729</v>
          </cell>
          <cell r="K1364">
            <v>35083729</v>
          </cell>
          <cell r="L1364">
            <v>0</v>
          </cell>
          <cell r="M1364">
            <v>0</v>
          </cell>
          <cell r="N1364">
            <v>53574891.730000004</v>
          </cell>
          <cell r="O1364">
            <v>35083729</v>
          </cell>
          <cell r="P1364">
            <v>33692240</v>
          </cell>
          <cell r="Q1364">
            <v>1391489</v>
          </cell>
          <cell r="R1364">
            <v>4.1299984803622438</v>
          </cell>
          <cell r="S1364">
            <v>5921</v>
          </cell>
          <cell r="T1364">
            <v>0</v>
          </cell>
          <cell r="U1364">
            <v>271</v>
          </cell>
          <cell r="V1364">
            <v>999</v>
          </cell>
          <cell r="W1364">
            <v>1355</v>
          </cell>
          <cell r="X1364">
            <v>5921</v>
          </cell>
          <cell r="Y1364">
            <v>53574891.730000004</v>
          </cell>
        </row>
        <row r="1365">
          <cell r="A1365">
            <v>1356</v>
          </cell>
          <cell r="B1365">
            <v>272</v>
          </cell>
          <cell r="C1365" t="str">
            <v xml:space="preserve">SHUTESBURY                   </v>
          </cell>
          <cell r="D1365">
            <v>272</v>
          </cell>
          <cell r="E1365" t="str">
            <v>SHUTESBURY</v>
          </cell>
          <cell r="F1365">
            <v>1133132.5</v>
          </cell>
          <cell r="G1365">
            <v>0.46454373549111144</v>
          </cell>
          <cell r="H1365">
            <v>1250486.46</v>
          </cell>
          <cell r="I1365">
            <v>0.48987287244105837</v>
          </cell>
          <cell r="J1365"/>
          <cell r="K1365">
            <v>696787</v>
          </cell>
          <cell r="L1365">
            <v>0</v>
          </cell>
          <cell r="M1365">
            <v>0</v>
          </cell>
          <cell r="N1365">
            <v>1250486.46</v>
          </cell>
          <cell r="O1365">
            <v>696787</v>
          </cell>
          <cell r="P1365">
            <v>652599</v>
          </cell>
          <cell r="Q1365">
            <v>44188</v>
          </cell>
          <cell r="R1365">
            <v>6.7710799434262086</v>
          </cell>
          <cell r="S1365">
            <v>138</v>
          </cell>
          <cell r="T1365">
            <v>0</v>
          </cell>
          <cell r="U1365">
            <v>272</v>
          </cell>
          <cell r="V1365">
            <v>272</v>
          </cell>
          <cell r="W1365">
            <v>1356</v>
          </cell>
          <cell r="X1365">
            <v>143</v>
          </cell>
          <cell r="Y1365">
            <v>1250486.46</v>
          </cell>
        </row>
        <row r="1366">
          <cell r="A1366">
            <v>1357</v>
          </cell>
          <cell r="B1366">
            <v>272</v>
          </cell>
          <cell r="C1366" t="str">
            <v xml:space="preserve">SHUTESBURY                   </v>
          </cell>
          <cell r="D1366">
            <v>605</v>
          </cell>
          <cell r="E1366" t="str">
            <v>AMHERST PELHAM</v>
          </cell>
          <cell r="F1366">
            <v>1306105</v>
          </cell>
          <cell r="G1366">
            <v>0.5354562645088885</v>
          </cell>
          <cell r="H1366">
            <v>1302189</v>
          </cell>
          <cell r="I1366">
            <v>0.51012712755894163</v>
          </cell>
          <cell r="J1366"/>
          <cell r="K1366">
            <v>725597</v>
          </cell>
          <cell r="L1366">
            <v>0</v>
          </cell>
          <cell r="M1366">
            <v>0</v>
          </cell>
          <cell r="N1366">
            <v>1302189</v>
          </cell>
          <cell r="O1366">
            <v>725597</v>
          </cell>
          <cell r="P1366">
            <v>752218</v>
          </cell>
          <cell r="Q1366">
            <v>-26621</v>
          </cell>
          <cell r="R1366">
            <v>-3.5390006620421208</v>
          </cell>
          <cell r="S1366">
            <v>138</v>
          </cell>
          <cell r="T1366">
            <v>0</v>
          </cell>
          <cell r="U1366">
            <v>272</v>
          </cell>
          <cell r="V1366">
            <v>605</v>
          </cell>
          <cell r="W1366">
            <v>1357</v>
          </cell>
          <cell r="X1366">
            <v>132</v>
          </cell>
          <cell r="Y1366">
            <v>1302189</v>
          </cell>
        </row>
        <row r="1367">
          <cell r="A1367">
            <v>1358</v>
          </cell>
          <cell r="B1367">
            <v>272</v>
          </cell>
          <cell r="D1367">
            <v>998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/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272</v>
          </cell>
          <cell r="V1367">
            <v>998</v>
          </cell>
          <cell r="W1367">
            <v>1358</v>
          </cell>
          <cell r="X1367">
            <v>0</v>
          </cell>
          <cell r="Y1367">
            <v>0</v>
          </cell>
        </row>
        <row r="1368">
          <cell r="A1368">
            <v>1359</v>
          </cell>
          <cell r="B1368">
            <v>272</v>
          </cell>
          <cell r="D1368">
            <v>998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/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272</v>
          </cell>
          <cell r="V1368">
            <v>998</v>
          </cell>
          <cell r="W1368">
            <v>1359</v>
          </cell>
          <cell r="X1368">
            <v>0</v>
          </cell>
          <cell r="Y1368">
            <v>0</v>
          </cell>
        </row>
        <row r="1369">
          <cell r="A1369">
            <v>1360</v>
          </cell>
          <cell r="B1369">
            <v>272</v>
          </cell>
          <cell r="C1369" t="str">
            <v xml:space="preserve">SHUTESBURY                   </v>
          </cell>
          <cell r="D1369">
            <v>999</v>
          </cell>
          <cell r="E1369" t="str">
            <v>TOTAL</v>
          </cell>
          <cell r="F1369">
            <v>2439237.5</v>
          </cell>
          <cell r="G1369">
            <v>1</v>
          </cell>
          <cell r="H1369">
            <v>2552675.46</v>
          </cell>
          <cell r="I1369">
            <v>1</v>
          </cell>
          <cell r="J1369">
            <v>1422384</v>
          </cell>
          <cell r="K1369">
            <v>1422384</v>
          </cell>
          <cell r="L1369">
            <v>0</v>
          </cell>
          <cell r="M1369">
            <v>0</v>
          </cell>
          <cell r="N1369">
            <v>2552675.46</v>
          </cell>
          <cell r="O1369">
            <v>1422384</v>
          </cell>
          <cell r="P1369">
            <v>1404817</v>
          </cell>
          <cell r="Q1369">
            <v>17567</v>
          </cell>
          <cell r="R1369">
            <v>1.2504831590164414</v>
          </cell>
          <cell r="S1369">
            <v>276</v>
          </cell>
          <cell r="T1369">
            <v>0</v>
          </cell>
          <cell r="U1369">
            <v>272</v>
          </cell>
          <cell r="V1369">
            <v>999</v>
          </cell>
          <cell r="W1369">
            <v>1360</v>
          </cell>
          <cell r="X1369">
            <v>275</v>
          </cell>
          <cell r="Y1369">
            <v>2552675.46</v>
          </cell>
        </row>
        <row r="1370">
          <cell r="A1370">
            <v>1361</v>
          </cell>
          <cell r="B1370">
            <v>273</v>
          </cell>
          <cell r="C1370" t="str">
            <v xml:space="preserve">SOMERSET                     </v>
          </cell>
          <cell r="D1370">
            <v>273</v>
          </cell>
          <cell r="E1370" t="str">
            <v>SOMERSET</v>
          </cell>
          <cell r="F1370">
            <v>14571529.510000002</v>
          </cell>
          <cell r="G1370">
            <v>0.61839600812810613</v>
          </cell>
          <cell r="H1370">
            <v>15524516.379999997</v>
          </cell>
          <cell r="I1370">
            <v>0.62571442560460988</v>
          </cell>
          <cell r="J1370"/>
          <cell r="K1370">
            <v>10738045</v>
          </cell>
          <cell r="L1370">
            <v>0</v>
          </cell>
          <cell r="M1370">
            <v>0</v>
          </cell>
          <cell r="N1370">
            <v>15524516.379999997</v>
          </cell>
          <cell r="O1370">
            <v>10738045</v>
          </cell>
          <cell r="P1370">
            <v>10467269</v>
          </cell>
          <cell r="Q1370">
            <v>270776</v>
          </cell>
          <cell r="R1370">
            <v>2.5868829777853231</v>
          </cell>
          <cell r="S1370">
            <v>1764</v>
          </cell>
          <cell r="T1370">
            <v>0</v>
          </cell>
          <cell r="U1370">
            <v>273</v>
          </cell>
          <cell r="V1370">
            <v>273</v>
          </cell>
          <cell r="W1370">
            <v>1361</v>
          </cell>
          <cell r="X1370">
            <v>1813</v>
          </cell>
          <cell r="Y1370">
            <v>15524516.379999997</v>
          </cell>
        </row>
        <row r="1371">
          <cell r="A1371">
            <v>1362</v>
          </cell>
          <cell r="B1371">
            <v>273</v>
          </cell>
          <cell r="C1371" t="str">
            <v xml:space="preserve">SOMERSET                     </v>
          </cell>
          <cell r="D1371">
            <v>763</v>
          </cell>
          <cell r="E1371" t="str">
            <v>SOMERSET BERKLEY</v>
          </cell>
          <cell r="F1371">
            <v>7109971</v>
          </cell>
          <cell r="G1371">
            <v>0.30173755481805964</v>
          </cell>
          <cell r="H1371">
            <v>7204015</v>
          </cell>
          <cell r="I1371">
            <v>0.2903572644349256</v>
          </cell>
          <cell r="J1371"/>
          <cell r="K1371">
            <v>4982895</v>
          </cell>
          <cell r="L1371">
            <v>0</v>
          </cell>
          <cell r="M1371">
            <v>0</v>
          </cell>
          <cell r="N1371">
            <v>7204015</v>
          </cell>
          <cell r="O1371">
            <v>4982895</v>
          </cell>
          <cell r="P1371">
            <v>5107355</v>
          </cell>
          <cell r="Q1371">
            <v>-124460</v>
          </cell>
          <cell r="R1371">
            <v>-2.4368777968243838</v>
          </cell>
          <cell r="S1371">
            <v>741</v>
          </cell>
          <cell r="T1371">
            <v>0</v>
          </cell>
          <cell r="U1371">
            <v>273</v>
          </cell>
          <cell r="V1371">
            <v>763</v>
          </cell>
          <cell r="W1371">
            <v>1362</v>
          </cell>
          <cell r="X1371">
            <v>724</v>
          </cell>
          <cell r="Y1371">
            <v>7204015</v>
          </cell>
        </row>
        <row r="1372">
          <cell r="A1372">
            <v>1363</v>
          </cell>
          <cell r="B1372">
            <v>273</v>
          </cell>
          <cell r="C1372" t="str">
            <v xml:space="preserve">SOMERSET                     </v>
          </cell>
          <cell r="D1372">
            <v>821</v>
          </cell>
          <cell r="E1372" t="str">
            <v>GREATER FALL RIVER</v>
          </cell>
          <cell r="F1372">
            <v>1739331</v>
          </cell>
          <cell r="G1372">
            <v>7.381485563854627E-2</v>
          </cell>
          <cell r="H1372">
            <v>1963803</v>
          </cell>
          <cell r="I1372">
            <v>7.9150927221709036E-2</v>
          </cell>
          <cell r="J1372"/>
          <cell r="K1372">
            <v>1358329</v>
          </cell>
          <cell r="L1372">
            <v>0</v>
          </cell>
          <cell r="M1372">
            <v>0</v>
          </cell>
          <cell r="N1372">
            <v>1963803</v>
          </cell>
          <cell r="O1372">
            <v>1358329</v>
          </cell>
          <cell r="P1372">
            <v>1249426</v>
          </cell>
          <cell r="Q1372">
            <v>108903</v>
          </cell>
          <cell r="R1372">
            <v>8.7162424985553368</v>
          </cell>
          <cell r="S1372">
            <v>121</v>
          </cell>
          <cell r="T1372">
            <v>0</v>
          </cell>
          <cell r="U1372">
            <v>273</v>
          </cell>
          <cell r="V1372">
            <v>821</v>
          </cell>
          <cell r="W1372">
            <v>1363</v>
          </cell>
          <cell r="X1372">
            <v>131</v>
          </cell>
          <cell r="Y1372">
            <v>1963803</v>
          </cell>
        </row>
        <row r="1373">
          <cell r="A1373">
            <v>1364</v>
          </cell>
          <cell r="B1373">
            <v>273</v>
          </cell>
          <cell r="C1373" t="str">
            <v xml:space="preserve">SOMERSET                     </v>
          </cell>
          <cell r="D1373">
            <v>910</v>
          </cell>
          <cell r="E1373" t="str">
            <v>BRISTOL COUNTY</v>
          </cell>
          <cell r="F1373">
            <v>142596</v>
          </cell>
          <cell r="G1373">
            <v>6.0515814152879146E-3</v>
          </cell>
          <cell r="H1373">
            <v>118531</v>
          </cell>
          <cell r="I1373">
            <v>4.7773827387555647E-3</v>
          </cell>
          <cell r="J1373"/>
          <cell r="K1373">
            <v>81986</v>
          </cell>
          <cell r="L1373">
            <v>0</v>
          </cell>
          <cell r="M1373">
            <v>0</v>
          </cell>
          <cell r="N1373">
            <v>118531</v>
          </cell>
          <cell r="O1373">
            <v>81986</v>
          </cell>
          <cell r="P1373">
            <v>102432</v>
          </cell>
          <cell r="Q1373">
            <v>-20446</v>
          </cell>
          <cell r="R1373">
            <v>-19.960559200249921</v>
          </cell>
          <cell r="S1373">
            <v>10</v>
          </cell>
          <cell r="T1373">
            <v>0</v>
          </cell>
          <cell r="U1373">
            <v>273</v>
          </cell>
          <cell r="V1373">
            <v>910</v>
          </cell>
          <cell r="W1373">
            <v>1364</v>
          </cell>
          <cell r="X1373">
            <v>8</v>
          </cell>
          <cell r="Y1373">
            <v>118531</v>
          </cell>
        </row>
        <row r="1374">
          <cell r="A1374">
            <v>1365</v>
          </cell>
          <cell r="B1374">
            <v>273</v>
          </cell>
          <cell r="C1374" t="str">
            <v xml:space="preserve">SOMERSET                     </v>
          </cell>
          <cell r="D1374">
            <v>999</v>
          </cell>
          <cell r="E1374" t="str">
            <v>TOTAL</v>
          </cell>
          <cell r="F1374">
            <v>23563427.510000002</v>
          </cell>
          <cell r="G1374">
            <v>1</v>
          </cell>
          <cell r="H1374">
            <v>24810865.379999995</v>
          </cell>
          <cell r="I1374">
            <v>1</v>
          </cell>
          <cell r="J1374">
            <v>17161256</v>
          </cell>
          <cell r="K1374">
            <v>17161255</v>
          </cell>
          <cell r="L1374">
            <v>0</v>
          </cell>
          <cell r="M1374">
            <v>0</v>
          </cell>
          <cell r="N1374">
            <v>24810865.379999995</v>
          </cell>
          <cell r="O1374">
            <v>17161255</v>
          </cell>
          <cell r="P1374">
            <v>16926482</v>
          </cell>
          <cell r="Q1374">
            <v>234773</v>
          </cell>
          <cell r="R1374">
            <v>1.387015919787703</v>
          </cell>
          <cell r="S1374">
            <v>2636</v>
          </cell>
          <cell r="T1374">
            <v>0</v>
          </cell>
          <cell r="U1374">
            <v>273</v>
          </cell>
          <cell r="V1374">
            <v>999</v>
          </cell>
          <cell r="W1374">
            <v>1365</v>
          </cell>
          <cell r="X1374">
            <v>2676</v>
          </cell>
          <cell r="Y1374">
            <v>24810865.379999995</v>
          </cell>
        </row>
        <row r="1375">
          <cell r="A1375">
            <v>1366</v>
          </cell>
          <cell r="B1375">
            <v>274</v>
          </cell>
          <cell r="C1375" t="str">
            <v xml:space="preserve">SOMERVILLE                   </v>
          </cell>
          <cell r="D1375">
            <v>274</v>
          </cell>
          <cell r="E1375" t="str">
            <v>SOMERVILLE</v>
          </cell>
          <cell r="F1375">
            <v>58313543.709569983</v>
          </cell>
          <cell r="G1375">
            <v>1</v>
          </cell>
          <cell r="H1375">
            <v>60645451.388249993</v>
          </cell>
          <cell r="I1375">
            <v>1</v>
          </cell>
          <cell r="J1375"/>
          <cell r="K1375">
            <v>50545090</v>
          </cell>
          <cell r="L1375">
            <v>0</v>
          </cell>
          <cell r="M1375">
            <v>0</v>
          </cell>
          <cell r="N1375">
            <v>60645451.388249993</v>
          </cell>
          <cell r="O1375">
            <v>50545090</v>
          </cell>
          <cell r="P1375">
            <v>48819464</v>
          </cell>
          <cell r="Q1375">
            <v>1725626</v>
          </cell>
          <cell r="R1375">
            <v>3.5347090250724587</v>
          </cell>
          <cell r="S1375">
            <v>5187</v>
          </cell>
          <cell r="T1375">
            <v>0</v>
          </cell>
          <cell r="U1375">
            <v>274</v>
          </cell>
          <cell r="V1375">
            <v>274</v>
          </cell>
          <cell r="W1375">
            <v>1366</v>
          </cell>
          <cell r="X1375">
            <v>5219</v>
          </cell>
          <cell r="Y1375">
            <v>60645451.388249993</v>
          </cell>
        </row>
        <row r="1376">
          <cell r="A1376">
            <v>1367</v>
          </cell>
          <cell r="B1376">
            <v>274</v>
          </cell>
          <cell r="D1376">
            <v>998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/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274</v>
          </cell>
          <cell r="V1376">
            <v>998</v>
          </cell>
          <cell r="W1376">
            <v>1367</v>
          </cell>
          <cell r="X1376">
            <v>0</v>
          </cell>
          <cell r="Y1376">
            <v>0</v>
          </cell>
        </row>
        <row r="1377">
          <cell r="A1377">
            <v>1368</v>
          </cell>
          <cell r="B1377">
            <v>274</v>
          </cell>
          <cell r="D1377">
            <v>998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/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274</v>
          </cell>
          <cell r="V1377">
            <v>998</v>
          </cell>
          <cell r="W1377">
            <v>1368</v>
          </cell>
          <cell r="X1377">
            <v>0</v>
          </cell>
          <cell r="Y1377">
            <v>0</v>
          </cell>
        </row>
        <row r="1378">
          <cell r="A1378">
            <v>1369</v>
          </cell>
          <cell r="B1378">
            <v>274</v>
          </cell>
          <cell r="D1378">
            <v>998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/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274</v>
          </cell>
          <cell r="V1378">
            <v>998</v>
          </cell>
          <cell r="W1378">
            <v>1369</v>
          </cell>
          <cell r="X1378">
            <v>0</v>
          </cell>
          <cell r="Y1378">
            <v>0</v>
          </cell>
        </row>
        <row r="1379">
          <cell r="A1379">
            <v>1370</v>
          </cell>
          <cell r="B1379">
            <v>274</v>
          </cell>
          <cell r="C1379" t="str">
            <v xml:space="preserve">SOMERVILLE                   </v>
          </cell>
          <cell r="D1379">
            <v>999</v>
          </cell>
          <cell r="E1379" t="str">
            <v>TOTAL</v>
          </cell>
          <cell r="F1379">
            <v>58313543.709569983</v>
          </cell>
          <cell r="G1379">
            <v>1</v>
          </cell>
          <cell r="H1379">
            <v>60645451.388249993</v>
          </cell>
          <cell r="I1379">
            <v>1</v>
          </cell>
          <cell r="J1379">
            <v>50545090</v>
          </cell>
          <cell r="K1379">
            <v>50545090</v>
          </cell>
          <cell r="L1379">
            <v>0</v>
          </cell>
          <cell r="M1379">
            <v>0</v>
          </cell>
          <cell r="N1379">
            <v>60645451.388249993</v>
          </cell>
          <cell r="O1379">
            <v>50545090</v>
          </cell>
          <cell r="P1379">
            <v>48819464</v>
          </cell>
          <cell r="Q1379">
            <v>1725626</v>
          </cell>
          <cell r="R1379">
            <v>3.5347090250724587</v>
          </cell>
          <cell r="S1379">
            <v>5187</v>
          </cell>
          <cell r="T1379">
            <v>0</v>
          </cell>
          <cell r="U1379">
            <v>274</v>
          </cell>
          <cell r="V1379">
            <v>999</v>
          </cell>
          <cell r="W1379">
            <v>1370</v>
          </cell>
          <cell r="X1379">
            <v>5219</v>
          </cell>
          <cell r="Y1379">
            <v>60645451.388249993</v>
          </cell>
        </row>
        <row r="1380">
          <cell r="A1380">
            <v>1371</v>
          </cell>
          <cell r="B1380">
            <v>275</v>
          </cell>
          <cell r="C1380" t="str">
            <v xml:space="preserve">SOUTHAMPTON                  </v>
          </cell>
          <cell r="D1380">
            <v>275</v>
          </cell>
          <cell r="E1380" t="str">
            <v>SOUTHAMPTON</v>
          </cell>
          <cell r="F1380">
            <v>4394778.41</v>
          </cell>
          <cell r="G1380">
            <v>0.53034750829170152</v>
          </cell>
          <cell r="H1380">
            <v>4300263.7899999991</v>
          </cell>
          <cell r="I1380">
            <v>0.51054833767531815</v>
          </cell>
          <cell r="J1380"/>
          <cell r="K1380">
            <v>2555321</v>
          </cell>
          <cell r="L1380">
            <v>0</v>
          </cell>
          <cell r="M1380">
            <v>0</v>
          </cell>
          <cell r="N1380">
            <v>4300263.7899999991</v>
          </cell>
          <cell r="O1380">
            <v>2555321</v>
          </cell>
          <cell r="P1380">
            <v>2552882</v>
          </cell>
          <cell r="Q1380">
            <v>2439</v>
          </cell>
          <cell r="R1380">
            <v>9.5539080928926601E-2</v>
          </cell>
          <cell r="S1380">
            <v>507</v>
          </cell>
          <cell r="T1380">
            <v>0</v>
          </cell>
          <cell r="U1380">
            <v>275</v>
          </cell>
          <cell r="V1380">
            <v>275</v>
          </cell>
          <cell r="W1380">
            <v>1371</v>
          </cell>
          <cell r="X1380">
            <v>477</v>
          </cell>
          <cell r="Y1380">
            <v>4300263.7899999991</v>
          </cell>
        </row>
        <row r="1381">
          <cell r="A1381">
            <v>1372</v>
          </cell>
          <cell r="B1381">
            <v>275</v>
          </cell>
          <cell r="C1381" t="str">
            <v xml:space="preserve">SOUTHAMPTON                  </v>
          </cell>
          <cell r="D1381">
            <v>683</v>
          </cell>
          <cell r="E1381" t="str">
            <v>HAMPSHIRE</v>
          </cell>
          <cell r="F1381">
            <v>3891823</v>
          </cell>
          <cell r="G1381">
            <v>0.46965249170829854</v>
          </cell>
          <cell r="H1381">
            <v>4122570</v>
          </cell>
          <cell r="I1381">
            <v>0.48945166232468185</v>
          </cell>
          <cell r="J1381"/>
          <cell r="K1381">
            <v>2449732</v>
          </cell>
          <cell r="L1381">
            <v>0</v>
          </cell>
          <cell r="M1381">
            <v>0</v>
          </cell>
          <cell r="N1381">
            <v>4122570</v>
          </cell>
          <cell r="O1381">
            <v>2449732</v>
          </cell>
          <cell r="P1381">
            <v>2260720</v>
          </cell>
          <cell r="Q1381">
            <v>189012</v>
          </cell>
          <cell r="R1381">
            <v>8.3606992462578287</v>
          </cell>
          <cell r="S1381">
            <v>435</v>
          </cell>
          <cell r="T1381">
            <v>0</v>
          </cell>
          <cell r="U1381">
            <v>275</v>
          </cell>
          <cell r="V1381">
            <v>683</v>
          </cell>
          <cell r="W1381">
            <v>1372</v>
          </cell>
          <cell r="X1381">
            <v>449</v>
          </cell>
          <cell r="Y1381">
            <v>4122570</v>
          </cell>
        </row>
        <row r="1382">
          <cell r="A1382">
            <v>1373</v>
          </cell>
          <cell r="B1382">
            <v>275</v>
          </cell>
          <cell r="D1382">
            <v>998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/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275</v>
          </cell>
          <cell r="V1382">
            <v>998</v>
          </cell>
          <cell r="W1382">
            <v>1373</v>
          </cell>
          <cell r="X1382">
            <v>0</v>
          </cell>
          <cell r="Y1382">
            <v>0</v>
          </cell>
        </row>
        <row r="1383">
          <cell r="A1383">
            <v>1374</v>
          </cell>
          <cell r="B1383">
            <v>275</v>
          </cell>
          <cell r="D1383">
            <v>998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/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275</v>
          </cell>
          <cell r="V1383">
            <v>998</v>
          </cell>
          <cell r="W1383">
            <v>1374</v>
          </cell>
          <cell r="X1383">
            <v>0</v>
          </cell>
          <cell r="Y1383">
            <v>0</v>
          </cell>
        </row>
        <row r="1384">
          <cell r="A1384">
            <v>1375</v>
          </cell>
          <cell r="B1384">
            <v>275</v>
          </cell>
          <cell r="C1384" t="str">
            <v xml:space="preserve">SOUTHAMPTON                  </v>
          </cell>
          <cell r="D1384">
            <v>999</v>
          </cell>
          <cell r="E1384" t="str">
            <v>TOTAL</v>
          </cell>
          <cell r="F1384">
            <v>8286601.4100000001</v>
          </cell>
          <cell r="G1384">
            <v>1</v>
          </cell>
          <cell r="H1384">
            <v>8422833.7899999991</v>
          </cell>
          <cell r="I1384">
            <v>1</v>
          </cell>
          <cell r="J1384">
            <v>5005053</v>
          </cell>
          <cell r="K1384">
            <v>5005053</v>
          </cell>
          <cell r="L1384">
            <v>0</v>
          </cell>
          <cell r="M1384">
            <v>0</v>
          </cell>
          <cell r="N1384">
            <v>8422833.7899999991</v>
          </cell>
          <cell r="O1384">
            <v>5005053</v>
          </cell>
          <cell r="P1384">
            <v>4813602</v>
          </cell>
          <cell r="Q1384">
            <v>191451</v>
          </cell>
          <cell r="R1384">
            <v>3.9772918492222664</v>
          </cell>
          <cell r="S1384">
            <v>942</v>
          </cell>
          <cell r="T1384">
            <v>0</v>
          </cell>
          <cell r="U1384">
            <v>275</v>
          </cell>
          <cell r="V1384">
            <v>999</v>
          </cell>
          <cell r="W1384">
            <v>1375</v>
          </cell>
          <cell r="X1384">
            <v>926</v>
          </cell>
          <cell r="Y1384">
            <v>8422833.7899999991</v>
          </cell>
        </row>
        <row r="1385">
          <cell r="A1385">
            <v>1376</v>
          </cell>
          <cell r="B1385">
            <v>276</v>
          </cell>
          <cell r="C1385" t="str">
            <v xml:space="preserve">SOUTHBOROUGH                 </v>
          </cell>
          <cell r="D1385">
            <v>276</v>
          </cell>
          <cell r="E1385" t="str">
            <v>SOUTHBOROUGH</v>
          </cell>
          <cell r="F1385">
            <v>12100378.3814</v>
          </cell>
          <cell r="G1385">
            <v>0.67458847342232098</v>
          </cell>
          <cell r="H1385">
            <v>12191121.0648</v>
          </cell>
          <cell r="I1385">
            <v>0.65794217107672326</v>
          </cell>
          <cell r="J1385"/>
          <cell r="K1385">
            <v>10539005</v>
          </cell>
          <cell r="L1385">
            <v>0</v>
          </cell>
          <cell r="M1385">
            <v>0</v>
          </cell>
          <cell r="N1385">
            <v>12191121.0648</v>
          </cell>
          <cell r="O1385">
            <v>10539005</v>
          </cell>
          <cell r="P1385">
            <v>10488914</v>
          </cell>
          <cell r="Q1385">
            <v>50091</v>
          </cell>
          <cell r="R1385">
            <v>0.47756135668573507</v>
          </cell>
          <cell r="S1385">
            <v>1450</v>
          </cell>
          <cell r="T1385">
            <v>0</v>
          </cell>
          <cell r="U1385">
            <v>276</v>
          </cell>
          <cell r="V1385">
            <v>276</v>
          </cell>
          <cell r="W1385">
            <v>1376</v>
          </cell>
          <cell r="X1385">
            <v>1400</v>
          </cell>
          <cell r="Y1385">
            <v>12191121.0648</v>
          </cell>
        </row>
        <row r="1386">
          <cell r="A1386">
            <v>1377</v>
          </cell>
          <cell r="B1386">
            <v>276</v>
          </cell>
          <cell r="C1386" t="str">
            <v xml:space="preserve">SOUTHBOROUGH                 </v>
          </cell>
          <cell r="D1386">
            <v>730</v>
          </cell>
          <cell r="E1386" t="str">
            <v>NORTHBORO SOUTHBORO</v>
          </cell>
          <cell r="F1386">
            <v>5666360</v>
          </cell>
          <cell r="G1386">
            <v>0.31589600108183136</v>
          </cell>
          <cell r="H1386">
            <v>6058990</v>
          </cell>
          <cell r="I1386">
            <v>0.32699741180017189</v>
          </cell>
          <cell r="J1386"/>
          <cell r="K1386">
            <v>5237888</v>
          </cell>
          <cell r="L1386">
            <v>0</v>
          </cell>
          <cell r="M1386">
            <v>0</v>
          </cell>
          <cell r="N1386">
            <v>6058990</v>
          </cell>
          <cell r="O1386">
            <v>5237888</v>
          </cell>
          <cell r="P1386">
            <v>4911744</v>
          </cell>
          <cell r="Q1386">
            <v>326144</v>
          </cell>
          <cell r="R1386">
            <v>6.6400854767675188</v>
          </cell>
          <cell r="S1386">
            <v>610</v>
          </cell>
          <cell r="T1386">
            <v>0</v>
          </cell>
          <cell r="U1386">
            <v>276</v>
          </cell>
          <cell r="V1386">
            <v>730</v>
          </cell>
          <cell r="W1386">
            <v>1377</v>
          </cell>
          <cell r="X1386">
            <v>628</v>
          </cell>
          <cell r="Y1386">
            <v>6058990</v>
          </cell>
        </row>
        <row r="1387">
          <cell r="A1387">
            <v>1378</v>
          </cell>
          <cell r="B1387">
            <v>276</v>
          </cell>
          <cell r="C1387" t="str">
            <v xml:space="preserve">SOUTHBOROUGH                 </v>
          </cell>
          <cell r="D1387">
            <v>801</v>
          </cell>
          <cell r="E1387" t="str">
            <v>ASSABET VALLEY</v>
          </cell>
          <cell r="F1387">
            <v>170684</v>
          </cell>
          <cell r="G1387">
            <v>9.5155254958476515E-3</v>
          </cell>
          <cell r="H1387">
            <v>279057</v>
          </cell>
          <cell r="I1387">
            <v>1.5060417123104769E-2</v>
          </cell>
          <cell r="J1387"/>
          <cell r="K1387">
            <v>241240</v>
          </cell>
          <cell r="L1387">
            <v>0</v>
          </cell>
          <cell r="M1387">
            <v>0</v>
          </cell>
          <cell r="N1387">
            <v>279057</v>
          </cell>
          <cell r="O1387">
            <v>241240</v>
          </cell>
          <cell r="P1387">
            <v>147953</v>
          </cell>
          <cell r="Q1387">
            <v>93287</v>
          </cell>
          <cell r="R1387">
            <v>63.051779957148554</v>
          </cell>
          <cell r="S1387">
            <v>11</v>
          </cell>
          <cell r="T1387">
            <v>0</v>
          </cell>
          <cell r="U1387">
            <v>276</v>
          </cell>
          <cell r="V1387">
            <v>801</v>
          </cell>
          <cell r="W1387">
            <v>1378</v>
          </cell>
          <cell r="X1387">
            <v>17</v>
          </cell>
          <cell r="Y1387">
            <v>279057</v>
          </cell>
        </row>
        <row r="1388">
          <cell r="A1388">
            <v>1379</v>
          </cell>
          <cell r="B1388">
            <v>276</v>
          </cell>
          <cell r="D1388">
            <v>998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/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276</v>
          </cell>
          <cell r="V1388">
            <v>998</v>
          </cell>
          <cell r="W1388">
            <v>1379</v>
          </cell>
          <cell r="X1388">
            <v>0</v>
          </cell>
          <cell r="Y1388">
            <v>0</v>
          </cell>
        </row>
        <row r="1389">
          <cell r="A1389">
            <v>1380</v>
          </cell>
          <cell r="B1389">
            <v>276</v>
          </cell>
          <cell r="C1389" t="str">
            <v xml:space="preserve">SOUTHBOROUGH                 </v>
          </cell>
          <cell r="D1389">
            <v>999</v>
          </cell>
          <cell r="E1389" t="str">
            <v>TOTAL</v>
          </cell>
          <cell r="F1389">
            <v>17937422.3814</v>
          </cell>
          <cell r="G1389">
            <v>1</v>
          </cell>
          <cell r="H1389">
            <v>18529168.064800002</v>
          </cell>
          <cell r="I1389">
            <v>1</v>
          </cell>
          <cell r="J1389">
            <v>16018133</v>
          </cell>
          <cell r="K1389">
            <v>16018133</v>
          </cell>
          <cell r="L1389">
            <v>0</v>
          </cell>
          <cell r="M1389">
            <v>0</v>
          </cell>
          <cell r="N1389">
            <v>18529168.064800002</v>
          </cell>
          <cell r="O1389">
            <v>16018133</v>
          </cell>
          <cell r="P1389">
            <v>15548611</v>
          </cell>
          <cell r="Q1389">
            <v>469522</v>
          </cell>
          <cell r="R1389">
            <v>3.0197038179165974</v>
          </cell>
          <cell r="S1389">
            <v>2071</v>
          </cell>
          <cell r="T1389">
            <v>0</v>
          </cell>
          <cell r="U1389">
            <v>276</v>
          </cell>
          <cell r="V1389">
            <v>999</v>
          </cell>
          <cell r="W1389">
            <v>1380</v>
          </cell>
          <cell r="X1389">
            <v>2045</v>
          </cell>
          <cell r="Y1389">
            <v>18529168.064800002</v>
          </cell>
        </row>
        <row r="1390">
          <cell r="A1390">
            <v>1381</v>
          </cell>
          <cell r="B1390">
            <v>277</v>
          </cell>
          <cell r="C1390" t="str">
            <v xml:space="preserve">SOUTHBRIDGE                  </v>
          </cell>
          <cell r="D1390">
            <v>277</v>
          </cell>
          <cell r="E1390" t="str">
            <v>SOUTHBRIDGE</v>
          </cell>
          <cell r="F1390">
            <v>24396090.530000005</v>
          </cell>
          <cell r="G1390">
            <v>0.85900134647961401</v>
          </cell>
          <cell r="H1390">
            <v>25154189.23</v>
          </cell>
          <cell r="I1390">
            <v>0.87544831511388133</v>
          </cell>
          <cell r="J1390"/>
          <cell r="K1390">
            <v>7503317</v>
          </cell>
          <cell r="L1390">
            <v>0</v>
          </cell>
          <cell r="M1390">
            <v>0</v>
          </cell>
          <cell r="N1390">
            <v>25154189.23</v>
          </cell>
          <cell r="O1390">
            <v>7503317</v>
          </cell>
          <cell r="P1390">
            <v>7165928</v>
          </cell>
          <cell r="Q1390">
            <v>337389</v>
          </cell>
          <cell r="R1390">
            <v>4.7082387654467084</v>
          </cell>
          <cell r="S1390">
            <v>2387</v>
          </cell>
          <cell r="T1390">
            <v>0</v>
          </cell>
          <cell r="U1390">
            <v>277</v>
          </cell>
          <cell r="V1390">
            <v>277</v>
          </cell>
          <cell r="W1390">
            <v>1381</v>
          </cell>
          <cell r="X1390">
            <v>2377</v>
          </cell>
          <cell r="Y1390">
            <v>25154189.23</v>
          </cell>
        </row>
        <row r="1391">
          <cell r="A1391">
            <v>1382</v>
          </cell>
          <cell r="B1391">
            <v>277</v>
          </cell>
          <cell r="C1391" t="str">
            <v xml:space="preserve">SOUTHBRIDGE                  </v>
          </cell>
          <cell r="D1391">
            <v>876</v>
          </cell>
          <cell r="E1391" t="str">
            <v>SOUTHERN WORCESTER</v>
          </cell>
          <cell r="F1391">
            <v>4004436</v>
          </cell>
          <cell r="G1391">
            <v>0.14099865352038596</v>
          </cell>
          <cell r="H1391">
            <v>3578734</v>
          </cell>
          <cell r="I1391">
            <v>0.1245516848861187</v>
          </cell>
          <cell r="J1391"/>
          <cell r="K1391">
            <v>1067511</v>
          </cell>
          <cell r="L1391">
            <v>0</v>
          </cell>
          <cell r="M1391">
            <v>0</v>
          </cell>
          <cell r="N1391">
            <v>3578734</v>
          </cell>
          <cell r="O1391">
            <v>1067511</v>
          </cell>
          <cell r="P1391">
            <v>1176234</v>
          </cell>
          <cell r="Q1391">
            <v>-108723</v>
          </cell>
          <cell r="R1391">
            <v>-9.2433138304112958</v>
          </cell>
          <cell r="S1391">
            <v>281</v>
          </cell>
          <cell r="T1391">
            <v>0</v>
          </cell>
          <cell r="U1391">
            <v>277</v>
          </cell>
          <cell r="V1391">
            <v>876</v>
          </cell>
          <cell r="W1391">
            <v>1382</v>
          </cell>
          <cell r="X1391">
            <v>243</v>
          </cell>
          <cell r="Y1391">
            <v>3578734</v>
          </cell>
        </row>
        <row r="1392">
          <cell r="A1392">
            <v>1383</v>
          </cell>
          <cell r="B1392">
            <v>277</v>
          </cell>
          <cell r="D1392">
            <v>998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/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277</v>
          </cell>
          <cell r="V1392">
            <v>998</v>
          </cell>
          <cell r="W1392">
            <v>1383</v>
          </cell>
          <cell r="X1392">
            <v>0</v>
          </cell>
          <cell r="Y1392">
            <v>0</v>
          </cell>
        </row>
        <row r="1393">
          <cell r="A1393">
            <v>1384</v>
          </cell>
          <cell r="B1393">
            <v>277</v>
          </cell>
          <cell r="D1393">
            <v>998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/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277</v>
          </cell>
          <cell r="V1393">
            <v>998</v>
          </cell>
          <cell r="W1393">
            <v>1384</v>
          </cell>
          <cell r="X1393">
            <v>0</v>
          </cell>
          <cell r="Y1393">
            <v>0</v>
          </cell>
        </row>
        <row r="1394">
          <cell r="A1394">
            <v>1385</v>
          </cell>
          <cell r="B1394">
            <v>277</v>
          </cell>
          <cell r="C1394" t="str">
            <v xml:space="preserve">SOUTHBRIDGE                  </v>
          </cell>
          <cell r="D1394">
            <v>999</v>
          </cell>
          <cell r="E1394" t="str">
            <v>TOTAL</v>
          </cell>
          <cell r="F1394">
            <v>28400526.530000005</v>
          </cell>
          <cell r="G1394">
            <v>1</v>
          </cell>
          <cell r="H1394">
            <v>28732923.23</v>
          </cell>
          <cell r="I1394">
            <v>1</v>
          </cell>
          <cell r="J1394">
            <v>8570828</v>
          </cell>
          <cell r="K1394">
            <v>8570828</v>
          </cell>
          <cell r="L1394">
            <v>0</v>
          </cell>
          <cell r="M1394">
            <v>0</v>
          </cell>
          <cell r="N1394">
            <v>28732923.23</v>
          </cell>
          <cell r="O1394">
            <v>8570828</v>
          </cell>
          <cell r="P1394">
            <v>8342162</v>
          </cell>
          <cell r="Q1394">
            <v>228666</v>
          </cell>
          <cell r="R1394">
            <v>2.7410879817486165</v>
          </cell>
          <cell r="S1394">
            <v>2668</v>
          </cell>
          <cell r="T1394">
            <v>0</v>
          </cell>
          <cell r="U1394">
            <v>277</v>
          </cell>
          <cell r="V1394">
            <v>999</v>
          </cell>
          <cell r="W1394">
            <v>1385</v>
          </cell>
          <cell r="X1394">
            <v>2620</v>
          </cell>
          <cell r="Y1394">
            <v>28732923.23</v>
          </cell>
        </row>
        <row r="1395">
          <cell r="A1395">
            <v>1386</v>
          </cell>
          <cell r="B1395">
            <v>278</v>
          </cell>
          <cell r="C1395" t="str">
            <v xml:space="preserve">SOUTH HADLEY                 </v>
          </cell>
          <cell r="D1395">
            <v>278</v>
          </cell>
          <cell r="E1395" t="str">
            <v>SOUTH HADLEY</v>
          </cell>
          <cell r="F1395">
            <v>18784553.009999998</v>
          </cell>
          <cell r="G1395">
            <v>1</v>
          </cell>
          <cell r="H1395">
            <v>19235881.489999998</v>
          </cell>
          <cell r="I1395">
            <v>1</v>
          </cell>
          <cell r="J1395"/>
          <cell r="K1395">
            <v>12212647</v>
          </cell>
          <cell r="L1395">
            <v>0</v>
          </cell>
          <cell r="M1395">
            <v>0</v>
          </cell>
          <cell r="N1395">
            <v>19235881.489999998</v>
          </cell>
          <cell r="O1395">
            <v>12212647</v>
          </cell>
          <cell r="P1395">
            <v>11810114</v>
          </cell>
          <cell r="Q1395">
            <v>402533</v>
          </cell>
          <cell r="R1395">
            <v>3.4083752282154092</v>
          </cell>
          <cell r="S1395">
            <v>2052</v>
          </cell>
          <cell r="T1395">
            <v>0</v>
          </cell>
          <cell r="U1395">
            <v>278</v>
          </cell>
          <cell r="V1395">
            <v>278</v>
          </cell>
          <cell r="W1395">
            <v>1386</v>
          </cell>
          <cell r="X1395">
            <v>2014</v>
          </cell>
          <cell r="Y1395">
            <v>19235881.489999998</v>
          </cell>
        </row>
        <row r="1396">
          <cell r="A1396">
            <v>1387</v>
          </cell>
          <cell r="B1396">
            <v>278</v>
          </cell>
          <cell r="D1396">
            <v>998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/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278</v>
          </cell>
          <cell r="V1396">
            <v>998</v>
          </cell>
          <cell r="W1396">
            <v>1387</v>
          </cell>
          <cell r="X1396">
            <v>0</v>
          </cell>
          <cell r="Y1396">
            <v>0</v>
          </cell>
        </row>
        <row r="1397">
          <cell r="A1397">
            <v>1388</v>
          </cell>
          <cell r="B1397">
            <v>278</v>
          </cell>
          <cell r="D1397">
            <v>998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/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278</v>
          </cell>
          <cell r="V1397">
            <v>998</v>
          </cell>
          <cell r="W1397">
            <v>1388</v>
          </cell>
          <cell r="X1397">
            <v>0</v>
          </cell>
          <cell r="Y1397">
            <v>0</v>
          </cell>
        </row>
        <row r="1398">
          <cell r="A1398">
            <v>1389</v>
          </cell>
          <cell r="B1398">
            <v>278</v>
          </cell>
          <cell r="D1398">
            <v>998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/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278</v>
          </cell>
          <cell r="V1398">
            <v>998</v>
          </cell>
          <cell r="W1398">
            <v>1389</v>
          </cell>
          <cell r="X1398">
            <v>0</v>
          </cell>
          <cell r="Y1398">
            <v>0</v>
          </cell>
        </row>
        <row r="1399">
          <cell r="A1399">
            <v>1390</v>
          </cell>
          <cell r="B1399">
            <v>278</v>
          </cell>
          <cell r="C1399" t="str">
            <v xml:space="preserve">SOUTH HADLEY                 </v>
          </cell>
          <cell r="D1399">
            <v>999</v>
          </cell>
          <cell r="E1399" t="str">
            <v>TOTAL</v>
          </cell>
          <cell r="F1399">
            <v>18784553.009999998</v>
          </cell>
          <cell r="G1399">
            <v>1</v>
          </cell>
          <cell r="H1399">
            <v>19235881.489999998</v>
          </cell>
          <cell r="I1399">
            <v>1</v>
          </cell>
          <cell r="J1399">
            <v>12212647</v>
          </cell>
          <cell r="K1399">
            <v>12212647</v>
          </cell>
          <cell r="L1399">
            <v>0</v>
          </cell>
          <cell r="M1399">
            <v>0</v>
          </cell>
          <cell r="N1399">
            <v>19235881.489999998</v>
          </cell>
          <cell r="O1399">
            <v>12212647</v>
          </cell>
          <cell r="P1399">
            <v>11810114</v>
          </cell>
          <cell r="Q1399">
            <v>402533</v>
          </cell>
          <cell r="R1399">
            <v>3.4083752282154092</v>
          </cell>
          <cell r="S1399">
            <v>2052</v>
          </cell>
          <cell r="T1399">
            <v>0</v>
          </cell>
          <cell r="U1399">
            <v>278</v>
          </cell>
          <cell r="V1399">
            <v>999</v>
          </cell>
          <cell r="W1399">
            <v>1390</v>
          </cell>
          <cell r="X1399">
            <v>2014</v>
          </cell>
          <cell r="Y1399">
            <v>19235881.489999998</v>
          </cell>
        </row>
        <row r="1400">
          <cell r="A1400">
            <v>1391</v>
          </cell>
          <cell r="B1400">
            <v>279</v>
          </cell>
          <cell r="C1400" t="str">
            <v xml:space="preserve">SOUTHWICK                    </v>
          </cell>
          <cell r="D1400">
            <v>279</v>
          </cell>
          <cell r="E1400" t="str">
            <v>SOUTHWICK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/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279</v>
          </cell>
          <cell r="V1400">
            <v>279</v>
          </cell>
          <cell r="W1400">
            <v>1391</v>
          </cell>
          <cell r="X1400">
            <v>0</v>
          </cell>
          <cell r="Y1400">
            <v>0</v>
          </cell>
        </row>
        <row r="1401">
          <cell r="A1401">
            <v>1392</v>
          </cell>
          <cell r="B1401">
            <v>279</v>
          </cell>
          <cell r="C1401" t="str">
            <v xml:space="preserve">SOUTHWICK                    </v>
          </cell>
          <cell r="D1401">
            <v>766</v>
          </cell>
          <cell r="E1401" t="str">
            <v>SOUTHWICK TOLLAND</v>
          </cell>
          <cell r="F1401">
            <v>13933236</v>
          </cell>
          <cell r="G1401">
            <v>1</v>
          </cell>
          <cell r="H1401">
            <v>13936630</v>
          </cell>
          <cell r="I1401">
            <v>1</v>
          </cell>
          <cell r="J1401"/>
          <cell r="K1401">
            <v>7270919</v>
          </cell>
          <cell r="L1401">
            <v>0</v>
          </cell>
          <cell r="M1401">
            <v>0</v>
          </cell>
          <cell r="N1401">
            <v>13936630</v>
          </cell>
          <cell r="O1401">
            <v>7270919</v>
          </cell>
          <cell r="P1401">
            <v>6950501</v>
          </cell>
          <cell r="Q1401">
            <v>320418</v>
          </cell>
          <cell r="R1401">
            <v>4.6099986173658563</v>
          </cell>
          <cell r="S1401">
            <v>1569</v>
          </cell>
          <cell r="T1401">
            <v>0</v>
          </cell>
          <cell r="U1401">
            <v>279</v>
          </cell>
          <cell r="V1401">
            <v>766</v>
          </cell>
          <cell r="W1401">
            <v>1392</v>
          </cell>
          <cell r="X1401">
            <v>1494</v>
          </cell>
          <cell r="Y1401">
            <v>13936630</v>
          </cell>
        </row>
        <row r="1402">
          <cell r="A1402">
            <v>1393</v>
          </cell>
          <cell r="B1402">
            <v>279</v>
          </cell>
          <cell r="D1402">
            <v>998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/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279</v>
          </cell>
          <cell r="V1402">
            <v>998</v>
          </cell>
          <cell r="W1402">
            <v>1393</v>
          </cell>
          <cell r="X1402">
            <v>0</v>
          </cell>
          <cell r="Y1402">
            <v>0</v>
          </cell>
        </row>
        <row r="1403">
          <cell r="A1403">
            <v>1394</v>
          </cell>
          <cell r="B1403">
            <v>279</v>
          </cell>
          <cell r="D1403">
            <v>998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/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279</v>
          </cell>
          <cell r="V1403">
            <v>998</v>
          </cell>
          <cell r="W1403">
            <v>1394</v>
          </cell>
          <cell r="X1403">
            <v>0</v>
          </cell>
          <cell r="Y1403">
            <v>0</v>
          </cell>
        </row>
        <row r="1404">
          <cell r="A1404">
            <v>1395</v>
          </cell>
          <cell r="B1404">
            <v>279</v>
          </cell>
          <cell r="C1404" t="str">
            <v xml:space="preserve">SOUTHWICK                    </v>
          </cell>
          <cell r="D1404">
            <v>999</v>
          </cell>
          <cell r="E1404" t="str">
            <v>TOTAL</v>
          </cell>
          <cell r="F1404">
            <v>13933236</v>
          </cell>
          <cell r="G1404">
            <v>1</v>
          </cell>
          <cell r="H1404">
            <v>13936630</v>
          </cell>
          <cell r="I1404">
            <v>1</v>
          </cell>
          <cell r="J1404">
            <v>7270919</v>
          </cell>
          <cell r="K1404">
            <v>7270919</v>
          </cell>
          <cell r="L1404">
            <v>0</v>
          </cell>
          <cell r="M1404">
            <v>0</v>
          </cell>
          <cell r="N1404">
            <v>13936630</v>
          </cell>
          <cell r="O1404">
            <v>7270919</v>
          </cell>
          <cell r="P1404">
            <v>6950501</v>
          </cell>
          <cell r="Q1404">
            <v>320418</v>
          </cell>
          <cell r="R1404">
            <v>4.6099986173658563</v>
          </cell>
          <cell r="S1404">
            <v>1569</v>
          </cell>
          <cell r="T1404">
            <v>0</v>
          </cell>
          <cell r="U1404">
            <v>279</v>
          </cell>
          <cell r="V1404">
            <v>999</v>
          </cell>
          <cell r="W1404">
            <v>1395</v>
          </cell>
          <cell r="X1404">
            <v>1494</v>
          </cell>
          <cell r="Y1404">
            <v>13936630</v>
          </cell>
        </row>
        <row r="1405">
          <cell r="A1405">
            <v>1396</v>
          </cell>
          <cell r="B1405">
            <v>280</v>
          </cell>
          <cell r="C1405" t="str">
            <v xml:space="preserve">SPENCER                      </v>
          </cell>
          <cell r="D1405">
            <v>280</v>
          </cell>
          <cell r="E1405" t="str">
            <v>SPENCER</v>
          </cell>
          <cell r="F1405">
            <v>12250.07</v>
          </cell>
          <cell r="G1405">
            <v>7.2310864042494189E-4</v>
          </cell>
          <cell r="H1405">
            <v>12697.210000000001</v>
          </cell>
          <cell r="I1405">
            <v>7.2520790897670777E-4</v>
          </cell>
          <cell r="J1405"/>
          <cell r="K1405">
            <v>4307</v>
          </cell>
          <cell r="L1405">
            <v>0</v>
          </cell>
          <cell r="M1405">
            <v>0</v>
          </cell>
          <cell r="N1405">
            <v>12697.210000000001</v>
          </cell>
          <cell r="O1405">
            <v>4307</v>
          </cell>
          <cell r="P1405">
            <v>4119</v>
          </cell>
          <cell r="Q1405">
            <v>188</v>
          </cell>
          <cell r="R1405">
            <v>4.564214615197864</v>
          </cell>
          <cell r="S1405">
            <v>1</v>
          </cell>
          <cell r="T1405">
            <v>0</v>
          </cell>
          <cell r="U1405">
            <v>280</v>
          </cell>
          <cell r="V1405">
            <v>280</v>
          </cell>
          <cell r="W1405">
            <v>1396</v>
          </cell>
          <cell r="X1405">
            <v>1</v>
          </cell>
          <cell r="Y1405">
            <v>12697.210000000001</v>
          </cell>
        </row>
        <row r="1406">
          <cell r="A1406">
            <v>1397</v>
          </cell>
          <cell r="B1406">
            <v>280</v>
          </cell>
          <cell r="C1406" t="str">
            <v xml:space="preserve">SPENCER                      </v>
          </cell>
          <cell r="D1406">
            <v>767</v>
          </cell>
          <cell r="E1406" t="str">
            <v>SPENCER EAST BROOKFIELD</v>
          </cell>
          <cell r="F1406">
            <v>15318268</v>
          </cell>
          <cell r="G1406">
            <v>0.90422111442178654</v>
          </cell>
          <cell r="H1406">
            <v>15846217</v>
          </cell>
          <cell r="I1406">
            <v>0.90506512027139496</v>
          </cell>
          <cell r="J1406"/>
          <cell r="K1406">
            <v>5374818</v>
          </cell>
          <cell r="L1406">
            <v>0</v>
          </cell>
          <cell r="M1406">
            <v>0</v>
          </cell>
          <cell r="N1406">
            <v>15846217</v>
          </cell>
          <cell r="O1406">
            <v>5374818</v>
          </cell>
          <cell r="P1406">
            <v>5150893</v>
          </cell>
          <cell r="Q1406">
            <v>223925</v>
          </cell>
          <cell r="R1406">
            <v>4.3473044382789547</v>
          </cell>
          <cell r="S1406">
            <v>1606</v>
          </cell>
          <cell r="T1406">
            <v>0</v>
          </cell>
          <cell r="U1406">
            <v>280</v>
          </cell>
          <cell r="V1406">
            <v>767</v>
          </cell>
          <cell r="W1406">
            <v>1397</v>
          </cell>
          <cell r="X1406">
            <v>1584</v>
          </cell>
          <cell r="Y1406">
            <v>15846217</v>
          </cell>
        </row>
        <row r="1407">
          <cell r="A1407">
            <v>1398</v>
          </cell>
          <cell r="B1407">
            <v>280</v>
          </cell>
          <cell r="C1407" t="str">
            <v xml:space="preserve">SPENCER                      </v>
          </cell>
          <cell r="D1407">
            <v>876</v>
          </cell>
          <cell r="E1407" t="str">
            <v>SOUTHERN WORCESTER</v>
          </cell>
          <cell r="F1407">
            <v>1610325</v>
          </cell>
          <cell r="G1407">
            <v>9.5055776937788494E-2</v>
          </cell>
          <cell r="H1407">
            <v>1649458</v>
          </cell>
          <cell r="I1407">
            <v>9.4209671819628277E-2</v>
          </cell>
          <cell r="J1407"/>
          <cell r="K1407">
            <v>559473</v>
          </cell>
          <cell r="L1407">
            <v>0</v>
          </cell>
          <cell r="M1407">
            <v>0</v>
          </cell>
          <cell r="N1407">
            <v>1649458</v>
          </cell>
          <cell r="O1407">
            <v>559473</v>
          </cell>
          <cell r="P1407">
            <v>541485</v>
          </cell>
          <cell r="Q1407">
            <v>17988</v>
          </cell>
          <cell r="R1407">
            <v>3.3219756779966203</v>
          </cell>
          <cell r="S1407">
            <v>113</v>
          </cell>
          <cell r="T1407">
            <v>0</v>
          </cell>
          <cell r="U1407">
            <v>280</v>
          </cell>
          <cell r="V1407">
            <v>876</v>
          </cell>
          <cell r="W1407">
            <v>1398</v>
          </cell>
          <cell r="X1407">
            <v>112</v>
          </cell>
          <cell r="Y1407">
            <v>1649458</v>
          </cell>
        </row>
        <row r="1408">
          <cell r="A1408">
            <v>1399</v>
          </cell>
          <cell r="B1408">
            <v>280</v>
          </cell>
          <cell r="D1408">
            <v>998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/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280</v>
          </cell>
          <cell r="V1408">
            <v>998</v>
          </cell>
          <cell r="W1408">
            <v>1399</v>
          </cell>
          <cell r="X1408">
            <v>0</v>
          </cell>
          <cell r="Y1408">
            <v>0</v>
          </cell>
        </row>
        <row r="1409">
          <cell r="A1409">
            <v>1400</v>
          </cell>
          <cell r="B1409">
            <v>280</v>
          </cell>
          <cell r="C1409" t="str">
            <v xml:space="preserve">SPENCER                      </v>
          </cell>
          <cell r="D1409">
            <v>999</v>
          </cell>
          <cell r="E1409" t="str">
            <v>TOTAL</v>
          </cell>
          <cell r="F1409">
            <v>16940843.07</v>
          </cell>
          <cell r="G1409">
            <v>1</v>
          </cell>
          <cell r="H1409">
            <v>17508372.210000001</v>
          </cell>
          <cell r="I1409">
            <v>0.99999999999999989</v>
          </cell>
          <cell r="J1409">
            <v>5938598</v>
          </cell>
          <cell r="K1409">
            <v>5938598</v>
          </cell>
          <cell r="L1409">
            <v>0</v>
          </cell>
          <cell r="M1409">
            <v>0</v>
          </cell>
          <cell r="N1409">
            <v>17508372.210000001</v>
          </cell>
          <cell r="O1409">
            <v>5938598</v>
          </cell>
          <cell r="P1409">
            <v>5696497</v>
          </cell>
          <cell r="Q1409">
            <v>242101</v>
          </cell>
          <cell r="R1409">
            <v>4.249997849555613</v>
          </cell>
          <cell r="S1409">
            <v>1720</v>
          </cell>
          <cell r="T1409">
            <v>0</v>
          </cell>
          <cell r="U1409">
            <v>280</v>
          </cell>
          <cell r="V1409">
            <v>999</v>
          </cell>
          <cell r="W1409">
            <v>1400</v>
          </cell>
          <cell r="X1409">
            <v>1697</v>
          </cell>
          <cell r="Y1409">
            <v>17508372.210000001</v>
          </cell>
        </row>
        <row r="1410">
          <cell r="A1410">
            <v>1401</v>
          </cell>
          <cell r="B1410">
            <v>281</v>
          </cell>
          <cell r="C1410" t="str">
            <v xml:space="preserve">SPRINGFIELD                  </v>
          </cell>
          <cell r="D1410">
            <v>281</v>
          </cell>
          <cell r="E1410" t="str">
            <v>SPRINGFIELD</v>
          </cell>
          <cell r="F1410">
            <v>309609750.70000011</v>
          </cell>
          <cell r="G1410">
            <v>1</v>
          </cell>
          <cell r="H1410">
            <v>320618386.81000006</v>
          </cell>
          <cell r="I1410">
            <v>1</v>
          </cell>
          <cell r="J1410"/>
          <cell r="K1410">
            <v>34766731</v>
          </cell>
          <cell r="L1410">
            <v>0</v>
          </cell>
          <cell r="M1410">
            <v>0</v>
          </cell>
          <cell r="N1410">
            <v>320618386.81000006</v>
          </cell>
          <cell r="O1410">
            <v>34766731</v>
          </cell>
          <cell r="P1410">
            <v>34205756</v>
          </cell>
          <cell r="Q1410">
            <v>560975</v>
          </cell>
          <cell r="R1410">
            <v>1.6400017587683196</v>
          </cell>
          <cell r="S1410">
            <v>28226</v>
          </cell>
          <cell r="T1410">
            <v>0</v>
          </cell>
          <cell r="U1410">
            <v>281</v>
          </cell>
          <cell r="V1410">
            <v>281</v>
          </cell>
          <cell r="W1410">
            <v>1401</v>
          </cell>
          <cell r="X1410">
            <v>27951</v>
          </cell>
          <cell r="Y1410">
            <v>320618386.81000006</v>
          </cell>
        </row>
        <row r="1411">
          <cell r="A1411">
            <v>1402</v>
          </cell>
          <cell r="B1411">
            <v>281</v>
          </cell>
          <cell r="D1411">
            <v>998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/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281</v>
          </cell>
          <cell r="V1411">
            <v>998</v>
          </cell>
          <cell r="W1411">
            <v>1402</v>
          </cell>
          <cell r="X1411">
            <v>0</v>
          </cell>
          <cell r="Y1411">
            <v>0</v>
          </cell>
        </row>
        <row r="1412">
          <cell r="A1412">
            <v>1403</v>
          </cell>
          <cell r="B1412">
            <v>281</v>
          </cell>
          <cell r="D1412">
            <v>998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/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281</v>
          </cell>
          <cell r="V1412">
            <v>998</v>
          </cell>
          <cell r="W1412">
            <v>1403</v>
          </cell>
          <cell r="X1412">
            <v>0</v>
          </cell>
          <cell r="Y1412">
            <v>0</v>
          </cell>
        </row>
        <row r="1413">
          <cell r="A1413">
            <v>1404</v>
          </cell>
          <cell r="B1413">
            <v>281</v>
          </cell>
          <cell r="D1413">
            <v>998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/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281</v>
          </cell>
          <cell r="V1413">
            <v>998</v>
          </cell>
          <cell r="W1413">
            <v>1404</v>
          </cell>
          <cell r="X1413">
            <v>0</v>
          </cell>
          <cell r="Y1413">
            <v>0</v>
          </cell>
        </row>
        <row r="1414">
          <cell r="A1414">
            <v>1405</v>
          </cell>
          <cell r="B1414">
            <v>281</v>
          </cell>
          <cell r="C1414" t="str">
            <v xml:space="preserve">SPRINGFIELD                  </v>
          </cell>
          <cell r="D1414">
            <v>999</v>
          </cell>
          <cell r="E1414" t="str">
            <v>TOTAL</v>
          </cell>
          <cell r="F1414">
            <v>309609750.70000011</v>
          </cell>
          <cell r="G1414">
            <v>1</v>
          </cell>
          <cell r="H1414">
            <v>320618386.81000006</v>
          </cell>
          <cell r="I1414">
            <v>1</v>
          </cell>
          <cell r="J1414">
            <v>34766731</v>
          </cell>
          <cell r="K1414">
            <v>34766731</v>
          </cell>
          <cell r="L1414">
            <v>0</v>
          </cell>
          <cell r="M1414">
            <v>0</v>
          </cell>
          <cell r="N1414">
            <v>320618386.81000006</v>
          </cell>
          <cell r="O1414">
            <v>34766731</v>
          </cell>
          <cell r="P1414">
            <v>34205756</v>
          </cell>
          <cell r="Q1414">
            <v>560975</v>
          </cell>
          <cell r="R1414">
            <v>1.6400017587683196</v>
          </cell>
          <cell r="S1414">
            <v>28226</v>
          </cell>
          <cell r="T1414">
            <v>0</v>
          </cell>
          <cell r="U1414">
            <v>281</v>
          </cell>
          <cell r="V1414">
            <v>999</v>
          </cell>
          <cell r="W1414">
            <v>1405</v>
          </cell>
          <cell r="X1414">
            <v>27951</v>
          </cell>
          <cell r="Y1414">
            <v>320618386.81000006</v>
          </cell>
        </row>
        <row r="1415">
          <cell r="A1415">
            <v>1406</v>
          </cell>
          <cell r="B1415">
            <v>282</v>
          </cell>
          <cell r="C1415" t="str">
            <v xml:space="preserve">STERLING                     </v>
          </cell>
          <cell r="D1415">
            <v>282</v>
          </cell>
          <cell r="E1415" t="str">
            <v>STERLING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/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282</v>
          </cell>
          <cell r="V1415">
            <v>282</v>
          </cell>
          <cell r="W1415">
            <v>1406</v>
          </cell>
          <cell r="X1415">
            <v>0</v>
          </cell>
          <cell r="Y1415">
            <v>0</v>
          </cell>
        </row>
        <row r="1416">
          <cell r="A1416">
            <v>1407</v>
          </cell>
          <cell r="B1416">
            <v>282</v>
          </cell>
          <cell r="C1416" t="str">
            <v xml:space="preserve">STERLING                     </v>
          </cell>
          <cell r="D1416">
            <v>775</v>
          </cell>
          <cell r="E1416" t="str">
            <v>WACHUSETT</v>
          </cell>
          <cell r="F1416">
            <v>10701996</v>
          </cell>
          <cell r="G1416">
            <v>0.93445905042963562</v>
          </cell>
          <cell r="H1416">
            <v>11052964</v>
          </cell>
          <cell r="I1416">
            <v>0.93255125779241377</v>
          </cell>
          <cell r="J1416"/>
          <cell r="K1416">
            <v>7968175</v>
          </cell>
          <cell r="L1416">
            <v>0</v>
          </cell>
          <cell r="M1416">
            <v>0</v>
          </cell>
          <cell r="N1416">
            <v>11052964</v>
          </cell>
          <cell r="O1416">
            <v>7968175</v>
          </cell>
          <cell r="P1416">
            <v>7770676</v>
          </cell>
          <cell r="Q1416">
            <v>197499</v>
          </cell>
          <cell r="R1416">
            <v>2.5415935499047961</v>
          </cell>
          <cell r="S1416">
            <v>1269</v>
          </cell>
          <cell r="T1416">
            <v>0</v>
          </cell>
          <cell r="U1416">
            <v>282</v>
          </cell>
          <cell r="V1416">
            <v>775</v>
          </cell>
          <cell r="W1416">
            <v>1407</v>
          </cell>
          <cell r="X1416">
            <v>1257</v>
          </cell>
          <cell r="Y1416">
            <v>11052964</v>
          </cell>
        </row>
        <row r="1417">
          <cell r="A1417">
            <v>1408</v>
          </cell>
          <cell r="B1417">
            <v>282</v>
          </cell>
          <cell r="C1417" t="str">
            <v xml:space="preserve">STERLING                     </v>
          </cell>
          <cell r="D1417">
            <v>832</v>
          </cell>
          <cell r="E1417" t="str">
            <v>MONTACHUSETT</v>
          </cell>
          <cell r="F1417">
            <v>750615</v>
          </cell>
          <cell r="G1417">
            <v>6.5540949570364354E-2</v>
          </cell>
          <cell r="H1417">
            <v>799429</v>
          </cell>
          <cell r="I1417">
            <v>6.744874220758626E-2</v>
          </cell>
          <cell r="J1417"/>
          <cell r="K1417">
            <v>576315</v>
          </cell>
          <cell r="L1417">
            <v>0</v>
          </cell>
          <cell r="M1417">
            <v>0</v>
          </cell>
          <cell r="N1417">
            <v>799429</v>
          </cell>
          <cell r="O1417">
            <v>576315</v>
          </cell>
          <cell r="P1417">
            <v>545019</v>
          </cell>
          <cell r="Q1417">
            <v>31296</v>
          </cell>
          <cell r="R1417">
            <v>5.7421851348301622</v>
          </cell>
          <cell r="S1417">
            <v>53</v>
          </cell>
          <cell r="T1417">
            <v>0</v>
          </cell>
          <cell r="U1417">
            <v>282</v>
          </cell>
          <cell r="V1417">
            <v>832</v>
          </cell>
          <cell r="W1417">
            <v>1408</v>
          </cell>
          <cell r="X1417">
            <v>54</v>
          </cell>
          <cell r="Y1417">
            <v>799429</v>
          </cell>
        </row>
        <row r="1418">
          <cell r="A1418">
            <v>1409</v>
          </cell>
          <cell r="B1418">
            <v>282</v>
          </cell>
          <cell r="D1418">
            <v>998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/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282</v>
          </cell>
          <cell r="V1418">
            <v>998</v>
          </cell>
          <cell r="W1418">
            <v>1409</v>
          </cell>
          <cell r="X1418">
            <v>0</v>
          </cell>
          <cell r="Y1418">
            <v>0</v>
          </cell>
        </row>
        <row r="1419">
          <cell r="A1419">
            <v>1410</v>
          </cell>
          <cell r="B1419">
            <v>282</v>
          </cell>
          <cell r="C1419" t="str">
            <v xml:space="preserve">STERLING                     </v>
          </cell>
          <cell r="D1419">
            <v>999</v>
          </cell>
          <cell r="E1419" t="str">
            <v>TOTAL</v>
          </cell>
          <cell r="F1419">
            <v>11452611</v>
          </cell>
          <cell r="G1419">
            <v>1</v>
          </cell>
          <cell r="H1419">
            <v>11852393</v>
          </cell>
          <cell r="I1419">
            <v>1</v>
          </cell>
          <cell r="J1419">
            <v>8544490</v>
          </cell>
          <cell r="K1419">
            <v>8544490</v>
          </cell>
          <cell r="L1419">
            <v>0</v>
          </cell>
          <cell r="M1419">
            <v>0</v>
          </cell>
          <cell r="N1419">
            <v>11852393</v>
          </cell>
          <cell r="O1419">
            <v>8544490</v>
          </cell>
          <cell r="P1419">
            <v>8315695</v>
          </cell>
          <cell r="Q1419">
            <v>228795</v>
          </cell>
          <cell r="R1419">
            <v>2.7513635360604254</v>
          </cell>
          <cell r="S1419">
            <v>1322</v>
          </cell>
          <cell r="T1419">
            <v>0</v>
          </cell>
          <cell r="U1419">
            <v>282</v>
          </cell>
          <cell r="V1419">
            <v>999</v>
          </cell>
          <cell r="W1419">
            <v>1410</v>
          </cell>
          <cell r="X1419">
            <v>1311</v>
          </cell>
          <cell r="Y1419">
            <v>11852393</v>
          </cell>
        </row>
        <row r="1420">
          <cell r="A1420">
            <v>1411</v>
          </cell>
          <cell r="B1420">
            <v>283</v>
          </cell>
          <cell r="C1420" t="str">
            <v xml:space="preserve">STOCKBRIDGE                  </v>
          </cell>
          <cell r="D1420">
            <v>283</v>
          </cell>
          <cell r="E1420" t="str">
            <v>STOCKBRIDGE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/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283</v>
          </cell>
          <cell r="V1420">
            <v>283</v>
          </cell>
          <cell r="W1420">
            <v>1411</v>
          </cell>
          <cell r="X1420">
            <v>0</v>
          </cell>
          <cell r="Y1420">
            <v>0</v>
          </cell>
        </row>
        <row r="1421">
          <cell r="A1421">
            <v>1412</v>
          </cell>
          <cell r="B1421">
            <v>283</v>
          </cell>
          <cell r="C1421" t="str">
            <v xml:space="preserve">STOCKBRIDGE                  </v>
          </cell>
          <cell r="D1421">
            <v>618</v>
          </cell>
          <cell r="E1421" t="str">
            <v>BERKSHIRE HILLS</v>
          </cell>
          <cell r="F1421">
            <v>1539607</v>
          </cell>
          <cell r="G1421">
            <v>1</v>
          </cell>
          <cell r="H1421">
            <v>1561545</v>
          </cell>
          <cell r="I1421">
            <v>1</v>
          </cell>
          <cell r="J1421"/>
          <cell r="K1421">
            <v>1552290</v>
          </cell>
          <cell r="L1421">
            <v>0</v>
          </cell>
          <cell r="M1421">
            <v>0</v>
          </cell>
          <cell r="N1421">
            <v>1561545</v>
          </cell>
          <cell r="O1421">
            <v>1552290</v>
          </cell>
          <cell r="P1421">
            <v>1549303</v>
          </cell>
          <cell r="Q1421">
            <v>2987</v>
          </cell>
          <cell r="R1421">
            <v>0.19279637359509405</v>
          </cell>
          <cell r="S1421">
            <v>167</v>
          </cell>
          <cell r="T1421">
            <v>0</v>
          </cell>
          <cell r="U1421">
            <v>283</v>
          </cell>
          <cell r="V1421">
            <v>618</v>
          </cell>
          <cell r="W1421">
            <v>1412</v>
          </cell>
          <cell r="X1421">
            <v>163</v>
          </cell>
          <cell r="Y1421">
            <v>1561545</v>
          </cell>
        </row>
        <row r="1422">
          <cell r="A1422">
            <v>1413</v>
          </cell>
          <cell r="B1422">
            <v>283</v>
          </cell>
          <cell r="D1422">
            <v>998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/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283</v>
          </cell>
          <cell r="V1422">
            <v>998</v>
          </cell>
          <cell r="W1422">
            <v>1413</v>
          </cell>
          <cell r="X1422">
            <v>0</v>
          </cell>
          <cell r="Y1422">
            <v>0</v>
          </cell>
        </row>
        <row r="1423">
          <cell r="A1423">
            <v>1414</v>
          </cell>
          <cell r="B1423">
            <v>283</v>
          </cell>
          <cell r="D1423">
            <v>998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/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283</v>
          </cell>
          <cell r="V1423">
            <v>998</v>
          </cell>
          <cell r="W1423">
            <v>1414</v>
          </cell>
          <cell r="X1423">
            <v>0</v>
          </cell>
          <cell r="Y1423">
            <v>0</v>
          </cell>
        </row>
        <row r="1424">
          <cell r="A1424">
            <v>1415</v>
          </cell>
          <cell r="B1424">
            <v>283</v>
          </cell>
          <cell r="C1424" t="str">
            <v xml:space="preserve">STOCKBRIDGE                  </v>
          </cell>
          <cell r="D1424">
            <v>999</v>
          </cell>
          <cell r="E1424" t="str">
            <v>TOTAL</v>
          </cell>
          <cell r="F1424">
            <v>1539607</v>
          </cell>
          <cell r="G1424">
            <v>1</v>
          </cell>
          <cell r="H1424">
            <v>1561545</v>
          </cell>
          <cell r="I1424">
            <v>1</v>
          </cell>
          <cell r="J1424">
            <v>1552290</v>
          </cell>
          <cell r="K1424">
            <v>1552290</v>
          </cell>
          <cell r="L1424">
            <v>0</v>
          </cell>
          <cell r="M1424">
            <v>0</v>
          </cell>
          <cell r="N1424">
            <v>1561545</v>
          </cell>
          <cell r="O1424">
            <v>1552290</v>
          </cell>
          <cell r="P1424">
            <v>1549303</v>
          </cell>
          <cell r="Q1424">
            <v>2987</v>
          </cell>
          <cell r="R1424">
            <v>0.19279637359509405</v>
          </cell>
          <cell r="S1424">
            <v>167</v>
          </cell>
          <cell r="T1424">
            <v>0</v>
          </cell>
          <cell r="U1424">
            <v>283</v>
          </cell>
          <cell r="V1424">
            <v>999</v>
          </cell>
          <cell r="W1424">
            <v>1415</v>
          </cell>
          <cell r="X1424">
            <v>163</v>
          </cell>
          <cell r="Y1424">
            <v>1561545</v>
          </cell>
        </row>
        <row r="1425">
          <cell r="A1425">
            <v>1416</v>
          </cell>
          <cell r="B1425">
            <v>284</v>
          </cell>
          <cell r="C1425" t="str">
            <v xml:space="preserve">STONEHAM                     </v>
          </cell>
          <cell r="D1425">
            <v>284</v>
          </cell>
          <cell r="E1425" t="str">
            <v>STONEHAM</v>
          </cell>
          <cell r="F1425">
            <v>22408566.778700002</v>
          </cell>
          <cell r="G1425">
            <v>0.96163050572463493</v>
          </cell>
          <cell r="H1425">
            <v>22578725.166379999</v>
          </cell>
          <cell r="I1425">
            <v>0.95676735257622236</v>
          </cell>
          <cell r="J1425"/>
          <cell r="K1425">
            <v>20032554</v>
          </cell>
          <cell r="L1425">
            <v>0</v>
          </cell>
          <cell r="M1425">
            <v>0</v>
          </cell>
          <cell r="N1425">
            <v>22578725.166379999</v>
          </cell>
          <cell r="O1425">
            <v>20034480</v>
          </cell>
          <cell r="P1425">
            <v>19761522</v>
          </cell>
          <cell r="Q1425">
            <v>272958</v>
          </cell>
          <cell r="R1425">
            <v>1.3812600061877824</v>
          </cell>
          <cell r="S1425">
            <v>2515</v>
          </cell>
          <cell r="T1425">
            <v>0</v>
          </cell>
          <cell r="U1425">
            <v>284</v>
          </cell>
          <cell r="V1425">
            <v>284</v>
          </cell>
          <cell r="W1425">
            <v>1416</v>
          </cell>
          <cell r="X1425">
            <v>2444</v>
          </cell>
          <cell r="Y1425">
            <v>22578725.166379999</v>
          </cell>
        </row>
        <row r="1426">
          <cell r="A1426">
            <v>1417</v>
          </cell>
          <cell r="B1426">
            <v>284</v>
          </cell>
          <cell r="C1426" t="str">
            <v xml:space="preserve">STONEHAM                     </v>
          </cell>
          <cell r="D1426">
            <v>853</v>
          </cell>
          <cell r="E1426" t="str">
            <v>NORTHEAST METROPOLITAN</v>
          </cell>
          <cell r="F1426">
            <v>824062</v>
          </cell>
          <cell r="G1426">
            <v>3.536340211466333E-2</v>
          </cell>
          <cell r="H1426">
            <v>933622</v>
          </cell>
          <cell r="I1426">
            <v>3.9561978927711634E-2</v>
          </cell>
          <cell r="J1426"/>
          <cell r="K1426">
            <v>828339</v>
          </cell>
          <cell r="L1426">
            <v>0</v>
          </cell>
          <cell r="M1426">
            <v>0</v>
          </cell>
          <cell r="N1426">
            <v>933622</v>
          </cell>
          <cell r="O1426">
            <v>828419</v>
          </cell>
          <cell r="P1426">
            <v>726719</v>
          </cell>
          <cell r="Q1426">
            <v>101700</v>
          </cell>
          <cell r="R1426">
            <v>13.994404990099337</v>
          </cell>
          <cell r="S1426">
            <v>54</v>
          </cell>
          <cell r="T1426">
            <v>0</v>
          </cell>
          <cell r="U1426">
            <v>284</v>
          </cell>
          <cell r="V1426">
            <v>853</v>
          </cell>
          <cell r="W1426">
            <v>1417</v>
          </cell>
          <cell r="X1426">
            <v>59</v>
          </cell>
          <cell r="Y1426">
            <v>933622</v>
          </cell>
        </row>
        <row r="1427">
          <cell r="A1427">
            <v>1418</v>
          </cell>
          <cell r="B1427">
            <v>284</v>
          </cell>
          <cell r="C1427" t="str">
            <v xml:space="preserve">STONEHAM                     </v>
          </cell>
          <cell r="D1427">
            <v>913</v>
          </cell>
          <cell r="E1427" t="str">
            <v>ESSEX AGRICULTURAL</v>
          </cell>
          <cell r="F1427">
            <v>70050</v>
          </cell>
          <cell r="G1427">
            <v>3.0060921607017025E-3</v>
          </cell>
          <cell r="H1427">
            <v>86624</v>
          </cell>
          <cell r="I1427">
            <v>3.6706684960659589E-3</v>
          </cell>
          <cell r="J1427"/>
          <cell r="K1427">
            <v>76856</v>
          </cell>
          <cell r="L1427">
            <v>74850</v>
          </cell>
          <cell r="M1427">
            <v>-2006</v>
          </cell>
          <cell r="N1427">
            <v>0</v>
          </cell>
          <cell r="O1427">
            <v>74850</v>
          </cell>
          <cell r="P1427">
            <v>61359</v>
          </cell>
          <cell r="Q1427">
            <v>13491</v>
          </cell>
          <cell r="R1427">
            <v>21.986994572923287</v>
          </cell>
          <cell r="S1427">
            <v>5</v>
          </cell>
          <cell r="T1427">
            <v>0</v>
          </cell>
          <cell r="U1427">
            <v>284</v>
          </cell>
          <cell r="V1427">
            <v>913</v>
          </cell>
          <cell r="W1427">
            <v>1418</v>
          </cell>
          <cell r="X1427">
            <v>6</v>
          </cell>
          <cell r="Y1427">
            <v>86624</v>
          </cell>
        </row>
        <row r="1428">
          <cell r="A1428">
            <v>1419</v>
          </cell>
          <cell r="B1428">
            <v>284</v>
          </cell>
          <cell r="D1428">
            <v>998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/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284</v>
          </cell>
          <cell r="V1428">
            <v>998</v>
          </cell>
          <cell r="W1428">
            <v>1419</v>
          </cell>
          <cell r="X1428">
            <v>0</v>
          </cell>
          <cell r="Y1428">
            <v>0</v>
          </cell>
        </row>
        <row r="1429">
          <cell r="A1429">
            <v>1420</v>
          </cell>
          <cell r="B1429">
            <v>284</v>
          </cell>
          <cell r="C1429" t="str">
            <v xml:space="preserve">STONEHAM                     </v>
          </cell>
          <cell r="D1429">
            <v>999</v>
          </cell>
          <cell r="E1429" t="str">
            <v>TOTAL</v>
          </cell>
          <cell r="F1429">
            <v>23302678.778700002</v>
          </cell>
          <cell r="G1429">
            <v>1</v>
          </cell>
          <cell r="H1429">
            <v>23598971.166379999</v>
          </cell>
          <cell r="I1429">
            <v>1</v>
          </cell>
          <cell r="J1429">
            <v>20937748</v>
          </cell>
          <cell r="K1429">
            <v>20937749</v>
          </cell>
          <cell r="L1429">
            <v>74850</v>
          </cell>
          <cell r="M1429">
            <v>-2006</v>
          </cell>
          <cell r="N1429">
            <v>23512347.166379999</v>
          </cell>
          <cell r="O1429">
            <v>20937749</v>
          </cell>
          <cell r="P1429">
            <v>20549600</v>
          </cell>
          <cell r="Q1429">
            <v>388149</v>
          </cell>
          <cell r="R1429">
            <v>1.8888396854439988</v>
          </cell>
          <cell r="S1429">
            <v>2574</v>
          </cell>
          <cell r="T1429">
            <v>0</v>
          </cell>
          <cell r="U1429">
            <v>284</v>
          </cell>
          <cell r="V1429">
            <v>999</v>
          </cell>
          <cell r="W1429">
            <v>1420</v>
          </cell>
          <cell r="X1429">
            <v>2509</v>
          </cell>
          <cell r="Y1429">
            <v>23598971.166379999</v>
          </cell>
        </row>
        <row r="1430">
          <cell r="A1430">
            <v>1421</v>
          </cell>
          <cell r="B1430">
            <v>285</v>
          </cell>
          <cell r="C1430" t="str">
            <v xml:space="preserve">STOUGHTON                    </v>
          </cell>
          <cell r="D1430">
            <v>285</v>
          </cell>
          <cell r="E1430" t="str">
            <v>STOUGHTON</v>
          </cell>
          <cell r="F1430">
            <v>35682635.053249992</v>
          </cell>
          <cell r="G1430">
            <v>0.9536506555735309</v>
          </cell>
          <cell r="H1430">
            <v>37103273.115960002</v>
          </cell>
          <cell r="I1430">
            <v>0.95678387356969796</v>
          </cell>
          <cell r="J1430"/>
          <cell r="K1430">
            <v>23411556</v>
          </cell>
          <cell r="L1430">
            <v>0</v>
          </cell>
          <cell r="M1430">
            <v>0</v>
          </cell>
          <cell r="N1430">
            <v>37103273.115960002</v>
          </cell>
          <cell r="O1430">
            <v>23411556</v>
          </cell>
          <cell r="P1430">
            <v>22821888</v>
          </cell>
          <cell r="Q1430">
            <v>589668</v>
          </cell>
          <cell r="R1430">
            <v>2.5837827264773185</v>
          </cell>
          <cell r="S1430">
            <v>3781</v>
          </cell>
          <cell r="T1430">
            <v>0</v>
          </cell>
          <cell r="U1430">
            <v>285</v>
          </cell>
          <cell r="V1430">
            <v>285</v>
          </cell>
          <cell r="W1430">
            <v>1421</v>
          </cell>
          <cell r="X1430">
            <v>3799</v>
          </cell>
          <cell r="Y1430">
            <v>37103273.115960002</v>
          </cell>
        </row>
        <row r="1431">
          <cell r="A1431">
            <v>1422</v>
          </cell>
          <cell r="B1431">
            <v>285</v>
          </cell>
          <cell r="C1431" t="str">
            <v xml:space="preserve">STOUGHTON                    </v>
          </cell>
          <cell r="D1431">
            <v>872</v>
          </cell>
          <cell r="E1431" t="str">
            <v>SOUTHEASTERN</v>
          </cell>
          <cell r="F1431">
            <v>1591584</v>
          </cell>
          <cell r="G1431">
            <v>4.2536520151476291E-2</v>
          </cell>
          <cell r="H1431">
            <v>1526841</v>
          </cell>
          <cell r="I1431">
            <v>3.9372721693295636E-2</v>
          </cell>
          <cell r="J1431"/>
          <cell r="K1431">
            <v>963412</v>
          </cell>
          <cell r="L1431">
            <v>0</v>
          </cell>
          <cell r="M1431">
            <v>0</v>
          </cell>
          <cell r="N1431">
            <v>1526841</v>
          </cell>
          <cell r="O1431">
            <v>963412</v>
          </cell>
          <cell r="P1431">
            <v>1017945</v>
          </cell>
          <cell r="Q1431">
            <v>-54533</v>
          </cell>
          <cell r="R1431">
            <v>-5.3571656621919654</v>
          </cell>
          <cell r="S1431">
            <v>108</v>
          </cell>
          <cell r="T1431">
            <v>0</v>
          </cell>
          <cell r="U1431">
            <v>285</v>
          </cell>
          <cell r="V1431">
            <v>872</v>
          </cell>
          <cell r="W1431">
            <v>1422</v>
          </cell>
          <cell r="X1431">
            <v>100</v>
          </cell>
          <cell r="Y1431">
            <v>1526841</v>
          </cell>
        </row>
        <row r="1432">
          <cell r="A1432">
            <v>1423</v>
          </cell>
          <cell r="B1432">
            <v>285</v>
          </cell>
          <cell r="C1432" t="str">
            <v xml:space="preserve">STOUGHTON                    </v>
          </cell>
          <cell r="D1432">
            <v>915</v>
          </cell>
          <cell r="E1432" t="str">
            <v>NORFOLK COUNTY</v>
          </cell>
          <cell r="F1432">
            <v>142664</v>
          </cell>
          <cell r="G1432">
            <v>3.8128242749928456E-3</v>
          </cell>
          <cell r="H1432">
            <v>149044</v>
          </cell>
          <cell r="I1432">
            <v>3.8434047370063782E-3</v>
          </cell>
          <cell r="J1432"/>
          <cell r="K1432">
            <v>94044</v>
          </cell>
          <cell r="L1432">
            <v>0</v>
          </cell>
          <cell r="M1432">
            <v>0</v>
          </cell>
          <cell r="N1432">
            <v>149044</v>
          </cell>
          <cell r="O1432">
            <v>94044</v>
          </cell>
          <cell r="P1432">
            <v>91245</v>
          </cell>
          <cell r="Q1432">
            <v>2799</v>
          </cell>
          <cell r="R1432">
            <v>3.0675653460463588</v>
          </cell>
          <cell r="S1432">
            <v>10</v>
          </cell>
          <cell r="T1432">
            <v>0</v>
          </cell>
          <cell r="U1432">
            <v>285</v>
          </cell>
          <cell r="V1432">
            <v>915</v>
          </cell>
          <cell r="W1432">
            <v>1423</v>
          </cell>
          <cell r="X1432">
            <v>10</v>
          </cell>
          <cell r="Y1432">
            <v>149044</v>
          </cell>
        </row>
        <row r="1433">
          <cell r="A1433">
            <v>1424</v>
          </cell>
          <cell r="B1433">
            <v>285</v>
          </cell>
          <cell r="D1433">
            <v>998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/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285</v>
          </cell>
          <cell r="V1433">
            <v>998</v>
          </cell>
          <cell r="W1433">
            <v>1424</v>
          </cell>
          <cell r="X1433">
            <v>0</v>
          </cell>
          <cell r="Y1433">
            <v>0</v>
          </cell>
        </row>
        <row r="1434">
          <cell r="A1434">
            <v>1425</v>
          </cell>
          <cell r="B1434">
            <v>285</v>
          </cell>
          <cell r="C1434" t="str">
            <v xml:space="preserve">STOUGHTON                    </v>
          </cell>
          <cell r="D1434">
            <v>999</v>
          </cell>
          <cell r="E1434" t="str">
            <v>TOTAL</v>
          </cell>
          <cell r="F1434">
            <v>37416883.053249992</v>
          </cell>
          <cell r="G1434">
            <v>1</v>
          </cell>
          <cell r="H1434">
            <v>38779158.115960002</v>
          </cell>
          <cell r="I1434">
            <v>1</v>
          </cell>
          <cell r="J1434">
            <v>24469012</v>
          </cell>
          <cell r="K1434">
            <v>24469012</v>
          </cell>
          <cell r="L1434">
            <v>0</v>
          </cell>
          <cell r="M1434">
            <v>0</v>
          </cell>
          <cell r="N1434">
            <v>38779158.115960002</v>
          </cell>
          <cell r="O1434">
            <v>24469012</v>
          </cell>
          <cell r="P1434">
            <v>23931078</v>
          </cell>
          <cell r="Q1434">
            <v>537934</v>
          </cell>
          <cell r="R1434">
            <v>2.2478469210622269</v>
          </cell>
          <cell r="S1434">
            <v>3899</v>
          </cell>
          <cell r="T1434">
            <v>0</v>
          </cell>
          <cell r="U1434">
            <v>285</v>
          </cell>
          <cell r="V1434">
            <v>999</v>
          </cell>
          <cell r="W1434">
            <v>1425</v>
          </cell>
          <cell r="X1434">
            <v>3909</v>
          </cell>
          <cell r="Y1434">
            <v>38779158.115960002</v>
          </cell>
        </row>
        <row r="1435">
          <cell r="A1435">
            <v>1426</v>
          </cell>
          <cell r="B1435">
            <v>286</v>
          </cell>
          <cell r="C1435" t="str">
            <v xml:space="preserve">STOW                         </v>
          </cell>
          <cell r="D1435">
            <v>286</v>
          </cell>
          <cell r="E1435" t="str">
            <v>STOW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/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286</v>
          </cell>
          <cell r="V1435">
            <v>286</v>
          </cell>
          <cell r="W1435">
            <v>1426</v>
          </cell>
          <cell r="X1435">
            <v>0</v>
          </cell>
          <cell r="Y1435">
            <v>0</v>
          </cell>
        </row>
        <row r="1436">
          <cell r="A1436">
            <v>1427</v>
          </cell>
          <cell r="B1436">
            <v>286</v>
          </cell>
          <cell r="C1436" t="str">
            <v xml:space="preserve">STOW                         </v>
          </cell>
          <cell r="D1436">
            <v>725</v>
          </cell>
          <cell r="E1436" t="str">
            <v>NASHOBA</v>
          </cell>
          <cell r="F1436">
            <v>10232945</v>
          </cell>
          <cell r="G1436">
            <v>0.95883149174480342</v>
          </cell>
          <cell r="H1436">
            <v>10954532</v>
          </cell>
          <cell r="I1436">
            <v>0.96764312256361917</v>
          </cell>
          <cell r="J1436"/>
          <cell r="K1436">
            <v>9526814</v>
          </cell>
          <cell r="L1436">
            <v>0</v>
          </cell>
          <cell r="M1436">
            <v>0</v>
          </cell>
          <cell r="N1436">
            <v>10954532</v>
          </cell>
          <cell r="O1436">
            <v>9526814</v>
          </cell>
          <cell r="P1436">
            <v>9100634</v>
          </cell>
          <cell r="Q1436">
            <v>426180</v>
          </cell>
          <cell r="R1436">
            <v>4.6829704392023679</v>
          </cell>
          <cell r="S1436">
            <v>1171</v>
          </cell>
          <cell r="T1436">
            <v>0</v>
          </cell>
          <cell r="U1436">
            <v>286</v>
          </cell>
          <cell r="V1436">
            <v>725</v>
          </cell>
          <cell r="W1436">
            <v>1427</v>
          </cell>
          <cell r="X1436">
            <v>1210</v>
          </cell>
          <cell r="Y1436">
            <v>10954532</v>
          </cell>
        </row>
        <row r="1437">
          <cell r="A1437">
            <v>1428</v>
          </cell>
          <cell r="B1437">
            <v>286</v>
          </cell>
          <cell r="C1437" t="str">
            <v xml:space="preserve">STOW                         </v>
          </cell>
          <cell r="D1437">
            <v>830</v>
          </cell>
          <cell r="E1437" t="str">
            <v>MINUTEMAN</v>
          </cell>
          <cell r="F1437">
            <v>439363</v>
          </cell>
          <cell r="G1437">
            <v>4.116850825519653E-2</v>
          </cell>
          <cell r="H1437">
            <v>366307</v>
          </cell>
          <cell r="I1437">
            <v>3.235687743638082E-2</v>
          </cell>
          <cell r="J1437"/>
          <cell r="K1437">
            <v>318566</v>
          </cell>
          <cell r="L1437">
            <v>0</v>
          </cell>
          <cell r="M1437">
            <v>0</v>
          </cell>
          <cell r="N1437">
            <v>366307</v>
          </cell>
          <cell r="O1437">
            <v>318566</v>
          </cell>
          <cell r="P1437">
            <v>390746</v>
          </cell>
          <cell r="Q1437">
            <v>-72180</v>
          </cell>
          <cell r="R1437">
            <v>-18.472358002385182</v>
          </cell>
          <cell r="S1437">
            <v>29</v>
          </cell>
          <cell r="T1437">
            <v>0</v>
          </cell>
          <cell r="U1437">
            <v>286</v>
          </cell>
          <cell r="V1437">
            <v>830</v>
          </cell>
          <cell r="W1437">
            <v>1428</v>
          </cell>
          <cell r="X1437">
            <v>23</v>
          </cell>
          <cell r="Y1437">
            <v>366307</v>
          </cell>
        </row>
        <row r="1438">
          <cell r="A1438">
            <v>1429</v>
          </cell>
          <cell r="B1438">
            <v>286</v>
          </cell>
          <cell r="D1438">
            <v>998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/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286</v>
          </cell>
          <cell r="V1438">
            <v>998</v>
          </cell>
          <cell r="W1438">
            <v>1429</v>
          </cell>
          <cell r="X1438">
            <v>0</v>
          </cell>
          <cell r="Y1438">
            <v>0</v>
          </cell>
        </row>
        <row r="1439">
          <cell r="A1439">
            <v>1430</v>
          </cell>
          <cell r="B1439">
            <v>286</v>
          </cell>
          <cell r="C1439" t="str">
            <v xml:space="preserve">STOW                         </v>
          </cell>
          <cell r="D1439">
            <v>999</v>
          </cell>
          <cell r="E1439" t="str">
            <v>TOTAL</v>
          </cell>
          <cell r="F1439">
            <v>10672308</v>
          </cell>
          <cell r="G1439">
            <v>1</v>
          </cell>
          <cell r="H1439">
            <v>11320839</v>
          </cell>
          <cell r="I1439">
            <v>1</v>
          </cell>
          <cell r="J1439">
            <v>9845380</v>
          </cell>
          <cell r="K1439">
            <v>9845380</v>
          </cell>
          <cell r="L1439">
            <v>0</v>
          </cell>
          <cell r="M1439">
            <v>0</v>
          </cell>
          <cell r="N1439">
            <v>11320839</v>
          </cell>
          <cell r="O1439">
            <v>9845380</v>
          </cell>
          <cell r="P1439">
            <v>9491380</v>
          </cell>
          <cell r="Q1439">
            <v>354000</v>
          </cell>
          <cell r="R1439">
            <v>3.7297000014750226</v>
          </cell>
          <cell r="S1439">
            <v>1200</v>
          </cell>
          <cell r="T1439">
            <v>0</v>
          </cell>
          <cell r="U1439">
            <v>286</v>
          </cell>
          <cell r="V1439">
            <v>999</v>
          </cell>
          <cell r="W1439">
            <v>1430</v>
          </cell>
          <cell r="X1439">
            <v>1233</v>
          </cell>
          <cell r="Y1439">
            <v>11320839</v>
          </cell>
        </row>
        <row r="1440">
          <cell r="A1440">
            <v>1431</v>
          </cell>
          <cell r="B1440">
            <v>287</v>
          </cell>
          <cell r="C1440" t="str">
            <v xml:space="preserve">STURBRIDGE                   </v>
          </cell>
          <cell r="D1440">
            <v>287</v>
          </cell>
          <cell r="E1440" t="str">
            <v>STURBRIDGE</v>
          </cell>
          <cell r="F1440">
            <v>6992372.2599999998</v>
          </cell>
          <cell r="G1440">
            <v>0.47969053205499007</v>
          </cell>
          <cell r="H1440">
            <v>7793154.3099999987</v>
          </cell>
          <cell r="I1440">
            <v>0.51047117606184056</v>
          </cell>
          <cell r="J1440"/>
          <cell r="K1440">
            <v>5063140</v>
          </cell>
          <cell r="L1440">
            <v>0</v>
          </cell>
          <cell r="M1440">
            <v>0</v>
          </cell>
          <cell r="N1440">
            <v>7793154.3099999987</v>
          </cell>
          <cell r="O1440">
            <v>5063140</v>
          </cell>
          <cell r="P1440">
            <v>4640856</v>
          </cell>
          <cell r="Q1440">
            <v>422284</v>
          </cell>
          <cell r="R1440">
            <v>9.0992696175015997</v>
          </cell>
          <cell r="S1440">
            <v>848</v>
          </cell>
          <cell r="T1440">
            <v>0</v>
          </cell>
          <cell r="U1440">
            <v>287</v>
          </cell>
          <cell r="V1440">
            <v>287</v>
          </cell>
          <cell r="W1440">
            <v>1431</v>
          </cell>
          <cell r="X1440">
            <v>910</v>
          </cell>
          <cell r="Y1440">
            <v>7793154.3099999987</v>
          </cell>
        </row>
        <row r="1441">
          <cell r="A1441">
            <v>1432</v>
          </cell>
          <cell r="B1441">
            <v>287</v>
          </cell>
          <cell r="C1441" t="str">
            <v xml:space="preserve">STURBRIDGE                   </v>
          </cell>
          <cell r="D1441">
            <v>770</v>
          </cell>
          <cell r="E1441" t="str">
            <v>TANTASQUA</v>
          </cell>
          <cell r="F1441">
            <v>7584468</v>
          </cell>
          <cell r="G1441">
            <v>0.52030946794500987</v>
          </cell>
          <cell r="H1441">
            <v>7473436</v>
          </cell>
          <cell r="I1441">
            <v>0.48952882393815944</v>
          </cell>
          <cell r="J1441"/>
          <cell r="K1441">
            <v>4855422</v>
          </cell>
          <cell r="L1441">
            <v>0</v>
          </cell>
          <cell r="M1441">
            <v>0</v>
          </cell>
          <cell r="N1441">
            <v>7473436</v>
          </cell>
          <cell r="O1441">
            <v>4855422</v>
          </cell>
          <cell r="P1441">
            <v>5033831</v>
          </cell>
          <cell r="Q1441">
            <v>-178409</v>
          </cell>
          <cell r="R1441">
            <v>-3.544199239108345</v>
          </cell>
          <cell r="S1441">
            <v>758</v>
          </cell>
          <cell r="T1441">
            <v>0</v>
          </cell>
          <cell r="U1441">
            <v>287</v>
          </cell>
          <cell r="V1441">
            <v>770</v>
          </cell>
          <cell r="W1441">
            <v>1432</v>
          </cell>
          <cell r="X1441">
            <v>731</v>
          </cell>
          <cell r="Y1441">
            <v>7473436</v>
          </cell>
        </row>
        <row r="1442">
          <cell r="A1442">
            <v>1433</v>
          </cell>
          <cell r="B1442">
            <v>287</v>
          </cell>
          <cell r="D1442">
            <v>998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/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287</v>
          </cell>
          <cell r="V1442">
            <v>998</v>
          </cell>
          <cell r="W1442">
            <v>1433</v>
          </cell>
          <cell r="X1442">
            <v>0</v>
          </cell>
          <cell r="Y1442">
            <v>0</v>
          </cell>
        </row>
        <row r="1443">
          <cell r="A1443">
            <v>1434</v>
          </cell>
          <cell r="B1443">
            <v>287</v>
          </cell>
          <cell r="D1443">
            <v>998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/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287</v>
          </cell>
          <cell r="V1443">
            <v>998</v>
          </cell>
          <cell r="W1443">
            <v>1434</v>
          </cell>
          <cell r="X1443">
            <v>0</v>
          </cell>
          <cell r="Y1443">
            <v>0</v>
          </cell>
        </row>
        <row r="1444">
          <cell r="A1444">
            <v>1435</v>
          </cell>
          <cell r="B1444">
            <v>287</v>
          </cell>
          <cell r="C1444" t="str">
            <v xml:space="preserve">STURBRIDGE                   </v>
          </cell>
          <cell r="D1444">
            <v>999</v>
          </cell>
          <cell r="E1444" t="str">
            <v>TOTAL</v>
          </cell>
          <cell r="F1444">
            <v>14576840.26</v>
          </cell>
          <cell r="G1444">
            <v>1</v>
          </cell>
          <cell r="H1444">
            <v>15266590.309999999</v>
          </cell>
          <cell r="I1444">
            <v>1</v>
          </cell>
          <cell r="J1444">
            <v>9918562</v>
          </cell>
          <cell r="K1444">
            <v>9918562</v>
          </cell>
          <cell r="L1444">
            <v>0</v>
          </cell>
          <cell r="M1444">
            <v>0</v>
          </cell>
          <cell r="N1444">
            <v>15266590.309999999</v>
          </cell>
          <cell r="O1444">
            <v>9918562</v>
          </cell>
          <cell r="P1444">
            <v>9674687</v>
          </cell>
          <cell r="Q1444">
            <v>243875</v>
          </cell>
          <cell r="R1444">
            <v>2.52075338457978</v>
          </cell>
          <cell r="S1444">
            <v>1606</v>
          </cell>
          <cell r="T1444">
            <v>0</v>
          </cell>
          <cell r="U1444">
            <v>287</v>
          </cell>
          <cell r="V1444">
            <v>999</v>
          </cell>
          <cell r="W1444">
            <v>1435</v>
          </cell>
          <cell r="X1444">
            <v>1641</v>
          </cell>
          <cell r="Y1444">
            <v>15266590.309999999</v>
          </cell>
        </row>
        <row r="1445">
          <cell r="A1445">
            <v>1436</v>
          </cell>
          <cell r="B1445">
            <v>288</v>
          </cell>
          <cell r="C1445" t="str">
            <v xml:space="preserve">SUDBURY                      </v>
          </cell>
          <cell r="D1445">
            <v>288</v>
          </cell>
          <cell r="E1445" t="str">
            <v>SUDBURY</v>
          </cell>
          <cell r="F1445">
            <v>24225298.832720004</v>
          </cell>
          <cell r="G1445">
            <v>0.63671411889445451</v>
          </cell>
          <cell r="H1445">
            <v>25075914.117840003</v>
          </cell>
          <cell r="I1445">
            <v>0.63759289809966491</v>
          </cell>
          <cell r="J1445"/>
          <cell r="K1445">
            <v>21703788</v>
          </cell>
          <cell r="L1445">
            <v>0</v>
          </cell>
          <cell r="M1445">
            <v>0</v>
          </cell>
          <cell r="N1445">
            <v>25075914.117840003</v>
          </cell>
          <cell r="O1445">
            <v>21703788</v>
          </cell>
          <cell r="P1445">
            <v>21111921</v>
          </cell>
          <cell r="Q1445">
            <v>591867</v>
          </cell>
          <cell r="R1445">
            <v>2.8034729762393482</v>
          </cell>
          <cell r="S1445">
            <v>2950</v>
          </cell>
          <cell r="T1445">
            <v>0</v>
          </cell>
          <cell r="U1445">
            <v>288</v>
          </cell>
          <cell r="V1445">
            <v>288</v>
          </cell>
          <cell r="W1445">
            <v>1436</v>
          </cell>
          <cell r="X1445">
            <v>2955</v>
          </cell>
          <cell r="Y1445">
            <v>25075914.117840003</v>
          </cell>
        </row>
        <row r="1446">
          <cell r="A1446">
            <v>1437</v>
          </cell>
          <cell r="B1446">
            <v>288</v>
          </cell>
          <cell r="C1446" t="str">
            <v xml:space="preserve">SUDBURY                      </v>
          </cell>
          <cell r="D1446">
            <v>695</v>
          </cell>
          <cell r="E1446" t="str">
            <v>LINCOLN SUDBURY</v>
          </cell>
          <cell r="F1446">
            <v>13609967</v>
          </cell>
          <cell r="G1446">
            <v>0.35771109394462014</v>
          </cell>
          <cell r="H1446">
            <v>14077932</v>
          </cell>
          <cell r="I1446">
            <v>0.35795263219314249</v>
          </cell>
          <cell r="J1446"/>
          <cell r="K1446">
            <v>12184778</v>
          </cell>
          <cell r="L1446">
            <v>0</v>
          </cell>
          <cell r="M1446">
            <v>0</v>
          </cell>
          <cell r="N1446">
            <v>14077932</v>
          </cell>
          <cell r="O1446">
            <v>12184778</v>
          </cell>
          <cell r="P1446">
            <v>11860846</v>
          </cell>
          <cell r="Q1446">
            <v>323932</v>
          </cell>
          <cell r="R1446">
            <v>2.7311036666355841</v>
          </cell>
          <cell r="S1446">
            <v>1412</v>
          </cell>
          <cell r="T1446">
            <v>0</v>
          </cell>
          <cell r="U1446">
            <v>288</v>
          </cell>
          <cell r="V1446">
            <v>695</v>
          </cell>
          <cell r="W1446">
            <v>1437</v>
          </cell>
          <cell r="X1446">
            <v>1403</v>
          </cell>
          <cell r="Y1446">
            <v>14077932</v>
          </cell>
        </row>
        <row r="1447">
          <cell r="A1447">
            <v>1438</v>
          </cell>
          <cell r="B1447">
            <v>288</v>
          </cell>
          <cell r="C1447" t="str">
            <v xml:space="preserve">SUDBURY                      </v>
          </cell>
          <cell r="D1447">
            <v>830</v>
          </cell>
          <cell r="E1447" t="str">
            <v>MINUTEMAN</v>
          </cell>
          <cell r="F1447">
            <v>212106</v>
          </cell>
          <cell r="G1447">
            <v>5.5747871609253428E-3</v>
          </cell>
          <cell r="H1447">
            <v>175190</v>
          </cell>
          <cell r="I1447">
            <v>4.4544697071925501E-3</v>
          </cell>
          <cell r="J1447"/>
          <cell r="K1447">
            <v>151631</v>
          </cell>
          <cell r="L1447">
            <v>0</v>
          </cell>
          <cell r="M1447">
            <v>0</v>
          </cell>
          <cell r="N1447">
            <v>175190</v>
          </cell>
          <cell r="O1447">
            <v>151631</v>
          </cell>
          <cell r="P1447">
            <v>184847</v>
          </cell>
          <cell r="Q1447">
            <v>-33216</v>
          </cell>
          <cell r="R1447">
            <v>-17.969455820218883</v>
          </cell>
          <cell r="S1447">
            <v>14</v>
          </cell>
          <cell r="T1447">
            <v>0</v>
          </cell>
          <cell r="U1447">
            <v>288</v>
          </cell>
          <cell r="V1447">
            <v>830</v>
          </cell>
          <cell r="W1447">
            <v>1438</v>
          </cell>
          <cell r="X1447">
            <v>11</v>
          </cell>
          <cell r="Y1447">
            <v>175190</v>
          </cell>
        </row>
        <row r="1448">
          <cell r="A1448">
            <v>1439</v>
          </cell>
          <cell r="B1448">
            <v>288</v>
          </cell>
          <cell r="D1448">
            <v>998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/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288</v>
          </cell>
          <cell r="V1448">
            <v>998</v>
          </cell>
          <cell r="W1448">
            <v>1439</v>
          </cell>
          <cell r="X1448">
            <v>0</v>
          </cell>
          <cell r="Y1448">
            <v>0</v>
          </cell>
        </row>
        <row r="1449">
          <cell r="A1449">
            <v>1440</v>
          </cell>
          <cell r="B1449">
            <v>288</v>
          </cell>
          <cell r="C1449" t="str">
            <v xml:space="preserve">SUDBURY                      </v>
          </cell>
          <cell r="D1449">
            <v>999</v>
          </cell>
          <cell r="E1449" t="str">
            <v>TOTAL</v>
          </cell>
          <cell r="F1449">
            <v>38047371.832720004</v>
          </cell>
          <cell r="G1449">
            <v>1</v>
          </cell>
          <cell r="H1449">
            <v>39329036.117840007</v>
          </cell>
          <cell r="I1449">
            <v>0.99999999999999989</v>
          </cell>
          <cell r="J1449">
            <v>34040197</v>
          </cell>
          <cell r="K1449">
            <v>34040197</v>
          </cell>
          <cell r="L1449">
            <v>0</v>
          </cell>
          <cell r="M1449">
            <v>0</v>
          </cell>
          <cell r="N1449">
            <v>39329036.117840007</v>
          </cell>
          <cell r="O1449">
            <v>34040197</v>
          </cell>
          <cell r="P1449">
            <v>33157614</v>
          </cell>
          <cell r="Q1449">
            <v>882583</v>
          </cell>
          <cell r="R1449">
            <v>2.6617807903789457</v>
          </cell>
          <cell r="S1449">
            <v>4376</v>
          </cell>
          <cell r="T1449">
            <v>0</v>
          </cell>
          <cell r="U1449">
            <v>288</v>
          </cell>
          <cell r="V1449">
            <v>999</v>
          </cell>
          <cell r="W1449">
            <v>1440</v>
          </cell>
          <cell r="X1449">
            <v>4369</v>
          </cell>
          <cell r="Y1449">
            <v>39329036.117840007</v>
          </cell>
        </row>
        <row r="1450">
          <cell r="A1450">
            <v>1441</v>
          </cell>
          <cell r="B1450">
            <v>289</v>
          </cell>
          <cell r="C1450" t="str">
            <v xml:space="preserve">SUNDERLAND                   </v>
          </cell>
          <cell r="D1450">
            <v>289</v>
          </cell>
          <cell r="E1450" t="str">
            <v>SUNDERLAND</v>
          </cell>
          <cell r="F1450">
            <v>1427166.29</v>
          </cell>
          <cell r="G1450">
            <v>0.44303782441882689</v>
          </cell>
          <cell r="H1450">
            <v>1450167.1600000001</v>
          </cell>
          <cell r="I1450">
            <v>0.45811613602441392</v>
          </cell>
          <cell r="J1450"/>
          <cell r="K1450">
            <v>1171657</v>
          </cell>
          <cell r="L1450">
            <v>0</v>
          </cell>
          <cell r="M1450">
            <v>0</v>
          </cell>
          <cell r="N1450">
            <v>1450167.1600000001</v>
          </cell>
          <cell r="O1450">
            <v>1171657</v>
          </cell>
          <cell r="P1450">
            <v>1106475</v>
          </cell>
          <cell r="Q1450">
            <v>65182</v>
          </cell>
          <cell r="R1450">
            <v>5.8909600307282135</v>
          </cell>
          <cell r="S1450">
            <v>160</v>
          </cell>
          <cell r="T1450">
            <v>0</v>
          </cell>
          <cell r="U1450">
            <v>289</v>
          </cell>
          <cell r="V1450">
            <v>289</v>
          </cell>
          <cell r="W1450">
            <v>1441</v>
          </cell>
          <cell r="X1450">
            <v>154</v>
          </cell>
          <cell r="Y1450">
            <v>1450167.1600000001</v>
          </cell>
        </row>
        <row r="1451">
          <cell r="A1451">
            <v>1442</v>
          </cell>
          <cell r="B1451">
            <v>289</v>
          </cell>
          <cell r="C1451" t="str">
            <v xml:space="preserve">SUNDERLAND                   </v>
          </cell>
          <cell r="D1451">
            <v>670</v>
          </cell>
          <cell r="E1451" t="str">
            <v>FRONTIER</v>
          </cell>
          <cell r="F1451">
            <v>1531411</v>
          </cell>
          <cell r="G1451">
            <v>0.47539869914602595</v>
          </cell>
          <cell r="H1451">
            <v>1486731</v>
          </cell>
          <cell r="I1451">
            <v>0.46966686311370676</v>
          </cell>
          <cell r="J1451"/>
          <cell r="K1451">
            <v>1201198</v>
          </cell>
          <cell r="L1451">
            <v>0</v>
          </cell>
          <cell r="M1451">
            <v>0</v>
          </cell>
          <cell r="N1451">
            <v>1486731</v>
          </cell>
          <cell r="O1451">
            <v>1201198</v>
          </cell>
          <cell r="P1451">
            <v>1187296</v>
          </cell>
          <cell r="Q1451">
            <v>13902</v>
          </cell>
          <cell r="R1451">
            <v>1.1708958844298305</v>
          </cell>
          <cell r="S1451">
            <v>167</v>
          </cell>
          <cell r="T1451">
            <v>0</v>
          </cell>
          <cell r="U1451">
            <v>289</v>
          </cell>
          <cell r="V1451">
            <v>670</v>
          </cell>
          <cell r="W1451">
            <v>1442</v>
          </cell>
          <cell r="X1451">
            <v>157</v>
          </cell>
          <cell r="Y1451">
            <v>1486731</v>
          </cell>
        </row>
        <row r="1452">
          <cell r="A1452">
            <v>1443</v>
          </cell>
          <cell r="B1452">
            <v>289</v>
          </cell>
          <cell r="C1452" t="str">
            <v xml:space="preserve">SUNDERLAND                   </v>
          </cell>
          <cell r="D1452">
            <v>818</v>
          </cell>
          <cell r="E1452" t="str">
            <v>FRANKLIN COUNTY</v>
          </cell>
          <cell r="F1452">
            <v>262742</v>
          </cell>
          <cell r="G1452">
            <v>8.1563476435147164E-2</v>
          </cell>
          <cell r="H1452">
            <v>228603</v>
          </cell>
          <cell r="I1452">
            <v>7.2217000861879321E-2</v>
          </cell>
          <cell r="J1452"/>
          <cell r="K1452">
            <v>184699</v>
          </cell>
          <cell r="L1452">
            <v>0</v>
          </cell>
          <cell r="M1452">
            <v>0</v>
          </cell>
          <cell r="N1452">
            <v>228603</v>
          </cell>
          <cell r="O1452">
            <v>184699</v>
          </cell>
          <cell r="P1452">
            <v>203703</v>
          </cell>
          <cell r="Q1452">
            <v>-19004</v>
          </cell>
          <cell r="R1452">
            <v>-9.3292685920187726</v>
          </cell>
          <cell r="S1452">
            <v>18</v>
          </cell>
          <cell r="T1452">
            <v>0</v>
          </cell>
          <cell r="U1452">
            <v>289</v>
          </cell>
          <cell r="V1452">
            <v>818</v>
          </cell>
          <cell r="W1452">
            <v>1443</v>
          </cell>
          <cell r="X1452">
            <v>15</v>
          </cell>
          <cell r="Y1452">
            <v>228603</v>
          </cell>
        </row>
        <row r="1453">
          <cell r="A1453">
            <v>1444</v>
          </cell>
          <cell r="B1453">
            <v>289</v>
          </cell>
          <cell r="D1453">
            <v>998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/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289</v>
          </cell>
          <cell r="V1453">
            <v>998</v>
          </cell>
          <cell r="W1453">
            <v>1444</v>
          </cell>
          <cell r="X1453">
            <v>0</v>
          </cell>
          <cell r="Y1453">
            <v>0</v>
          </cell>
        </row>
        <row r="1454">
          <cell r="A1454">
            <v>1445</v>
          </cell>
          <cell r="B1454">
            <v>289</v>
          </cell>
          <cell r="C1454" t="str">
            <v xml:space="preserve">SUNDERLAND                   </v>
          </cell>
          <cell r="D1454">
            <v>999</v>
          </cell>
          <cell r="E1454" t="str">
            <v>TOTAL</v>
          </cell>
          <cell r="F1454">
            <v>3221319.29</v>
          </cell>
          <cell r="G1454">
            <v>1</v>
          </cell>
          <cell r="H1454">
            <v>3165501.16</v>
          </cell>
          <cell r="I1454">
            <v>1</v>
          </cell>
          <cell r="J1454">
            <v>2557554</v>
          </cell>
          <cell r="K1454">
            <v>2557554</v>
          </cell>
          <cell r="L1454">
            <v>0</v>
          </cell>
          <cell r="M1454">
            <v>0</v>
          </cell>
          <cell r="N1454">
            <v>3165501.16</v>
          </cell>
          <cell r="O1454">
            <v>2557554</v>
          </cell>
          <cell r="P1454">
            <v>2497474</v>
          </cell>
          <cell r="Q1454">
            <v>60080</v>
          </cell>
          <cell r="R1454">
            <v>2.4056306492079598</v>
          </cell>
          <cell r="S1454">
            <v>345</v>
          </cell>
          <cell r="T1454">
            <v>0</v>
          </cell>
          <cell r="U1454">
            <v>289</v>
          </cell>
          <cell r="V1454">
            <v>999</v>
          </cell>
          <cell r="W1454">
            <v>1445</v>
          </cell>
          <cell r="X1454">
            <v>326</v>
          </cell>
          <cell r="Y1454">
            <v>3165501.16</v>
          </cell>
        </row>
        <row r="1455">
          <cell r="A1455">
            <v>1446</v>
          </cell>
          <cell r="B1455">
            <v>290</v>
          </cell>
          <cell r="C1455" t="str">
            <v xml:space="preserve">SUTTON                       </v>
          </cell>
          <cell r="D1455">
            <v>290</v>
          </cell>
          <cell r="E1455" t="str">
            <v>SUTTON</v>
          </cell>
          <cell r="F1455">
            <v>13280919.139999997</v>
          </cell>
          <cell r="G1455">
            <v>0.90605822516375623</v>
          </cell>
          <cell r="H1455">
            <v>13287888.290000001</v>
          </cell>
          <cell r="I1455">
            <v>0.90279834707891726</v>
          </cell>
          <cell r="J1455"/>
          <cell r="K1455">
            <v>9081755</v>
          </cell>
          <cell r="L1455">
            <v>0</v>
          </cell>
          <cell r="M1455">
            <v>0</v>
          </cell>
          <cell r="N1455">
            <v>13287888.290000001</v>
          </cell>
          <cell r="O1455">
            <v>9081755</v>
          </cell>
          <cell r="P1455">
            <v>8832665</v>
          </cell>
          <cell r="Q1455">
            <v>249090</v>
          </cell>
          <cell r="R1455">
            <v>2.8201001622952981</v>
          </cell>
          <cell r="S1455">
            <v>1577</v>
          </cell>
          <cell r="T1455">
            <v>0</v>
          </cell>
          <cell r="U1455">
            <v>290</v>
          </cell>
          <cell r="V1455">
            <v>290</v>
          </cell>
          <cell r="W1455">
            <v>1446</v>
          </cell>
          <cell r="X1455">
            <v>1522</v>
          </cell>
          <cell r="Y1455">
            <v>13287888.290000001</v>
          </cell>
        </row>
        <row r="1456">
          <cell r="A1456">
            <v>1447</v>
          </cell>
          <cell r="B1456">
            <v>290</v>
          </cell>
          <cell r="C1456" t="str">
            <v xml:space="preserve">SUTTON                       </v>
          </cell>
          <cell r="D1456">
            <v>805</v>
          </cell>
          <cell r="E1456" t="str">
            <v>BLACKSTONE VALLEY</v>
          </cell>
          <cell r="F1456">
            <v>1376990</v>
          </cell>
          <cell r="G1456">
            <v>9.3941774836243816E-2</v>
          </cell>
          <cell r="H1456">
            <v>1430668</v>
          </cell>
          <cell r="I1456">
            <v>9.7201652921082779E-2</v>
          </cell>
          <cell r="J1456"/>
          <cell r="K1456">
            <v>977806</v>
          </cell>
          <cell r="L1456">
            <v>0</v>
          </cell>
          <cell r="M1456">
            <v>0</v>
          </cell>
          <cell r="N1456">
            <v>1430668</v>
          </cell>
          <cell r="O1456">
            <v>977806</v>
          </cell>
          <cell r="P1456">
            <v>915787</v>
          </cell>
          <cell r="Q1456">
            <v>62019</v>
          </cell>
          <cell r="R1456">
            <v>6.7722079479180204</v>
          </cell>
          <cell r="S1456">
            <v>97</v>
          </cell>
          <cell r="T1456">
            <v>0</v>
          </cell>
          <cell r="U1456">
            <v>290</v>
          </cell>
          <cell r="V1456">
            <v>805</v>
          </cell>
          <cell r="W1456">
            <v>1447</v>
          </cell>
          <cell r="X1456">
            <v>97</v>
          </cell>
          <cell r="Y1456">
            <v>1430668</v>
          </cell>
        </row>
        <row r="1457">
          <cell r="A1457">
            <v>1448</v>
          </cell>
          <cell r="B1457">
            <v>290</v>
          </cell>
          <cell r="D1457">
            <v>998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/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290</v>
          </cell>
          <cell r="V1457">
            <v>998</v>
          </cell>
          <cell r="W1457">
            <v>1448</v>
          </cell>
          <cell r="X1457">
            <v>0</v>
          </cell>
          <cell r="Y1457">
            <v>0</v>
          </cell>
        </row>
        <row r="1458">
          <cell r="A1458">
            <v>1449</v>
          </cell>
          <cell r="B1458">
            <v>290</v>
          </cell>
          <cell r="D1458">
            <v>998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/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290</v>
          </cell>
          <cell r="V1458">
            <v>998</v>
          </cell>
          <cell r="W1458">
            <v>1449</v>
          </cell>
          <cell r="X1458">
            <v>0</v>
          </cell>
          <cell r="Y1458">
            <v>0</v>
          </cell>
        </row>
        <row r="1459">
          <cell r="A1459">
            <v>1450</v>
          </cell>
          <cell r="B1459">
            <v>290</v>
          </cell>
          <cell r="C1459" t="str">
            <v xml:space="preserve">SUTTON                       </v>
          </cell>
          <cell r="D1459">
            <v>999</v>
          </cell>
          <cell r="E1459" t="str">
            <v>TOTAL</v>
          </cell>
          <cell r="F1459">
            <v>14657909.139999997</v>
          </cell>
          <cell r="G1459">
            <v>1</v>
          </cell>
          <cell r="H1459">
            <v>14718556.290000001</v>
          </cell>
          <cell r="I1459">
            <v>1</v>
          </cell>
          <cell r="J1459">
            <v>10059561</v>
          </cell>
          <cell r="K1459">
            <v>10059561</v>
          </cell>
          <cell r="L1459">
            <v>0</v>
          </cell>
          <cell r="M1459">
            <v>0</v>
          </cell>
          <cell r="N1459">
            <v>14718556.290000001</v>
          </cell>
          <cell r="O1459">
            <v>10059561</v>
          </cell>
          <cell r="P1459">
            <v>9748452</v>
          </cell>
          <cell r="Q1459">
            <v>311109</v>
          </cell>
          <cell r="R1459">
            <v>3.1913682295404437</v>
          </cell>
          <cell r="S1459">
            <v>1674</v>
          </cell>
          <cell r="T1459">
            <v>0</v>
          </cell>
          <cell r="U1459">
            <v>290</v>
          </cell>
          <cell r="V1459">
            <v>999</v>
          </cell>
          <cell r="W1459">
            <v>1450</v>
          </cell>
          <cell r="X1459">
            <v>1619</v>
          </cell>
          <cell r="Y1459">
            <v>14718556.290000001</v>
          </cell>
        </row>
        <row r="1460">
          <cell r="A1460">
            <v>1451</v>
          </cell>
          <cell r="B1460">
            <v>291</v>
          </cell>
          <cell r="C1460" t="str">
            <v xml:space="preserve">SWAMPSCOTT                   </v>
          </cell>
          <cell r="D1460">
            <v>291</v>
          </cell>
          <cell r="E1460" t="str">
            <v>SWAMPSCOTT</v>
          </cell>
          <cell r="F1460">
            <v>18506840.309999999</v>
          </cell>
          <cell r="G1460">
            <v>0.98539114539193451</v>
          </cell>
          <cell r="H1460">
            <v>19282648.440000001</v>
          </cell>
          <cell r="I1460">
            <v>0.98313948519518413</v>
          </cell>
          <cell r="J1460"/>
          <cell r="K1460">
            <v>16709454</v>
          </cell>
          <cell r="L1460">
            <v>0</v>
          </cell>
          <cell r="M1460">
            <v>0</v>
          </cell>
          <cell r="N1460">
            <v>19282648.440000001</v>
          </cell>
          <cell r="O1460">
            <v>16709525</v>
          </cell>
          <cell r="P1460">
            <v>16211795</v>
          </cell>
          <cell r="Q1460">
            <v>497730</v>
          </cell>
          <cell r="R1460">
            <v>3.0701720568265265</v>
          </cell>
          <cell r="S1460">
            <v>2149</v>
          </cell>
          <cell r="T1460">
            <v>0</v>
          </cell>
          <cell r="U1460">
            <v>291</v>
          </cell>
          <cell r="V1460">
            <v>291</v>
          </cell>
          <cell r="W1460">
            <v>1451</v>
          </cell>
          <cell r="X1460">
            <v>2145</v>
          </cell>
          <cell r="Y1460">
            <v>19282648.440000001</v>
          </cell>
        </row>
        <row r="1461">
          <cell r="A1461">
            <v>1452</v>
          </cell>
          <cell r="B1461">
            <v>291</v>
          </cell>
          <cell r="C1461" t="str">
            <v xml:space="preserve">SWAMPSCOTT                   </v>
          </cell>
          <cell r="D1461">
            <v>854</v>
          </cell>
          <cell r="E1461" t="str">
            <v>NORTH SHORE</v>
          </cell>
          <cell r="F1461">
            <v>274372</v>
          </cell>
          <cell r="G1461">
            <v>1.4608854608065502E-2</v>
          </cell>
          <cell r="H1461">
            <v>301816</v>
          </cell>
          <cell r="I1461">
            <v>1.5388302482771898E-2</v>
          </cell>
          <cell r="J1461"/>
          <cell r="K1461">
            <v>261540</v>
          </cell>
          <cell r="L1461">
            <v>0</v>
          </cell>
          <cell r="M1461">
            <v>0</v>
          </cell>
          <cell r="N1461">
            <v>301816</v>
          </cell>
          <cell r="O1461">
            <v>261541</v>
          </cell>
          <cell r="P1461">
            <v>240347</v>
          </cell>
          <cell r="Q1461">
            <v>21194</v>
          </cell>
          <cell r="R1461">
            <v>8.8180838537614363</v>
          </cell>
          <cell r="S1461">
            <v>19</v>
          </cell>
          <cell r="T1461">
            <v>0</v>
          </cell>
          <cell r="U1461">
            <v>291</v>
          </cell>
          <cell r="V1461">
            <v>854</v>
          </cell>
          <cell r="W1461">
            <v>1452</v>
          </cell>
          <cell r="X1461">
            <v>20</v>
          </cell>
          <cell r="Y1461">
            <v>301816</v>
          </cell>
        </row>
        <row r="1462">
          <cell r="A1462">
            <v>1453</v>
          </cell>
          <cell r="B1462">
            <v>291</v>
          </cell>
          <cell r="C1462" t="str">
            <v xml:space="preserve">SWAMPSCOTT                   </v>
          </cell>
          <cell r="D1462">
            <v>913</v>
          </cell>
          <cell r="E1462" t="str">
            <v>ESSEX AGRICULTURAL</v>
          </cell>
          <cell r="F1462">
            <v>0</v>
          </cell>
          <cell r="G1462">
            <v>0</v>
          </cell>
          <cell r="H1462">
            <v>28875</v>
          </cell>
          <cell r="I1462">
            <v>1.472212322044022E-3</v>
          </cell>
          <cell r="J1462"/>
          <cell r="K1462">
            <v>25022</v>
          </cell>
          <cell r="L1462">
            <v>24950</v>
          </cell>
          <cell r="M1462">
            <v>-72</v>
          </cell>
          <cell r="N1462">
            <v>0</v>
          </cell>
          <cell r="O1462">
            <v>24950</v>
          </cell>
          <cell r="P1462">
            <v>0</v>
          </cell>
          <cell r="Q1462">
            <v>24950</v>
          </cell>
          <cell r="R1462">
            <v>100</v>
          </cell>
          <cell r="S1462">
            <v>0</v>
          </cell>
          <cell r="T1462">
            <v>0</v>
          </cell>
          <cell r="U1462">
            <v>291</v>
          </cell>
          <cell r="V1462">
            <v>913</v>
          </cell>
          <cell r="W1462">
            <v>1453</v>
          </cell>
          <cell r="X1462">
            <v>2</v>
          </cell>
          <cell r="Y1462">
            <v>28875</v>
          </cell>
        </row>
        <row r="1463">
          <cell r="A1463">
            <v>1454</v>
          </cell>
          <cell r="B1463">
            <v>291</v>
          </cell>
          <cell r="D1463">
            <v>998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/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291</v>
          </cell>
          <cell r="V1463">
            <v>998</v>
          </cell>
          <cell r="W1463">
            <v>1454</v>
          </cell>
          <cell r="X1463">
            <v>0</v>
          </cell>
          <cell r="Y1463">
            <v>0</v>
          </cell>
        </row>
        <row r="1464">
          <cell r="A1464">
            <v>1455</v>
          </cell>
          <cell r="B1464">
            <v>291</v>
          </cell>
          <cell r="C1464" t="str">
            <v xml:space="preserve">SWAMPSCOTT                   </v>
          </cell>
          <cell r="D1464">
            <v>999</v>
          </cell>
          <cell r="E1464" t="str">
            <v>TOTAL</v>
          </cell>
          <cell r="F1464">
            <v>18781212.309999999</v>
          </cell>
          <cell r="G1464">
            <v>1</v>
          </cell>
          <cell r="H1464">
            <v>19613339.440000001</v>
          </cell>
          <cell r="I1464">
            <v>1</v>
          </cell>
          <cell r="J1464">
            <v>16996016</v>
          </cell>
          <cell r="K1464">
            <v>16996016</v>
          </cell>
          <cell r="L1464">
            <v>24950</v>
          </cell>
          <cell r="M1464">
            <v>-72</v>
          </cell>
          <cell r="N1464">
            <v>19584464.440000001</v>
          </cell>
          <cell r="O1464">
            <v>16996016</v>
          </cell>
          <cell r="P1464">
            <v>16452142</v>
          </cell>
          <cell r="Q1464">
            <v>543874</v>
          </cell>
          <cell r="R1464">
            <v>3.305794467370875</v>
          </cell>
          <cell r="S1464">
            <v>2168</v>
          </cell>
          <cell r="T1464">
            <v>0</v>
          </cell>
          <cell r="U1464">
            <v>291</v>
          </cell>
          <cell r="V1464">
            <v>999</v>
          </cell>
          <cell r="W1464">
            <v>1455</v>
          </cell>
          <cell r="X1464">
            <v>2167</v>
          </cell>
          <cell r="Y1464">
            <v>19613339.440000001</v>
          </cell>
        </row>
        <row r="1465">
          <cell r="A1465">
            <v>1456</v>
          </cell>
          <cell r="B1465">
            <v>292</v>
          </cell>
          <cell r="C1465" t="str">
            <v xml:space="preserve">SWANSEA                      </v>
          </cell>
          <cell r="D1465">
            <v>292</v>
          </cell>
          <cell r="E1465" t="str">
            <v>SWANSEA</v>
          </cell>
          <cell r="F1465">
            <v>17312134.07</v>
          </cell>
          <cell r="G1465">
            <v>0.89526397580341954</v>
          </cell>
          <cell r="H1465">
            <v>18589115.77</v>
          </cell>
          <cell r="I1465">
            <v>0.89735836686683479</v>
          </cell>
          <cell r="J1465"/>
          <cell r="K1465">
            <v>13137149</v>
          </cell>
          <cell r="L1465">
            <v>0</v>
          </cell>
          <cell r="M1465">
            <v>0</v>
          </cell>
          <cell r="N1465">
            <v>18589115.77</v>
          </cell>
          <cell r="O1465">
            <v>13137149</v>
          </cell>
          <cell r="P1465">
            <v>12740418</v>
          </cell>
          <cell r="Q1465">
            <v>396731</v>
          </cell>
          <cell r="R1465">
            <v>3.113955915732121</v>
          </cell>
          <cell r="S1465">
            <v>1983</v>
          </cell>
          <cell r="T1465">
            <v>0</v>
          </cell>
          <cell r="U1465">
            <v>292</v>
          </cell>
          <cell r="V1465">
            <v>292</v>
          </cell>
          <cell r="W1465">
            <v>1456</v>
          </cell>
          <cell r="X1465">
            <v>2034</v>
          </cell>
          <cell r="Y1465">
            <v>18589115.77</v>
          </cell>
        </row>
        <row r="1466">
          <cell r="A1466">
            <v>1457</v>
          </cell>
          <cell r="B1466">
            <v>292</v>
          </cell>
          <cell r="C1466" t="str">
            <v xml:space="preserve">SWANSEA                      </v>
          </cell>
          <cell r="D1466">
            <v>821</v>
          </cell>
          <cell r="E1466" t="str">
            <v>GREATER FALL RIVER</v>
          </cell>
          <cell r="F1466">
            <v>1839954</v>
          </cell>
          <cell r="G1466">
            <v>9.5149709832128462E-2</v>
          </cell>
          <cell r="H1466">
            <v>1918831</v>
          </cell>
          <cell r="I1466">
            <v>9.2628346273054357E-2</v>
          </cell>
          <cell r="J1466"/>
          <cell r="K1466">
            <v>1356061</v>
          </cell>
          <cell r="L1466">
            <v>0</v>
          </cell>
          <cell r="M1466">
            <v>0</v>
          </cell>
          <cell r="N1466">
            <v>1918831</v>
          </cell>
          <cell r="O1466">
            <v>1356061</v>
          </cell>
          <cell r="P1466">
            <v>1354067</v>
          </cell>
          <cell r="Q1466">
            <v>1994</v>
          </cell>
          <cell r="R1466">
            <v>0.14726006911031728</v>
          </cell>
          <cell r="S1466">
            <v>128</v>
          </cell>
          <cell r="T1466">
            <v>0</v>
          </cell>
          <cell r="U1466">
            <v>292</v>
          </cell>
          <cell r="V1466">
            <v>821</v>
          </cell>
          <cell r="W1466">
            <v>1457</v>
          </cell>
          <cell r="X1466">
            <v>128</v>
          </cell>
          <cell r="Y1466">
            <v>1918831</v>
          </cell>
        </row>
        <row r="1467">
          <cell r="A1467">
            <v>1458</v>
          </cell>
          <cell r="B1467">
            <v>292</v>
          </cell>
          <cell r="C1467" t="str">
            <v xml:space="preserve">SWANSEA                      </v>
          </cell>
          <cell r="D1467">
            <v>910</v>
          </cell>
          <cell r="E1467" t="str">
            <v>BRISTOL COUNTY</v>
          </cell>
          <cell r="F1467">
            <v>185375</v>
          </cell>
          <cell r="G1467">
            <v>9.5863143644519446E-3</v>
          </cell>
          <cell r="H1467">
            <v>207429</v>
          </cell>
          <cell r="I1467">
            <v>1.0013286860110866E-2</v>
          </cell>
          <cell r="J1467"/>
          <cell r="K1467">
            <v>146593</v>
          </cell>
          <cell r="L1467">
            <v>0</v>
          </cell>
          <cell r="M1467">
            <v>0</v>
          </cell>
          <cell r="N1467">
            <v>207429</v>
          </cell>
          <cell r="O1467">
            <v>146593</v>
          </cell>
          <cell r="P1467">
            <v>136422</v>
          </cell>
          <cell r="Q1467">
            <v>10171</v>
          </cell>
          <cell r="R1467">
            <v>7.4555423612027383</v>
          </cell>
          <cell r="S1467">
            <v>13</v>
          </cell>
          <cell r="T1467">
            <v>0</v>
          </cell>
          <cell r="U1467">
            <v>292</v>
          </cell>
          <cell r="V1467">
            <v>910</v>
          </cell>
          <cell r="W1467">
            <v>1458</v>
          </cell>
          <cell r="X1467">
            <v>14</v>
          </cell>
          <cell r="Y1467">
            <v>207429</v>
          </cell>
        </row>
        <row r="1468">
          <cell r="A1468">
            <v>1459</v>
          </cell>
          <cell r="B1468">
            <v>292</v>
          </cell>
          <cell r="D1468">
            <v>998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/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292</v>
          </cell>
          <cell r="V1468">
            <v>998</v>
          </cell>
          <cell r="W1468">
            <v>1459</v>
          </cell>
          <cell r="X1468">
            <v>0</v>
          </cell>
          <cell r="Y1468">
            <v>0</v>
          </cell>
        </row>
        <row r="1469">
          <cell r="A1469">
            <v>1460</v>
          </cell>
          <cell r="B1469">
            <v>292</v>
          </cell>
          <cell r="C1469" t="str">
            <v xml:space="preserve">SWANSEA                      </v>
          </cell>
          <cell r="D1469">
            <v>999</v>
          </cell>
          <cell r="E1469" t="str">
            <v>TOTAL</v>
          </cell>
          <cell r="F1469">
            <v>19337463.07</v>
          </cell>
          <cell r="G1469">
            <v>1</v>
          </cell>
          <cell r="H1469">
            <v>20715375.77</v>
          </cell>
          <cell r="I1469">
            <v>1</v>
          </cell>
          <cell r="J1469">
            <v>14639802</v>
          </cell>
          <cell r="K1469">
            <v>14639803</v>
          </cell>
          <cell r="L1469">
            <v>0</v>
          </cell>
          <cell r="M1469">
            <v>0</v>
          </cell>
          <cell r="N1469">
            <v>20715375.77</v>
          </cell>
          <cell r="O1469">
            <v>14639803</v>
          </cell>
          <cell r="P1469">
            <v>14230907</v>
          </cell>
          <cell r="Q1469">
            <v>408896</v>
          </cell>
          <cell r="R1469">
            <v>2.8732954266372479</v>
          </cell>
          <cell r="S1469">
            <v>2124</v>
          </cell>
          <cell r="T1469">
            <v>0</v>
          </cell>
          <cell r="U1469">
            <v>292</v>
          </cell>
          <cell r="V1469">
            <v>999</v>
          </cell>
          <cell r="W1469">
            <v>1460</v>
          </cell>
          <cell r="X1469">
            <v>2176</v>
          </cell>
          <cell r="Y1469">
            <v>20715375.77</v>
          </cell>
        </row>
        <row r="1470">
          <cell r="A1470">
            <v>1461</v>
          </cell>
          <cell r="B1470">
            <v>293</v>
          </cell>
          <cell r="C1470" t="str">
            <v xml:space="preserve">TAUNTON                      </v>
          </cell>
          <cell r="D1470">
            <v>293</v>
          </cell>
          <cell r="E1470" t="str">
            <v>TAUNTON</v>
          </cell>
          <cell r="F1470">
            <v>75257775.25999999</v>
          </cell>
          <cell r="G1470">
            <v>0.86759412178065509</v>
          </cell>
          <cell r="H1470">
            <v>78583025.370000005</v>
          </cell>
          <cell r="I1470">
            <v>0.87037988368747088</v>
          </cell>
          <cell r="J1470"/>
          <cell r="K1470">
            <v>30952805</v>
          </cell>
          <cell r="L1470">
            <v>0</v>
          </cell>
          <cell r="M1470">
            <v>0</v>
          </cell>
          <cell r="N1470">
            <v>78583025.370000005</v>
          </cell>
          <cell r="O1470">
            <v>30952805</v>
          </cell>
          <cell r="P1470">
            <v>29692749</v>
          </cell>
          <cell r="Q1470">
            <v>1260056</v>
          </cell>
          <cell r="R1470">
            <v>4.2436488450429426</v>
          </cell>
          <cell r="S1470">
            <v>7895</v>
          </cell>
          <cell r="T1470">
            <v>0</v>
          </cell>
          <cell r="U1470">
            <v>293</v>
          </cell>
          <cell r="V1470">
            <v>293</v>
          </cell>
          <cell r="W1470">
            <v>1461</v>
          </cell>
          <cell r="X1470">
            <v>7797</v>
          </cell>
          <cell r="Y1470">
            <v>78583025.370000005</v>
          </cell>
        </row>
        <row r="1471">
          <cell r="A1471">
            <v>1462</v>
          </cell>
          <cell r="B1471">
            <v>293</v>
          </cell>
          <cell r="C1471" t="str">
            <v xml:space="preserve">TAUNTON                      </v>
          </cell>
          <cell r="D1471">
            <v>810</v>
          </cell>
          <cell r="E1471" t="str">
            <v>BRISTOL PLYMOUTH</v>
          </cell>
          <cell r="F1471">
            <v>10914907</v>
          </cell>
          <cell r="G1471">
            <v>0.12583030949648252</v>
          </cell>
          <cell r="H1471">
            <v>11021314</v>
          </cell>
          <cell r="I1471">
            <v>0.12207127369093672</v>
          </cell>
          <cell r="J1471"/>
          <cell r="K1471">
            <v>4341148</v>
          </cell>
          <cell r="L1471">
            <v>0</v>
          </cell>
          <cell r="M1471">
            <v>0</v>
          </cell>
          <cell r="N1471">
            <v>11021314</v>
          </cell>
          <cell r="O1471">
            <v>4341148</v>
          </cell>
          <cell r="P1471">
            <v>4306447</v>
          </cell>
          <cell r="Q1471">
            <v>34701</v>
          </cell>
          <cell r="R1471">
            <v>0.80579187436882427</v>
          </cell>
          <cell r="S1471">
            <v>776</v>
          </cell>
          <cell r="T1471">
            <v>0</v>
          </cell>
          <cell r="U1471">
            <v>293</v>
          </cell>
          <cell r="V1471">
            <v>810</v>
          </cell>
          <cell r="W1471">
            <v>1462</v>
          </cell>
          <cell r="X1471">
            <v>747</v>
          </cell>
          <cell r="Y1471">
            <v>11021314</v>
          </cell>
        </row>
        <row r="1472">
          <cell r="A1472">
            <v>1463</v>
          </cell>
          <cell r="B1472">
            <v>293</v>
          </cell>
          <cell r="C1472" t="str">
            <v xml:space="preserve">TAUNTON                      </v>
          </cell>
          <cell r="D1472">
            <v>910</v>
          </cell>
          <cell r="E1472" t="str">
            <v>BRISTOL COUNTY</v>
          </cell>
          <cell r="F1472">
            <v>570385</v>
          </cell>
          <cell r="G1472">
            <v>6.5755687228623381E-3</v>
          </cell>
          <cell r="H1472">
            <v>681554</v>
          </cell>
          <cell r="I1472">
            <v>7.5488426215923696E-3</v>
          </cell>
          <cell r="J1472"/>
          <cell r="K1472">
            <v>268455</v>
          </cell>
          <cell r="L1472">
            <v>0</v>
          </cell>
          <cell r="M1472">
            <v>0</v>
          </cell>
          <cell r="N1472">
            <v>681554</v>
          </cell>
          <cell r="O1472">
            <v>268455</v>
          </cell>
          <cell r="P1472">
            <v>225044</v>
          </cell>
          <cell r="Q1472">
            <v>43411</v>
          </cell>
          <cell r="R1472">
            <v>19.290005510033595</v>
          </cell>
          <cell r="S1472">
            <v>40</v>
          </cell>
          <cell r="T1472">
            <v>0</v>
          </cell>
          <cell r="U1472">
            <v>293</v>
          </cell>
          <cell r="V1472">
            <v>910</v>
          </cell>
          <cell r="W1472">
            <v>1463</v>
          </cell>
          <cell r="X1472">
            <v>46</v>
          </cell>
          <cell r="Y1472">
            <v>681554</v>
          </cell>
        </row>
        <row r="1473">
          <cell r="A1473">
            <v>1464</v>
          </cell>
          <cell r="B1473">
            <v>293</v>
          </cell>
          <cell r="D1473">
            <v>998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/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293</v>
          </cell>
          <cell r="V1473">
            <v>998</v>
          </cell>
          <cell r="W1473">
            <v>1464</v>
          </cell>
          <cell r="X1473">
            <v>0</v>
          </cell>
          <cell r="Y1473">
            <v>0</v>
          </cell>
        </row>
        <row r="1474">
          <cell r="A1474">
            <v>1465</v>
          </cell>
          <cell r="B1474">
            <v>293</v>
          </cell>
          <cell r="C1474" t="str">
            <v xml:space="preserve">TAUNTON                      </v>
          </cell>
          <cell r="D1474">
            <v>999</v>
          </cell>
          <cell r="E1474" t="str">
            <v>TOTAL</v>
          </cell>
          <cell r="F1474">
            <v>86743067.25999999</v>
          </cell>
          <cell r="G1474">
            <v>1</v>
          </cell>
          <cell r="H1474">
            <v>90285893.370000005</v>
          </cell>
          <cell r="I1474">
            <v>1</v>
          </cell>
          <cell r="J1474">
            <v>35562408</v>
          </cell>
          <cell r="K1474">
            <v>35562408</v>
          </cell>
          <cell r="L1474">
            <v>0</v>
          </cell>
          <cell r="M1474">
            <v>0</v>
          </cell>
          <cell r="N1474">
            <v>90285893.370000005</v>
          </cell>
          <cell r="O1474">
            <v>35562408</v>
          </cell>
          <cell r="P1474">
            <v>34224240</v>
          </cell>
          <cell r="Q1474">
            <v>1338168</v>
          </cell>
          <cell r="R1474">
            <v>3.9100006311316191</v>
          </cell>
          <cell r="S1474">
            <v>8711</v>
          </cell>
          <cell r="T1474">
            <v>0</v>
          </cell>
          <cell r="U1474">
            <v>293</v>
          </cell>
          <cell r="V1474">
            <v>999</v>
          </cell>
          <cell r="W1474">
            <v>1465</v>
          </cell>
          <cell r="X1474">
            <v>8590</v>
          </cell>
          <cell r="Y1474">
            <v>90285893.370000005</v>
          </cell>
        </row>
        <row r="1475">
          <cell r="A1475">
            <v>1466</v>
          </cell>
          <cell r="B1475">
            <v>294</v>
          </cell>
          <cell r="C1475" t="str">
            <v xml:space="preserve">TEMPLETON                    </v>
          </cell>
          <cell r="D1475">
            <v>294</v>
          </cell>
          <cell r="E1475" t="str">
            <v>TEMPLETON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/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294</v>
          </cell>
          <cell r="V1475">
            <v>294</v>
          </cell>
          <cell r="W1475">
            <v>1466</v>
          </cell>
          <cell r="X1475">
            <v>0</v>
          </cell>
          <cell r="Y1475">
            <v>0</v>
          </cell>
        </row>
        <row r="1476">
          <cell r="A1476">
            <v>1467</v>
          </cell>
          <cell r="B1476">
            <v>294</v>
          </cell>
          <cell r="C1476" t="str">
            <v xml:space="preserve">TEMPLETON                    </v>
          </cell>
          <cell r="D1476">
            <v>720</v>
          </cell>
          <cell r="E1476" t="str">
            <v>NARRAGANSETT</v>
          </cell>
          <cell r="F1476">
            <v>10961608</v>
          </cell>
          <cell r="G1476">
            <v>0.88154710052151619</v>
          </cell>
          <cell r="H1476">
            <v>11099255</v>
          </cell>
          <cell r="I1476">
            <v>0.87408696079488346</v>
          </cell>
          <cell r="J1476"/>
          <cell r="K1476">
            <v>3509516</v>
          </cell>
          <cell r="L1476">
            <v>0</v>
          </cell>
          <cell r="M1476">
            <v>0</v>
          </cell>
          <cell r="N1476">
            <v>11099255</v>
          </cell>
          <cell r="O1476">
            <v>3509516</v>
          </cell>
          <cell r="P1476">
            <v>3408252</v>
          </cell>
          <cell r="Q1476">
            <v>101264</v>
          </cell>
          <cell r="R1476">
            <v>2.9711418052421008</v>
          </cell>
          <cell r="S1476">
            <v>1212</v>
          </cell>
          <cell r="T1476">
            <v>0</v>
          </cell>
          <cell r="U1476">
            <v>294</v>
          </cell>
          <cell r="V1476">
            <v>720</v>
          </cell>
          <cell r="W1476">
            <v>1467</v>
          </cell>
          <cell r="X1476">
            <v>1164</v>
          </cell>
          <cell r="Y1476">
            <v>11099255</v>
          </cell>
        </row>
        <row r="1477">
          <cell r="A1477">
            <v>1468</v>
          </cell>
          <cell r="B1477">
            <v>294</v>
          </cell>
          <cell r="C1477" t="str">
            <v xml:space="preserve">TEMPLETON                    </v>
          </cell>
          <cell r="D1477">
            <v>832</v>
          </cell>
          <cell r="E1477" t="str">
            <v>MONTACHUSETT</v>
          </cell>
          <cell r="F1477">
            <v>1472904</v>
          </cell>
          <cell r="G1477">
            <v>0.11845289947848375</v>
          </cell>
          <cell r="H1477">
            <v>1598858</v>
          </cell>
          <cell r="I1477">
            <v>0.12591303920511654</v>
          </cell>
          <cell r="J1477"/>
          <cell r="K1477">
            <v>505549</v>
          </cell>
          <cell r="L1477">
            <v>0</v>
          </cell>
          <cell r="M1477">
            <v>0</v>
          </cell>
          <cell r="N1477">
            <v>1598858</v>
          </cell>
          <cell r="O1477">
            <v>505549</v>
          </cell>
          <cell r="P1477">
            <v>457964</v>
          </cell>
          <cell r="Q1477">
            <v>47585</v>
          </cell>
          <cell r="R1477">
            <v>10.390554716091222</v>
          </cell>
          <cell r="S1477">
            <v>104</v>
          </cell>
          <cell r="T1477">
            <v>0</v>
          </cell>
          <cell r="U1477">
            <v>294</v>
          </cell>
          <cell r="V1477">
            <v>832</v>
          </cell>
          <cell r="W1477">
            <v>1468</v>
          </cell>
          <cell r="X1477">
            <v>108</v>
          </cell>
          <cell r="Y1477">
            <v>1598858</v>
          </cell>
        </row>
        <row r="1478">
          <cell r="A1478">
            <v>1469</v>
          </cell>
          <cell r="B1478">
            <v>294</v>
          </cell>
          <cell r="D1478">
            <v>998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/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294</v>
          </cell>
          <cell r="V1478">
            <v>998</v>
          </cell>
          <cell r="W1478">
            <v>1469</v>
          </cell>
          <cell r="X1478">
            <v>0</v>
          </cell>
          <cell r="Y1478">
            <v>0</v>
          </cell>
        </row>
        <row r="1479">
          <cell r="A1479">
            <v>1470</v>
          </cell>
          <cell r="B1479">
            <v>294</v>
          </cell>
          <cell r="C1479" t="str">
            <v xml:space="preserve">TEMPLETON                    </v>
          </cell>
          <cell r="D1479">
            <v>999</v>
          </cell>
          <cell r="E1479" t="str">
            <v>TOTAL</v>
          </cell>
          <cell r="F1479">
            <v>12434512</v>
          </cell>
          <cell r="G1479">
            <v>1</v>
          </cell>
          <cell r="H1479">
            <v>12698113</v>
          </cell>
          <cell r="I1479">
            <v>1</v>
          </cell>
          <cell r="J1479">
            <v>4015065</v>
          </cell>
          <cell r="K1479">
            <v>4015065</v>
          </cell>
          <cell r="L1479">
            <v>0</v>
          </cell>
          <cell r="M1479">
            <v>0</v>
          </cell>
          <cell r="N1479">
            <v>12698113</v>
          </cell>
          <cell r="O1479">
            <v>4015065</v>
          </cell>
          <cell r="P1479">
            <v>3866216</v>
          </cell>
          <cell r="Q1479">
            <v>148849</v>
          </cell>
          <cell r="R1479">
            <v>3.8499918266335871</v>
          </cell>
          <cell r="S1479">
            <v>1316</v>
          </cell>
          <cell r="T1479">
            <v>0</v>
          </cell>
          <cell r="U1479">
            <v>294</v>
          </cell>
          <cell r="V1479">
            <v>999</v>
          </cell>
          <cell r="W1479">
            <v>1470</v>
          </cell>
          <cell r="X1479">
            <v>1272</v>
          </cell>
          <cell r="Y1479">
            <v>12698113</v>
          </cell>
        </row>
        <row r="1480">
          <cell r="A1480">
            <v>1471</v>
          </cell>
          <cell r="B1480">
            <v>295</v>
          </cell>
          <cell r="C1480" t="str">
            <v xml:space="preserve">TEWKSBURY                    </v>
          </cell>
          <cell r="D1480">
            <v>295</v>
          </cell>
          <cell r="E1480" t="str">
            <v>TEWKSBURY</v>
          </cell>
          <cell r="F1480">
            <v>34519814.968239993</v>
          </cell>
          <cell r="G1480">
            <v>0.84773416768546839</v>
          </cell>
          <cell r="H1480">
            <v>35261727.251350001</v>
          </cell>
          <cell r="I1480">
            <v>0.8482988732955935</v>
          </cell>
          <cell r="J1480"/>
          <cell r="K1480">
            <v>24790221</v>
          </cell>
          <cell r="L1480">
            <v>0</v>
          </cell>
          <cell r="M1480">
            <v>0</v>
          </cell>
          <cell r="N1480">
            <v>35261727.251350001</v>
          </cell>
          <cell r="O1480">
            <v>24776381</v>
          </cell>
          <cell r="P1480">
            <v>23924435</v>
          </cell>
          <cell r="Q1480">
            <v>851946</v>
          </cell>
          <cell r="R1480">
            <v>3.5609869156784684</v>
          </cell>
          <cell r="S1480">
            <v>3955</v>
          </cell>
          <cell r="T1480">
            <v>0</v>
          </cell>
          <cell r="U1480">
            <v>295</v>
          </cell>
          <cell r="V1480">
            <v>295</v>
          </cell>
          <cell r="W1480">
            <v>1471</v>
          </cell>
          <cell r="X1480">
            <v>3886</v>
          </cell>
          <cell r="Y1480">
            <v>35261727.251350001</v>
          </cell>
        </row>
        <row r="1481">
          <cell r="A1481">
            <v>1472</v>
          </cell>
          <cell r="B1481">
            <v>295</v>
          </cell>
          <cell r="C1481" t="str">
            <v xml:space="preserve">TEWKSBURY                    </v>
          </cell>
          <cell r="D1481">
            <v>871</v>
          </cell>
          <cell r="E1481" t="str">
            <v>SHAWSHEEN VALLEY</v>
          </cell>
          <cell r="F1481">
            <v>6130229</v>
          </cell>
          <cell r="G1481">
            <v>0.15054555141207013</v>
          </cell>
          <cell r="H1481">
            <v>6204786</v>
          </cell>
          <cell r="I1481">
            <v>0.1492698566726835</v>
          </cell>
          <cell r="J1481"/>
          <cell r="K1481">
            <v>4362180</v>
          </cell>
          <cell r="L1481">
            <v>0</v>
          </cell>
          <cell r="M1481">
            <v>0</v>
          </cell>
          <cell r="N1481">
            <v>6204786</v>
          </cell>
          <cell r="O1481">
            <v>4359745</v>
          </cell>
          <cell r="P1481">
            <v>4248641</v>
          </cell>
          <cell r="Q1481">
            <v>111104</v>
          </cell>
          <cell r="R1481">
            <v>2.6150479647491984</v>
          </cell>
          <cell r="S1481">
            <v>439</v>
          </cell>
          <cell r="T1481">
            <v>0</v>
          </cell>
          <cell r="U1481">
            <v>295</v>
          </cell>
          <cell r="V1481">
            <v>871</v>
          </cell>
          <cell r="W1481">
            <v>1472</v>
          </cell>
          <cell r="X1481">
            <v>425</v>
          </cell>
          <cell r="Y1481">
            <v>6204786</v>
          </cell>
        </row>
        <row r="1482">
          <cell r="A1482">
            <v>1473</v>
          </cell>
          <cell r="B1482">
            <v>295</v>
          </cell>
          <cell r="C1482" t="str">
            <v xml:space="preserve">TEWKSBURY                    </v>
          </cell>
          <cell r="D1482">
            <v>913</v>
          </cell>
          <cell r="E1482" t="str">
            <v>ESSEX AGRICULTURAL</v>
          </cell>
          <cell r="F1482">
            <v>70050</v>
          </cell>
          <cell r="G1482">
            <v>1.720280902461476E-3</v>
          </cell>
          <cell r="H1482">
            <v>101062</v>
          </cell>
          <cell r="I1482">
            <v>2.4312700317230505E-3</v>
          </cell>
          <cell r="J1482"/>
          <cell r="K1482">
            <v>71050</v>
          </cell>
          <cell r="L1482">
            <v>87325</v>
          </cell>
          <cell r="M1482">
            <v>16275</v>
          </cell>
          <cell r="N1482">
            <v>0</v>
          </cell>
          <cell r="O1482">
            <v>87325</v>
          </cell>
          <cell r="P1482">
            <v>61359</v>
          </cell>
          <cell r="Q1482">
            <v>25966</v>
          </cell>
          <cell r="R1482">
            <v>42.318160335077167</v>
          </cell>
          <cell r="S1482">
            <v>5</v>
          </cell>
          <cell r="T1482">
            <v>0</v>
          </cell>
          <cell r="U1482">
            <v>295</v>
          </cell>
          <cell r="V1482">
            <v>913</v>
          </cell>
          <cell r="W1482">
            <v>1473</v>
          </cell>
          <cell r="X1482">
            <v>7</v>
          </cell>
          <cell r="Y1482">
            <v>101062</v>
          </cell>
        </row>
        <row r="1483">
          <cell r="A1483">
            <v>1474</v>
          </cell>
          <cell r="B1483">
            <v>295</v>
          </cell>
          <cell r="D1483">
            <v>998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/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295</v>
          </cell>
          <cell r="V1483">
            <v>998</v>
          </cell>
          <cell r="W1483">
            <v>1474</v>
          </cell>
          <cell r="X1483">
            <v>0</v>
          </cell>
          <cell r="Y1483">
            <v>0</v>
          </cell>
        </row>
        <row r="1484">
          <cell r="A1484">
            <v>1475</v>
          </cell>
          <cell r="B1484">
            <v>295</v>
          </cell>
          <cell r="C1484" t="str">
            <v xml:space="preserve">TEWKSBURY                    </v>
          </cell>
          <cell r="D1484">
            <v>999</v>
          </cell>
          <cell r="E1484" t="str">
            <v>TOTAL</v>
          </cell>
          <cell r="F1484">
            <v>40720093.968239993</v>
          </cell>
          <cell r="G1484">
            <v>1</v>
          </cell>
          <cell r="H1484">
            <v>41567575.251350001</v>
          </cell>
          <cell r="I1484">
            <v>1</v>
          </cell>
          <cell r="J1484">
            <v>29223451</v>
          </cell>
          <cell r="K1484">
            <v>29223451</v>
          </cell>
          <cell r="L1484">
            <v>87325</v>
          </cell>
          <cell r="M1484">
            <v>16275</v>
          </cell>
          <cell r="N1484">
            <v>41466513.251350001</v>
          </cell>
          <cell r="O1484">
            <v>29223451</v>
          </cell>
          <cell r="P1484">
            <v>28234435</v>
          </cell>
          <cell r="Q1484">
            <v>989016</v>
          </cell>
          <cell r="R1484">
            <v>3.5028715821655365</v>
          </cell>
          <cell r="S1484">
            <v>4399</v>
          </cell>
          <cell r="T1484">
            <v>0</v>
          </cell>
          <cell r="U1484">
            <v>295</v>
          </cell>
          <cell r="V1484">
            <v>999</v>
          </cell>
          <cell r="W1484">
            <v>1475</v>
          </cell>
          <cell r="X1484">
            <v>4318</v>
          </cell>
          <cell r="Y1484">
            <v>41567575.251350001</v>
          </cell>
        </row>
        <row r="1485">
          <cell r="A1485">
            <v>1476</v>
          </cell>
          <cell r="B1485">
            <v>296</v>
          </cell>
          <cell r="C1485" t="str">
            <v xml:space="preserve">TISBURY                      </v>
          </cell>
          <cell r="D1485">
            <v>296</v>
          </cell>
          <cell r="E1485" t="str">
            <v>TISBURY</v>
          </cell>
          <cell r="F1485">
            <v>3137805.37</v>
          </cell>
          <cell r="G1485">
            <v>0.64752553332663743</v>
          </cell>
          <cell r="H1485">
            <v>3467659.8899999997</v>
          </cell>
          <cell r="I1485">
            <v>0.65933994180343614</v>
          </cell>
          <cell r="J1485"/>
          <cell r="K1485">
            <v>3144657</v>
          </cell>
          <cell r="L1485">
            <v>0</v>
          </cell>
          <cell r="M1485">
            <v>0</v>
          </cell>
          <cell r="N1485">
            <v>3467659.8899999997</v>
          </cell>
          <cell r="O1485">
            <v>3144657</v>
          </cell>
          <cell r="P1485">
            <v>3040803</v>
          </cell>
          <cell r="Q1485">
            <v>103854</v>
          </cell>
          <cell r="R1485">
            <v>3.4153478538399233</v>
          </cell>
          <cell r="S1485">
            <v>353</v>
          </cell>
          <cell r="T1485">
            <v>0</v>
          </cell>
          <cell r="U1485">
            <v>296</v>
          </cell>
          <cell r="V1485">
            <v>296</v>
          </cell>
          <cell r="W1485">
            <v>1476</v>
          </cell>
          <cell r="X1485">
            <v>373</v>
          </cell>
          <cell r="Y1485">
            <v>3467659.8899999997</v>
          </cell>
        </row>
        <row r="1486">
          <cell r="A1486">
            <v>1477</v>
          </cell>
          <cell r="B1486">
            <v>296</v>
          </cell>
          <cell r="C1486" t="str">
            <v xml:space="preserve">TISBURY                      </v>
          </cell>
          <cell r="D1486">
            <v>700</v>
          </cell>
          <cell r="E1486" t="str">
            <v>MARTHAS VINEYARD</v>
          </cell>
          <cell r="F1486">
            <v>1708035</v>
          </cell>
          <cell r="G1486">
            <v>0.35247446667336257</v>
          </cell>
          <cell r="H1486">
            <v>1791630</v>
          </cell>
          <cell r="I1486">
            <v>0.34066005819656392</v>
          </cell>
          <cell r="J1486"/>
          <cell r="K1486">
            <v>1624745</v>
          </cell>
          <cell r="L1486">
            <v>0</v>
          </cell>
          <cell r="M1486">
            <v>0</v>
          </cell>
          <cell r="N1486">
            <v>1791630</v>
          </cell>
          <cell r="O1486">
            <v>1624745</v>
          </cell>
          <cell r="P1486">
            <v>1655233</v>
          </cell>
          <cell r="Q1486">
            <v>-30488</v>
          </cell>
          <cell r="R1486">
            <v>-1.8419159115363215</v>
          </cell>
          <cell r="S1486">
            <v>166</v>
          </cell>
          <cell r="T1486">
            <v>0</v>
          </cell>
          <cell r="U1486">
            <v>296</v>
          </cell>
          <cell r="V1486">
            <v>700</v>
          </cell>
          <cell r="W1486">
            <v>1477</v>
          </cell>
          <cell r="X1486">
            <v>164</v>
          </cell>
          <cell r="Y1486">
            <v>1791630</v>
          </cell>
        </row>
        <row r="1487">
          <cell r="A1487">
            <v>1478</v>
          </cell>
          <cell r="B1487">
            <v>296</v>
          </cell>
          <cell r="D1487">
            <v>998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/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296</v>
          </cell>
          <cell r="V1487">
            <v>998</v>
          </cell>
          <cell r="W1487">
            <v>1478</v>
          </cell>
          <cell r="X1487">
            <v>0</v>
          </cell>
          <cell r="Y1487">
            <v>0</v>
          </cell>
        </row>
        <row r="1488">
          <cell r="A1488">
            <v>1479</v>
          </cell>
          <cell r="B1488">
            <v>296</v>
          </cell>
          <cell r="D1488">
            <v>998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/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296</v>
          </cell>
          <cell r="V1488">
            <v>998</v>
          </cell>
          <cell r="W1488">
            <v>1479</v>
          </cell>
          <cell r="X1488">
            <v>0</v>
          </cell>
          <cell r="Y1488">
            <v>0</v>
          </cell>
        </row>
        <row r="1489">
          <cell r="A1489">
            <v>1480</v>
          </cell>
          <cell r="B1489">
            <v>296</v>
          </cell>
          <cell r="C1489" t="str">
            <v xml:space="preserve">TISBURY                      </v>
          </cell>
          <cell r="D1489">
            <v>999</v>
          </cell>
          <cell r="E1489" t="str">
            <v>TOTAL</v>
          </cell>
          <cell r="F1489">
            <v>4845840.37</v>
          </cell>
          <cell r="G1489">
            <v>1</v>
          </cell>
          <cell r="H1489">
            <v>5259289.8899999997</v>
          </cell>
          <cell r="I1489">
            <v>1</v>
          </cell>
          <cell r="J1489">
            <v>4769402</v>
          </cell>
          <cell r="K1489">
            <v>4769402</v>
          </cell>
          <cell r="L1489">
            <v>0</v>
          </cell>
          <cell r="M1489">
            <v>0</v>
          </cell>
          <cell r="N1489">
            <v>5259289.8899999997</v>
          </cell>
          <cell r="O1489">
            <v>4769402</v>
          </cell>
          <cell r="P1489">
            <v>4696036</v>
          </cell>
          <cell r="Q1489">
            <v>73366</v>
          </cell>
          <cell r="R1489">
            <v>1.5622963708114674</v>
          </cell>
          <cell r="S1489">
            <v>519</v>
          </cell>
          <cell r="T1489">
            <v>0</v>
          </cell>
          <cell r="U1489">
            <v>296</v>
          </cell>
          <cell r="V1489">
            <v>999</v>
          </cell>
          <cell r="W1489">
            <v>1480</v>
          </cell>
          <cell r="X1489">
            <v>537</v>
          </cell>
          <cell r="Y1489">
            <v>5259289.8899999997</v>
          </cell>
        </row>
        <row r="1490">
          <cell r="A1490">
            <v>1481</v>
          </cell>
          <cell r="B1490">
            <v>297</v>
          </cell>
          <cell r="C1490" t="str">
            <v xml:space="preserve">TOLLAND                      </v>
          </cell>
          <cell r="D1490">
            <v>297</v>
          </cell>
          <cell r="E1490" t="str">
            <v>TOLLAND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/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297</v>
          </cell>
          <cell r="V1490">
            <v>297</v>
          </cell>
          <cell r="W1490">
            <v>1481</v>
          </cell>
          <cell r="X1490">
            <v>0</v>
          </cell>
          <cell r="Y1490">
            <v>0</v>
          </cell>
        </row>
        <row r="1491">
          <cell r="A1491">
            <v>1482</v>
          </cell>
          <cell r="B1491">
            <v>297</v>
          </cell>
          <cell r="C1491" t="str">
            <v xml:space="preserve">TOLLAND                      </v>
          </cell>
          <cell r="D1491">
            <v>766</v>
          </cell>
          <cell r="E1491" t="str">
            <v>SOUTHWICK TOLLAND</v>
          </cell>
          <cell r="F1491">
            <v>631711</v>
          </cell>
          <cell r="G1491">
            <v>1</v>
          </cell>
          <cell r="H1491">
            <v>657388</v>
          </cell>
          <cell r="I1491">
            <v>1</v>
          </cell>
          <cell r="J1491"/>
          <cell r="K1491">
            <v>350910</v>
          </cell>
          <cell r="L1491">
            <v>0</v>
          </cell>
          <cell r="M1491">
            <v>0</v>
          </cell>
          <cell r="N1491">
            <v>657388</v>
          </cell>
          <cell r="O1491">
            <v>350910</v>
          </cell>
          <cell r="P1491">
            <v>332395</v>
          </cell>
          <cell r="Q1491">
            <v>18515</v>
          </cell>
          <cell r="R1491">
            <v>5.5701800568600612</v>
          </cell>
          <cell r="S1491">
            <v>71</v>
          </cell>
          <cell r="T1491">
            <v>0</v>
          </cell>
          <cell r="U1491">
            <v>297</v>
          </cell>
          <cell r="V1491">
            <v>766</v>
          </cell>
          <cell r="W1491">
            <v>1482</v>
          </cell>
          <cell r="X1491">
            <v>70</v>
          </cell>
          <cell r="Y1491">
            <v>657388</v>
          </cell>
        </row>
        <row r="1492">
          <cell r="A1492">
            <v>1483</v>
          </cell>
          <cell r="B1492">
            <v>297</v>
          </cell>
          <cell r="D1492">
            <v>998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/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297</v>
          </cell>
          <cell r="V1492">
            <v>998</v>
          </cell>
          <cell r="W1492">
            <v>1483</v>
          </cell>
          <cell r="X1492">
            <v>0</v>
          </cell>
          <cell r="Y1492">
            <v>0</v>
          </cell>
        </row>
        <row r="1493">
          <cell r="A1493">
            <v>1484</v>
          </cell>
          <cell r="B1493">
            <v>297</v>
          </cell>
          <cell r="D1493">
            <v>998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/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297</v>
          </cell>
          <cell r="V1493">
            <v>998</v>
          </cell>
          <cell r="W1493">
            <v>1484</v>
          </cell>
          <cell r="X1493">
            <v>0</v>
          </cell>
          <cell r="Y1493">
            <v>0</v>
          </cell>
        </row>
        <row r="1494">
          <cell r="A1494">
            <v>1485</v>
          </cell>
          <cell r="B1494">
            <v>297</v>
          </cell>
          <cell r="C1494" t="str">
            <v xml:space="preserve">TOLLAND                      </v>
          </cell>
          <cell r="D1494">
            <v>999</v>
          </cell>
          <cell r="E1494" t="str">
            <v>TOTAL</v>
          </cell>
          <cell r="F1494">
            <v>631711</v>
          </cell>
          <cell r="G1494">
            <v>1</v>
          </cell>
          <cell r="H1494">
            <v>657388</v>
          </cell>
          <cell r="I1494">
            <v>1</v>
          </cell>
          <cell r="J1494">
            <v>350910</v>
          </cell>
          <cell r="K1494">
            <v>350910</v>
          </cell>
          <cell r="L1494">
            <v>0</v>
          </cell>
          <cell r="M1494">
            <v>0</v>
          </cell>
          <cell r="N1494">
            <v>657388</v>
          </cell>
          <cell r="O1494">
            <v>350910</v>
          </cell>
          <cell r="P1494">
            <v>332395</v>
          </cell>
          <cell r="Q1494">
            <v>18515</v>
          </cell>
          <cell r="R1494">
            <v>5.5701800568600612</v>
          </cell>
          <cell r="S1494">
            <v>71</v>
          </cell>
          <cell r="T1494">
            <v>0</v>
          </cell>
          <cell r="U1494">
            <v>297</v>
          </cell>
          <cell r="V1494">
            <v>999</v>
          </cell>
          <cell r="W1494">
            <v>1485</v>
          </cell>
          <cell r="X1494">
            <v>70</v>
          </cell>
          <cell r="Y1494">
            <v>657388</v>
          </cell>
        </row>
        <row r="1495">
          <cell r="A1495">
            <v>1486</v>
          </cell>
          <cell r="B1495">
            <v>298</v>
          </cell>
          <cell r="C1495" t="str">
            <v xml:space="preserve">TOPSFIELD                    </v>
          </cell>
          <cell r="D1495">
            <v>298</v>
          </cell>
          <cell r="E1495" t="str">
            <v>TOPSFIELD</v>
          </cell>
          <cell r="F1495">
            <v>4836646.4862000002</v>
          </cell>
          <cell r="G1495">
            <v>0.46204044048044807</v>
          </cell>
          <cell r="H1495">
            <v>4821533.5831799991</v>
          </cell>
          <cell r="I1495">
            <v>0.46764229704041305</v>
          </cell>
          <cell r="J1495"/>
          <cell r="K1495">
            <v>4339280</v>
          </cell>
          <cell r="L1495">
            <v>0</v>
          </cell>
          <cell r="M1495">
            <v>0</v>
          </cell>
          <cell r="N1495">
            <v>4821533.5831799991</v>
          </cell>
          <cell r="O1495">
            <v>4339766</v>
          </cell>
          <cell r="P1495">
            <v>4219482</v>
          </cell>
          <cell r="Q1495">
            <v>120284</v>
          </cell>
          <cell r="R1495">
            <v>2.850681671352076</v>
          </cell>
          <cell r="S1495">
            <v>590</v>
          </cell>
          <cell r="T1495">
            <v>0</v>
          </cell>
          <cell r="U1495">
            <v>298</v>
          </cell>
          <cell r="V1495">
            <v>298</v>
          </cell>
          <cell r="W1495">
            <v>1486</v>
          </cell>
          <cell r="X1495">
            <v>570</v>
          </cell>
          <cell r="Y1495">
            <v>4821533.5831799991</v>
          </cell>
        </row>
        <row r="1496">
          <cell r="A1496">
            <v>1487</v>
          </cell>
          <cell r="B1496">
            <v>298</v>
          </cell>
          <cell r="C1496" t="str">
            <v xml:space="preserve">TOPSFIELD                    </v>
          </cell>
          <cell r="D1496">
            <v>705</v>
          </cell>
          <cell r="E1496" t="str">
            <v>MASCONOMET</v>
          </cell>
          <cell r="F1496">
            <v>5545586</v>
          </cell>
          <cell r="G1496">
            <v>0.52976478753883705</v>
          </cell>
          <cell r="H1496">
            <v>5414622</v>
          </cell>
          <cell r="I1496">
            <v>0.52516615844362269</v>
          </cell>
          <cell r="J1496"/>
          <cell r="K1496">
            <v>4873048</v>
          </cell>
          <cell r="L1496">
            <v>0</v>
          </cell>
          <cell r="M1496">
            <v>0</v>
          </cell>
          <cell r="N1496">
            <v>5414622</v>
          </cell>
          <cell r="O1496">
            <v>4873594</v>
          </cell>
          <cell r="P1496">
            <v>4837959</v>
          </cell>
          <cell r="Q1496">
            <v>35635</v>
          </cell>
          <cell r="R1496">
            <v>0.7365709382820318</v>
          </cell>
          <cell r="S1496">
            <v>622</v>
          </cell>
          <cell r="T1496">
            <v>0</v>
          </cell>
          <cell r="U1496">
            <v>298</v>
          </cell>
          <cell r="V1496">
            <v>705</v>
          </cell>
          <cell r="W1496">
            <v>1487</v>
          </cell>
          <cell r="X1496">
            <v>586</v>
          </cell>
          <cell r="Y1496">
            <v>5414622</v>
          </cell>
        </row>
        <row r="1497">
          <cell r="A1497">
            <v>1488</v>
          </cell>
          <cell r="B1497">
            <v>298</v>
          </cell>
          <cell r="C1497" t="str">
            <v xml:space="preserve">TOPSFIELD                    </v>
          </cell>
          <cell r="D1497">
            <v>854</v>
          </cell>
          <cell r="E1497" t="str">
            <v>NORTH SHORE</v>
          </cell>
          <cell r="F1497">
            <v>57763</v>
          </cell>
          <cell r="G1497">
            <v>5.5180468615229922E-3</v>
          </cell>
          <cell r="H1497">
            <v>45272</v>
          </cell>
          <cell r="I1497">
            <v>4.39094775684428E-3</v>
          </cell>
          <cell r="J1497"/>
          <cell r="K1497">
            <v>40744</v>
          </cell>
          <cell r="L1497">
            <v>0</v>
          </cell>
          <cell r="M1497">
            <v>0</v>
          </cell>
          <cell r="N1497">
            <v>45272</v>
          </cell>
          <cell r="O1497">
            <v>40749</v>
          </cell>
          <cell r="P1497">
            <v>50392</v>
          </cell>
          <cell r="Q1497">
            <v>-9643</v>
          </cell>
          <cell r="R1497">
            <v>-19.135973964121288</v>
          </cell>
          <cell r="S1497">
            <v>4</v>
          </cell>
          <cell r="T1497">
            <v>0</v>
          </cell>
          <cell r="U1497">
            <v>298</v>
          </cell>
          <cell r="V1497">
            <v>854</v>
          </cell>
          <cell r="W1497">
            <v>1488</v>
          </cell>
          <cell r="X1497">
            <v>3</v>
          </cell>
          <cell r="Y1497">
            <v>45272</v>
          </cell>
        </row>
        <row r="1498">
          <cell r="A1498">
            <v>1489</v>
          </cell>
          <cell r="B1498">
            <v>298</v>
          </cell>
          <cell r="C1498" t="str">
            <v xml:space="preserve">TOPSFIELD                    </v>
          </cell>
          <cell r="D1498">
            <v>913</v>
          </cell>
          <cell r="E1498" t="str">
            <v>ESSEX AGRICULTURAL</v>
          </cell>
          <cell r="F1498">
            <v>28020</v>
          </cell>
          <cell r="G1498">
            <v>2.6767251191917706E-3</v>
          </cell>
          <cell r="H1498">
            <v>28875</v>
          </cell>
          <cell r="I1498">
            <v>2.8005967591199546E-3</v>
          </cell>
          <cell r="J1498"/>
          <cell r="K1498">
            <v>25987</v>
          </cell>
          <cell r="L1498">
            <v>24950</v>
          </cell>
          <cell r="M1498">
            <v>-1037</v>
          </cell>
          <cell r="N1498">
            <v>0</v>
          </cell>
          <cell r="O1498">
            <v>24950</v>
          </cell>
          <cell r="P1498">
            <v>24544</v>
          </cell>
          <cell r="Q1498">
            <v>406</v>
          </cell>
          <cell r="R1498">
            <v>1.6541720990873534</v>
          </cell>
          <cell r="S1498">
            <v>2</v>
          </cell>
          <cell r="T1498">
            <v>0</v>
          </cell>
          <cell r="U1498">
            <v>298</v>
          </cell>
          <cell r="V1498">
            <v>913</v>
          </cell>
          <cell r="W1498">
            <v>1489</v>
          </cell>
          <cell r="X1498">
            <v>2</v>
          </cell>
          <cell r="Y1498">
            <v>28875</v>
          </cell>
        </row>
        <row r="1499">
          <cell r="A1499">
            <v>1490</v>
          </cell>
          <cell r="B1499">
            <v>298</v>
          </cell>
          <cell r="C1499" t="str">
            <v xml:space="preserve">TOPSFIELD                    </v>
          </cell>
          <cell r="D1499">
            <v>999</v>
          </cell>
          <cell r="E1499" t="str">
            <v>TOTAL</v>
          </cell>
          <cell r="F1499">
            <v>10468015.486200001</v>
          </cell>
          <cell r="G1499">
            <v>1</v>
          </cell>
          <cell r="H1499">
            <v>10310302.583179999</v>
          </cell>
          <cell r="I1499">
            <v>0.99999999999999989</v>
          </cell>
          <cell r="J1499">
            <v>9279059</v>
          </cell>
          <cell r="K1499">
            <v>9279059</v>
          </cell>
          <cell r="L1499">
            <v>24950</v>
          </cell>
          <cell r="M1499">
            <v>-1037</v>
          </cell>
          <cell r="N1499">
            <v>10281427.583179999</v>
          </cell>
          <cell r="O1499">
            <v>9279059</v>
          </cell>
          <cell r="P1499">
            <v>9132377</v>
          </cell>
          <cell r="Q1499">
            <v>146682</v>
          </cell>
          <cell r="R1499">
            <v>1.6061754787389964</v>
          </cell>
          <cell r="S1499">
            <v>1218</v>
          </cell>
          <cell r="T1499">
            <v>0</v>
          </cell>
          <cell r="U1499">
            <v>298</v>
          </cell>
          <cell r="V1499">
            <v>999</v>
          </cell>
          <cell r="W1499">
            <v>1490</v>
          </cell>
          <cell r="X1499">
            <v>1161</v>
          </cell>
          <cell r="Y1499">
            <v>10310302.583179999</v>
          </cell>
        </row>
        <row r="1500">
          <cell r="A1500">
            <v>1491</v>
          </cell>
          <cell r="B1500">
            <v>299</v>
          </cell>
          <cell r="C1500" t="str">
            <v xml:space="preserve">TOWNSEND                     </v>
          </cell>
          <cell r="D1500">
            <v>299</v>
          </cell>
          <cell r="E1500" t="str">
            <v>TOWNSEND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/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299</v>
          </cell>
          <cell r="V1500">
            <v>299</v>
          </cell>
          <cell r="W1500">
            <v>1491</v>
          </cell>
          <cell r="X1500">
            <v>0</v>
          </cell>
          <cell r="Y1500">
            <v>0</v>
          </cell>
        </row>
        <row r="1501">
          <cell r="A1501">
            <v>1492</v>
          </cell>
          <cell r="B1501">
            <v>299</v>
          </cell>
          <cell r="C1501" t="str">
            <v xml:space="preserve">TOWNSEND                     </v>
          </cell>
          <cell r="D1501">
            <v>735</v>
          </cell>
          <cell r="E1501" t="str">
            <v>NORTH MIDDLESEX</v>
          </cell>
          <cell r="F1501">
            <v>13047092</v>
          </cell>
          <cell r="G1501">
            <v>0.8929881656460491</v>
          </cell>
          <cell r="H1501">
            <v>13392040</v>
          </cell>
          <cell r="I1501">
            <v>0.89645080309154113</v>
          </cell>
          <cell r="J1501"/>
          <cell r="K1501">
            <v>6479455</v>
          </cell>
          <cell r="L1501">
            <v>0</v>
          </cell>
          <cell r="M1501">
            <v>0</v>
          </cell>
          <cell r="N1501">
            <v>13392040</v>
          </cell>
          <cell r="O1501">
            <v>6479455</v>
          </cell>
          <cell r="P1501">
            <v>6337199</v>
          </cell>
          <cell r="Q1501">
            <v>142256</v>
          </cell>
          <cell r="R1501">
            <v>2.2447772272892172</v>
          </cell>
          <cell r="S1501">
            <v>1520</v>
          </cell>
          <cell r="T1501">
            <v>0</v>
          </cell>
          <cell r="U1501">
            <v>299</v>
          </cell>
          <cell r="V1501">
            <v>735</v>
          </cell>
          <cell r="W1501">
            <v>1492</v>
          </cell>
          <cell r="X1501">
            <v>1491</v>
          </cell>
          <cell r="Y1501">
            <v>13392040</v>
          </cell>
        </row>
        <row r="1502">
          <cell r="A1502">
            <v>1493</v>
          </cell>
          <cell r="B1502">
            <v>299</v>
          </cell>
          <cell r="C1502" t="str">
            <v xml:space="preserve">TOWNSEND                     </v>
          </cell>
          <cell r="D1502">
            <v>852</v>
          </cell>
          <cell r="E1502" t="str">
            <v>NASHOBA VALLEY</v>
          </cell>
          <cell r="F1502">
            <v>1563507</v>
          </cell>
          <cell r="G1502">
            <v>0.10701183435395085</v>
          </cell>
          <cell r="H1502">
            <v>1546917</v>
          </cell>
          <cell r="I1502">
            <v>0.10354919690845887</v>
          </cell>
          <cell r="J1502"/>
          <cell r="K1502">
            <v>748443</v>
          </cell>
          <cell r="L1502">
            <v>0</v>
          </cell>
          <cell r="M1502">
            <v>0</v>
          </cell>
          <cell r="N1502">
            <v>1546917</v>
          </cell>
          <cell r="O1502">
            <v>748443</v>
          </cell>
          <cell r="P1502">
            <v>759422</v>
          </cell>
          <cell r="Q1502">
            <v>-10979</v>
          </cell>
          <cell r="R1502">
            <v>-1.4457047596724877</v>
          </cell>
          <cell r="S1502">
            <v>108</v>
          </cell>
          <cell r="T1502">
            <v>0</v>
          </cell>
          <cell r="U1502">
            <v>299</v>
          </cell>
          <cell r="V1502">
            <v>852</v>
          </cell>
          <cell r="W1502">
            <v>1493</v>
          </cell>
          <cell r="X1502">
            <v>102</v>
          </cell>
          <cell r="Y1502">
            <v>1546917</v>
          </cell>
        </row>
        <row r="1503">
          <cell r="A1503">
            <v>1494</v>
          </cell>
          <cell r="B1503">
            <v>299</v>
          </cell>
          <cell r="D1503">
            <v>998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/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299</v>
          </cell>
          <cell r="V1503">
            <v>998</v>
          </cell>
          <cell r="W1503">
            <v>1494</v>
          </cell>
          <cell r="X1503">
            <v>0</v>
          </cell>
          <cell r="Y1503">
            <v>0</v>
          </cell>
        </row>
        <row r="1504">
          <cell r="A1504">
            <v>1495</v>
          </cell>
          <cell r="B1504">
            <v>299</v>
          </cell>
          <cell r="C1504" t="str">
            <v xml:space="preserve">TOWNSEND                     </v>
          </cell>
          <cell r="D1504">
            <v>999</v>
          </cell>
          <cell r="E1504" t="str">
            <v>TOTAL</v>
          </cell>
          <cell r="F1504">
            <v>14610599</v>
          </cell>
          <cell r="G1504">
            <v>1</v>
          </cell>
          <cell r="H1504">
            <v>14938957</v>
          </cell>
          <cell r="I1504">
            <v>1</v>
          </cell>
          <cell r="J1504">
            <v>7227898</v>
          </cell>
          <cell r="K1504">
            <v>7227898</v>
          </cell>
          <cell r="L1504">
            <v>0</v>
          </cell>
          <cell r="M1504">
            <v>0</v>
          </cell>
          <cell r="N1504">
            <v>14938957</v>
          </cell>
          <cell r="O1504">
            <v>7227898</v>
          </cell>
          <cell r="P1504">
            <v>7096621</v>
          </cell>
          <cell r="Q1504">
            <v>131277</v>
          </cell>
          <cell r="R1504">
            <v>1.8498522043096284</v>
          </cell>
          <cell r="S1504">
            <v>1628</v>
          </cell>
          <cell r="T1504">
            <v>0</v>
          </cell>
          <cell r="U1504">
            <v>299</v>
          </cell>
          <cell r="V1504">
            <v>999</v>
          </cell>
          <cell r="W1504">
            <v>1495</v>
          </cell>
          <cell r="X1504">
            <v>1593</v>
          </cell>
          <cell r="Y1504">
            <v>14938957</v>
          </cell>
        </row>
        <row r="1505">
          <cell r="A1505">
            <v>1496</v>
          </cell>
          <cell r="B1505">
            <v>300</v>
          </cell>
          <cell r="C1505" t="str">
            <v xml:space="preserve">TRURO                        </v>
          </cell>
          <cell r="D1505">
            <v>300</v>
          </cell>
          <cell r="E1505" t="str">
            <v>TRURO</v>
          </cell>
          <cell r="F1505">
            <v>1679937.99</v>
          </cell>
          <cell r="G1505">
            <v>0.95133245228768482</v>
          </cell>
          <cell r="H1505">
            <v>1835519.57</v>
          </cell>
          <cell r="I1505">
            <v>0.96078137980208445</v>
          </cell>
          <cell r="J1505"/>
          <cell r="K1505">
            <v>1798100</v>
          </cell>
          <cell r="L1505">
            <v>0</v>
          </cell>
          <cell r="M1505">
            <v>0</v>
          </cell>
          <cell r="N1505">
            <v>1835519.57</v>
          </cell>
          <cell r="O1505">
            <v>1798100</v>
          </cell>
          <cell r="P1505">
            <v>1758607</v>
          </cell>
          <cell r="Q1505">
            <v>39493</v>
          </cell>
          <cell r="R1505">
            <v>2.2456978733736417</v>
          </cell>
          <cell r="S1505">
            <v>196</v>
          </cell>
          <cell r="T1505">
            <v>0</v>
          </cell>
          <cell r="U1505">
            <v>300</v>
          </cell>
          <cell r="V1505">
            <v>300</v>
          </cell>
          <cell r="W1505">
            <v>1496</v>
          </cell>
          <cell r="X1505">
            <v>203</v>
          </cell>
          <cell r="Y1505">
            <v>1835519.57</v>
          </cell>
        </row>
        <row r="1506">
          <cell r="A1506">
            <v>1497</v>
          </cell>
          <cell r="B1506">
            <v>300</v>
          </cell>
          <cell r="C1506" t="str">
            <v xml:space="preserve">TRURO                        </v>
          </cell>
          <cell r="D1506">
            <v>815</v>
          </cell>
          <cell r="E1506" t="str">
            <v>CAPE COD</v>
          </cell>
          <cell r="F1506">
            <v>85941</v>
          </cell>
          <cell r="G1506">
            <v>4.8667547712315212E-2</v>
          </cell>
          <cell r="H1506">
            <v>74925</v>
          </cell>
          <cell r="I1506">
            <v>3.9218620197915506E-2</v>
          </cell>
          <cell r="J1506"/>
          <cell r="K1506">
            <v>73398</v>
          </cell>
          <cell r="L1506">
            <v>0</v>
          </cell>
          <cell r="M1506">
            <v>0</v>
          </cell>
          <cell r="N1506">
            <v>74925</v>
          </cell>
          <cell r="O1506">
            <v>73398</v>
          </cell>
          <cell r="P1506">
            <v>89965</v>
          </cell>
          <cell r="Q1506">
            <v>-16567</v>
          </cell>
          <cell r="R1506">
            <v>-18.414939143000055</v>
          </cell>
          <cell r="S1506">
            <v>6</v>
          </cell>
          <cell r="T1506">
            <v>0</v>
          </cell>
          <cell r="U1506">
            <v>300</v>
          </cell>
          <cell r="V1506">
            <v>815</v>
          </cell>
          <cell r="W1506">
            <v>1497</v>
          </cell>
          <cell r="X1506">
            <v>5</v>
          </cell>
          <cell r="Y1506">
            <v>74925</v>
          </cell>
        </row>
        <row r="1507">
          <cell r="A1507">
            <v>1498</v>
          </cell>
          <cell r="B1507">
            <v>300</v>
          </cell>
          <cell r="D1507">
            <v>998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/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300</v>
          </cell>
          <cell r="V1507">
            <v>998</v>
          </cell>
          <cell r="W1507">
            <v>1498</v>
          </cell>
          <cell r="X1507">
            <v>0</v>
          </cell>
          <cell r="Y1507">
            <v>0</v>
          </cell>
        </row>
        <row r="1508">
          <cell r="A1508">
            <v>1499</v>
          </cell>
          <cell r="B1508">
            <v>300</v>
          </cell>
          <cell r="D1508">
            <v>998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/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300</v>
          </cell>
          <cell r="V1508">
            <v>998</v>
          </cell>
          <cell r="W1508">
            <v>1499</v>
          </cell>
          <cell r="X1508">
            <v>0</v>
          </cell>
          <cell r="Y1508">
            <v>0</v>
          </cell>
        </row>
        <row r="1509">
          <cell r="A1509">
            <v>1500</v>
          </cell>
          <cell r="B1509">
            <v>300</v>
          </cell>
          <cell r="C1509" t="str">
            <v xml:space="preserve">TRURO                        </v>
          </cell>
          <cell r="D1509">
            <v>999</v>
          </cell>
          <cell r="E1509" t="str">
            <v>TOTAL</v>
          </cell>
          <cell r="F1509">
            <v>1765878.99</v>
          </cell>
          <cell r="G1509">
            <v>1</v>
          </cell>
          <cell r="H1509">
            <v>1910444.57</v>
          </cell>
          <cell r="I1509">
            <v>1</v>
          </cell>
          <cell r="J1509">
            <v>1871498</v>
          </cell>
          <cell r="K1509">
            <v>1871498</v>
          </cell>
          <cell r="L1509">
            <v>0</v>
          </cell>
          <cell r="M1509">
            <v>0</v>
          </cell>
          <cell r="N1509">
            <v>1910444.57</v>
          </cell>
          <cell r="O1509">
            <v>1871498</v>
          </cell>
          <cell r="P1509">
            <v>1848572</v>
          </cell>
          <cell r="Q1509">
            <v>22926</v>
          </cell>
          <cell r="R1509">
            <v>1.240200543987467</v>
          </cell>
          <cell r="S1509">
            <v>202</v>
          </cell>
          <cell r="T1509">
            <v>0</v>
          </cell>
          <cell r="U1509">
            <v>300</v>
          </cell>
          <cell r="V1509">
            <v>999</v>
          </cell>
          <cell r="W1509">
            <v>1500</v>
          </cell>
          <cell r="X1509">
            <v>208</v>
          </cell>
          <cell r="Y1509">
            <v>1910444.57</v>
          </cell>
        </row>
        <row r="1510">
          <cell r="A1510">
            <v>1501</v>
          </cell>
          <cell r="B1510">
            <v>301</v>
          </cell>
          <cell r="C1510" t="str">
            <v xml:space="preserve">TYNGSBOROUGH                 </v>
          </cell>
          <cell r="D1510">
            <v>301</v>
          </cell>
          <cell r="E1510" t="str">
            <v>TYNGSBOROUGH</v>
          </cell>
          <cell r="F1510">
            <v>15581685.049999999</v>
          </cell>
          <cell r="G1510">
            <v>0.8864036687045006</v>
          </cell>
          <cell r="H1510">
            <v>16365479.893119998</v>
          </cell>
          <cell r="I1510">
            <v>0.8959325847544215</v>
          </cell>
          <cell r="J1510"/>
          <cell r="K1510">
            <v>10162808</v>
          </cell>
          <cell r="L1510">
            <v>0</v>
          </cell>
          <cell r="M1510">
            <v>0</v>
          </cell>
          <cell r="N1510">
            <v>16365479.893119998</v>
          </cell>
          <cell r="O1510">
            <v>10162808</v>
          </cell>
          <cell r="P1510">
            <v>9652634</v>
          </cell>
          <cell r="Q1510">
            <v>510174</v>
          </cell>
          <cell r="R1510">
            <v>5.285334552206165</v>
          </cell>
          <cell r="S1510">
            <v>1863</v>
          </cell>
          <cell r="T1510">
            <v>0</v>
          </cell>
          <cell r="U1510">
            <v>301</v>
          </cell>
          <cell r="V1510">
            <v>301</v>
          </cell>
          <cell r="W1510">
            <v>1501</v>
          </cell>
          <cell r="X1510">
            <v>1860</v>
          </cell>
          <cell r="Y1510">
            <v>16365479.893119998</v>
          </cell>
        </row>
        <row r="1511">
          <cell r="A1511">
            <v>1502</v>
          </cell>
          <cell r="B1511">
            <v>301</v>
          </cell>
          <cell r="C1511" t="str">
            <v xml:space="preserve">TYNGSBOROUGH                 </v>
          </cell>
          <cell r="D1511">
            <v>828</v>
          </cell>
          <cell r="E1511" t="str">
            <v>GREATER LOWELL</v>
          </cell>
          <cell r="F1511">
            <v>1996858</v>
          </cell>
          <cell r="G1511">
            <v>0.11359633129549951</v>
          </cell>
          <cell r="H1511">
            <v>1900939</v>
          </cell>
          <cell r="I1511">
            <v>0.10406741524557854</v>
          </cell>
          <cell r="J1511"/>
          <cell r="K1511">
            <v>1180465</v>
          </cell>
          <cell r="L1511">
            <v>0</v>
          </cell>
          <cell r="M1511">
            <v>0</v>
          </cell>
          <cell r="N1511">
            <v>1900939</v>
          </cell>
          <cell r="O1511">
            <v>1180465</v>
          </cell>
          <cell r="P1511">
            <v>1237025</v>
          </cell>
          <cell r="Q1511">
            <v>-56560</v>
          </cell>
          <cell r="R1511">
            <v>-4.5722600594167462</v>
          </cell>
          <cell r="S1511">
            <v>136</v>
          </cell>
          <cell r="T1511">
            <v>0</v>
          </cell>
          <cell r="U1511">
            <v>301</v>
          </cell>
          <cell r="V1511">
            <v>828</v>
          </cell>
          <cell r="W1511">
            <v>1502</v>
          </cell>
          <cell r="X1511">
            <v>124</v>
          </cell>
          <cell r="Y1511">
            <v>1900939</v>
          </cell>
        </row>
        <row r="1512">
          <cell r="A1512">
            <v>1503</v>
          </cell>
          <cell r="B1512">
            <v>301</v>
          </cell>
          <cell r="C1512"/>
          <cell r="D1512">
            <v>998</v>
          </cell>
          <cell r="E1512"/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/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301</v>
          </cell>
          <cell r="V1512">
            <v>998</v>
          </cell>
          <cell r="W1512">
            <v>1503</v>
          </cell>
          <cell r="X1512">
            <v>0</v>
          </cell>
          <cell r="Y1512">
            <v>0</v>
          </cell>
        </row>
        <row r="1513">
          <cell r="A1513">
            <v>1504</v>
          </cell>
          <cell r="B1513">
            <v>301</v>
          </cell>
          <cell r="D1513">
            <v>998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/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301</v>
          </cell>
          <cell r="V1513">
            <v>998</v>
          </cell>
          <cell r="W1513">
            <v>1504</v>
          </cell>
          <cell r="X1513">
            <v>0</v>
          </cell>
          <cell r="Y1513">
            <v>0</v>
          </cell>
        </row>
        <row r="1514">
          <cell r="A1514">
            <v>1505</v>
          </cell>
          <cell r="B1514">
            <v>301</v>
          </cell>
          <cell r="C1514" t="str">
            <v xml:space="preserve">TYNGSBOROUGH                 </v>
          </cell>
          <cell r="D1514">
            <v>999</v>
          </cell>
          <cell r="E1514" t="str">
            <v>TOTAL</v>
          </cell>
          <cell r="F1514">
            <v>17578543.049999997</v>
          </cell>
          <cell r="G1514">
            <v>1</v>
          </cell>
          <cell r="H1514">
            <v>18266418.893119998</v>
          </cell>
          <cell r="I1514">
            <v>1</v>
          </cell>
          <cell r="J1514">
            <v>11343273</v>
          </cell>
          <cell r="K1514">
            <v>11343273</v>
          </cell>
          <cell r="L1514">
            <v>0</v>
          </cell>
          <cell r="M1514">
            <v>0</v>
          </cell>
          <cell r="N1514">
            <v>18266418.893119998</v>
          </cell>
          <cell r="O1514">
            <v>11343273</v>
          </cell>
          <cell r="P1514">
            <v>10889659</v>
          </cell>
          <cell r="Q1514">
            <v>453614</v>
          </cell>
          <cell r="R1514">
            <v>4.1655482508680945</v>
          </cell>
          <cell r="S1514">
            <v>1999</v>
          </cell>
          <cell r="T1514">
            <v>0</v>
          </cell>
          <cell r="U1514">
            <v>301</v>
          </cell>
          <cell r="V1514">
            <v>999</v>
          </cell>
          <cell r="W1514">
            <v>1505</v>
          </cell>
          <cell r="X1514">
            <v>1984</v>
          </cell>
          <cell r="Y1514">
            <v>18266418.893119998</v>
          </cell>
        </row>
        <row r="1515">
          <cell r="A1515">
            <v>1506</v>
          </cell>
          <cell r="B1515">
            <v>302</v>
          </cell>
          <cell r="C1515" t="str">
            <v xml:space="preserve">TYRINGHAM                    </v>
          </cell>
          <cell r="D1515">
            <v>302</v>
          </cell>
          <cell r="E1515" t="str">
            <v>TYRINGHAM</v>
          </cell>
          <cell r="F1515">
            <v>241848.72</v>
          </cell>
          <cell r="G1515">
            <v>1</v>
          </cell>
          <cell r="H1515">
            <v>258128.17</v>
          </cell>
          <cell r="I1515">
            <v>1</v>
          </cell>
          <cell r="J1515"/>
          <cell r="K1515">
            <v>247395</v>
          </cell>
          <cell r="L1515">
            <v>0</v>
          </cell>
          <cell r="M1515">
            <v>0</v>
          </cell>
          <cell r="N1515">
            <v>258128.17</v>
          </cell>
          <cell r="O1515">
            <v>247395</v>
          </cell>
          <cell r="P1515">
            <v>244240</v>
          </cell>
          <cell r="Q1515">
            <v>3155</v>
          </cell>
          <cell r="R1515">
            <v>1.2917622011136587</v>
          </cell>
          <cell r="S1515">
            <v>30</v>
          </cell>
          <cell r="T1515">
            <v>0</v>
          </cell>
          <cell r="U1515">
            <v>302</v>
          </cell>
          <cell r="V1515">
            <v>302</v>
          </cell>
          <cell r="W1515">
            <v>1506</v>
          </cell>
          <cell r="X1515">
            <v>31</v>
          </cell>
          <cell r="Y1515">
            <v>258128.17</v>
          </cell>
        </row>
        <row r="1516">
          <cell r="A1516">
            <v>1507</v>
          </cell>
          <cell r="B1516">
            <v>302</v>
          </cell>
          <cell r="D1516">
            <v>998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/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302</v>
          </cell>
          <cell r="V1516">
            <v>998</v>
          </cell>
          <cell r="W1516">
            <v>1507</v>
          </cell>
          <cell r="X1516">
            <v>0</v>
          </cell>
          <cell r="Y1516">
            <v>0</v>
          </cell>
        </row>
        <row r="1517">
          <cell r="A1517">
            <v>1508</v>
          </cell>
          <cell r="B1517">
            <v>302</v>
          </cell>
          <cell r="D1517">
            <v>998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/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302</v>
          </cell>
          <cell r="V1517">
            <v>998</v>
          </cell>
          <cell r="W1517">
            <v>1508</v>
          </cell>
          <cell r="X1517">
            <v>0</v>
          </cell>
          <cell r="Y1517">
            <v>0</v>
          </cell>
        </row>
        <row r="1518">
          <cell r="A1518">
            <v>1509</v>
          </cell>
          <cell r="B1518">
            <v>302</v>
          </cell>
          <cell r="D1518">
            <v>998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/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302</v>
          </cell>
          <cell r="V1518">
            <v>998</v>
          </cell>
          <cell r="W1518">
            <v>1509</v>
          </cell>
          <cell r="X1518">
            <v>0</v>
          </cell>
          <cell r="Y1518">
            <v>0</v>
          </cell>
        </row>
        <row r="1519">
          <cell r="A1519">
            <v>1510</v>
          </cell>
          <cell r="B1519">
            <v>302</v>
          </cell>
          <cell r="C1519" t="str">
            <v xml:space="preserve">TYRINGHAM                    </v>
          </cell>
          <cell r="D1519">
            <v>999</v>
          </cell>
          <cell r="E1519" t="str">
            <v>TOTAL</v>
          </cell>
          <cell r="F1519">
            <v>241848.72</v>
          </cell>
          <cell r="G1519">
            <v>1</v>
          </cell>
          <cell r="H1519">
            <v>258128.17</v>
          </cell>
          <cell r="I1519">
            <v>1</v>
          </cell>
          <cell r="J1519">
            <v>247395</v>
          </cell>
          <cell r="K1519">
            <v>247395</v>
          </cell>
          <cell r="L1519">
            <v>0</v>
          </cell>
          <cell r="M1519">
            <v>0</v>
          </cell>
          <cell r="N1519">
            <v>258128.17</v>
          </cell>
          <cell r="O1519">
            <v>247395</v>
          </cell>
          <cell r="P1519">
            <v>244240</v>
          </cell>
          <cell r="Q1519">
            <v>3155</v>
          </cell>
          <cell r="R1519">
            <v>1.2917622011136587</v>
          </cell>
          <cell r="S1519">
            <v>30</v>
          </cell>
          <cell r="T1519">
            <v>0</v>
          </cell>
          <cell r="U1519">
            <v>302</v>
          </cell>
          <cell r="V1519">
            <v>999</v>
          </cell>
          <cell r="W1519">
            <v>1510</v>
          </cell>
          <cell r="X1519">
            <v>31</v>
          </cell>
          <cell r="Y1519">
            <v>258128.17</v>
          </cell>
        </row>
        <row r="1520">
          <cell r="A1520">
            <v>1511</v>
          </cell>
          <cell r="B1520">
            <v>303</v>
          </cell>
          <cell r="C1520" t="str">
            <v xml:space="preserve">UPTON                        </v>
          </cell>
          <cell r="D1520">
            <v>303</v>
          </cell>
          <cell r="E1520" t="str">
            <v>UPTON</v>
          </cell>
          <cell r="F1520">
            <v>12582.467449999998</v>
          </cell>
          <cell r="G1520">
            <v>9.6964354605567481E-4</v>
          </cell>
          <cell r="H1520">
            <v>26250.526239999996</v>
          </cell>
          <cell r="I1520">
            <v>1.9507668413895878E-3</v>
          </cell>
          <cell r="J1520"/>
          <cell r="K1520">
            <v>13295</v>
          </cell>
          <cell r="L1520">
            <v>0</v>
          </cell>
          <cell r="M1520">
            <v>0</v>
          </cell>
          <cell r="N1520">
            <v>26250.526239999996</v>
          </cell>
          <cell r="O1520">
            <v>13295</v>
          </cell>
          <cell r="P1520">
            <v>6272</v>
          </cell>
          <cell r="Q1520">
            <v>7023</v>
          </cell>
          <cell r="R1520">
            <v>111.97385204081633</v>
          </cell>
          <cell r="S1520">
            <v>1</v>
          </cell>
          <cell r="T1520">
            <v>0</v>
          </cell>
          <cell r="U1520">
            <v>303</v>
          </cell>
          <cell r="V1520">
            <v>303</v>
          </cell>
          <cell r="W1520">
            <v>1511</v>
          </cell>
          <cell r="X1520">
            <v>2</v>
          </cell>
          <cell r="Y1520">
            <v>26250.526239999996</v>
          </cell>
        </row>
        <row r="1521">
          <cell r="A1521">
            <v>1512</v>
          </cell>
          <cell r="B1521">
            <v>303</v>
          </cell>
          <cell r="C1521" t="str">
            <v xml:space="preserve">UPTON                        </v>
          </cell>
          <cell r="D1521">
            <v>710</v>
          </cell>
          <cell r="E1521" t="str">
            <v>MENDON UPTON</v>
          </cell>
          <cell r="F1521">
            <v>12168839</v>
          </cell>
          <cell r="G1521">
            <v>0.93776806864225937</v>
          </cell>
          <cell r="H1521">
            <v>12191337</v>
          </cell>
          <cell r="I1521">
            <v>0.90598016033548356</v>
          </cell>
          <cell r="J1521"/>
          <cell r="K1521">
            <v>6174662</v>
          </cell>
          <cell r="L1521">
            <v>0</v>
          </cell>
          <cell r="M1521">
            <v>0</v>
          </cell>
          <cell r="N1521">
            <v>12191337</v>
          </cell>
          <cell r="O1521">
            <v>6174662</v>
          </cell>
          <cell r="P1521">
            <v>6066165</v>
          </cell>
          <cell r="Q1521">
            <v>108497</v>
          </cell>
          <cell r="R1521">
            <v>1.7885599880649472</v>
          </cell>
          <cell r="S1521">
            <v>1418</v>
          </cell>
          <cell r="T1521">
            <v>0</v>
          </cell>
          <cell r="U1521">
            <v>303</v>
          </cell>
          <cell r="V1521">
            <v>710</v>
          </cell>
          <cell r="W1521">
            <v>1512</v>
          </cell>
          <cell r="X1521">
            <v>1349</v>
          </cell>
          <cell r="Y1521">
            <v>12191337</v>
          </cell>
        </row>
        <row r="1522">
          <cell r="A1522">
            <v>1513</v>
          </cell>
          <cell r="B1522">
            <v>303</v>
          </cell>
          <cell r="C1522" t="str">
            <v xml:space="preserve">UPTON                        </v>
          </cell>
          <cell r="D1522">
            <v>805</v>
          </cell>
          <cell r="E1522" t="str">
            <v>BLACKSTONE VALLEY</v>
          </cell>
          <cell r="F1522">
            <v>794963</v>
          </cell>
          <cell r="G1522">
            <v>6.1262287811684947E-2</v>
          </cell>
          <cell r="H1522">
            <v>1238929</v>
          </cell>
          <cell r="I1522">
            <v>9.2069072823126805E-2</v>
          </cell>
          <cell r="J1522"/>
          <cell r="K1522">
            <v>627492</v>
          </cell>
          <cell r="L1522">
            <v>0</v>
          </cell>
          <cell r="M1522">
            <v>0</v>
          </cell>
          <cell r="N1522">
            <v>1238929</v>
          </cell>
          <cell r="O1522">
            <v>627492</v>
          </cell>
          <cell r="P1522">
            <v>396289</v>
          </cell>
          <cell r="Q1522">
            <v>231203</v>
          </cell>
          <cell r="R1522">
            <v>58.342018072669191</v>
          </cell>
          <cell r="S1522">
            <v>56</v>
          </cell>
          <cell r="T1522">
            <v>0</v>
          </cell>
          <cell r="U1522">
            <v>303</v>
          </cell>
          <cell r="V1522">
            <v>805</v>
          </cell>
          <cell r="W1522">
            <v>1513</v>
          </cell>
          <cell r="X1522">
            <v>84</v>
          </cell>
          <cell r="Y1522">
            <v>1238929</v>
          </cell>
        </row>
        <row r="1523">
          <cell r="A1523">
            <v>1514</v>
          </cell>
          <cell r="B1523">
            <v>303</v>
          </cell>
          <cell r="D1523">
            <v>998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/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303</v>
          </cell>
          <cell r="V1523">
            <v>998</v>
          </cell>
          <cell r="W1523">
            <v>1514</v>
          </cell>
          <cell r="X1523">
            <v>0</v>
          </cell>
          <cell r="Y1523">
            <v>0</v>
          </cell>
        </row>
        <row r="1524">
          <cell r="A1524">
            <v>1515</v>
          </cell>
          <cell r="B1524">
            <v>303</v>
          </cell>
          <cell r="C1524" t="str">
            <v xml:space="preserve">UPTON                        </v>
          </cell>
          <cell r="D1524">
            <v>999</v>
          </cell>
          <cell r="E1524" t="str">
            <v>TOTAL</v>
          </cell>
          <cell r="F1524">
            <v>12976384.46745</v>
          </cell>
          <cell r="G1524">
            <v>1</v>
          </cell>
          <cell r="H1524">
            <v>13456516.526240001</v>
          </cell>
          <cell r="I1524">
            <v>1</v>
          </cell>
          <cell r="J1524">
            <v>6815450</v>
          </cell>
          <cell r="K1524">
            <v>6815449</v>
          </cell>
          <cell r="L1524">
            <v>0</v>
          </cell>
          <cell r="M1524">
            <v>0</v>
          </cell>
          <cell r="N1524">
            <v>13456516.526240001</v>
          </cell>
          <cell r="O1524">
            <v>6815449</v>
          </cell>
          <cell r="P1524">
            <v>6468726</v>
          </cell>
          <cell r="Q1524">
            <v>346723</v>
          </cell>
          <cell r="R1524">
            <v>5.3599889684614865</v>
          </cell>
          <cell r="S1524">
            <v>1475</v>
          </cell>
          <cell r="T1524">
            <v>0</v>
          </cell>
          <cell r="U1524">
            <v>303</v>
          </cell>
          <cell r="V1524">
            <v>999</v>
          </cell>
          <cell r="W1524">
            <v>1515</v>
          </cell>
          <cell r="X1524">
            <v>1435</v>
          </cell>
          <cell r="Y1524">
            <v>13456516.526240001</v>
          </cell>
        </row>
        <row r="1525">
          <cell r="A1525">
            <v>1516</v>
          </cell>
          <cell r="B1525">
            <v>304</v>
          </cell>
          <cell r="C1525" t="str">
            <v xml:space="preserve">UXBRIDGE                     </v>
          </cell>
          <cell r="D1525">
            <v>304</v>
          </cell>
          <cell r="E1525" t="str">
            <v>UXBRIDGE</v>
          </cell>
          <cell r="F1525">
            <v>16877042.539999999</v>
          </cell>
          <cell r="G1525">
            <v>0.87041301786283842</v>
          </cell>
          <cell r="H1525">
            <v>17330083.23</v>
          </cell>
          <cell r="I1525">
            <v>0.87425490199242761</v>
          </cell>
          <cell r="J1525"/>
          <cell r="K1525">
            <v>10285734</v>
          </cell>
          <cell r="L1525">
            <v>0</v>
          </cell>
          <cell r="M1525">
            <v>0</v>
          </cell>
          <cell r="N1525">
            <v>17330083.23</v>
          </cell>
          <cell r="O1525">
            <v>10285734</v>
          </cell>
          <cell r="P1525">
            <v>9962236</v>
          </cell>
          <cell r="Q1525">
            <v>323498</v>
          </cell>
          <cell r="R1525">
            <v>3.2472428880424031</v>
          </cell>
          <cell r="S1525">
            <v>1948</v>
          </cell>
          <cell r="T1525">
            <v>0</v>
          </cell>
          <cell r="U1525">
            <v>304</v>
          </cell>
          <cell r="V1525">
            <v>304</v>
          </cell>
          <cell r="W1525">
            <v>1516</v>
          </cell>
          <cell r="X1525">
            <v>1925</v>
          </cell>
          <cell r="Y1525">
            <v>17330083.23</v>
          </cell>
        </row>
        <row r="1526">
          <cell r="A1526">
            <v>1517</v>
          </cell>
          <cell r="B1526">
            <v>304</v>
          </cell>
          <cell r="C1526" t="str">
            <v xml:space="preserve">UXBRIDGE                     </v>
          </cell>
          <cell r="D1526">
            <v>805</v>
          </cell>
          <cell r="E1526" t="str">
            <v>BLACKSTONE VALLEY</v>
          </cell>
          <cell r="F1526">
            <v>2512652</v>
          </cell>
          <cell r="G1526">
            <v>0.1295869821371616</v>
          </cell>
          <cell r="H1526">
            <v>2492606</v>
          </cell>
          <cell r="I1526">
            <v>0.12574509800757241</v>
          </cell>
          <cell r="J1526"/>
          <cell r="K1526">
            <v>1479409</v>
          </cell>
          <cell r="L1526">
            <v>0</v>
          </cell>
          <cell r="M1526">
            <v>0</v>
          </cell>
          <cell r="N1526">
            <v>2492606</v>
          </cell>
          <cell r="O1526">
            <v>1479409</v>
          </cell>
          <cell r="P1526">
            <v>1483176</v>
          </cell>
          <cell r="Q1526">
            <v>-3767</v>
          </cell>
          <cell r="R1526">
            <v>-0.25398199539366872</v>
          </cell>
          <cell r="S1526">
            <v>177</v>
          </cell>
          <cell r="T1526">
            <v>0</v>
          </cell>
          <cell r="U1526">
            <v>304</v>
          </cell>
          <cell r="V1526">
            <v>805</v>
          </cell>
          <cell r="W1526">
            <v>1517</v>
          </cell>
          <cell r="X1526">
            <v>169</v>
          </cell>
          <cell r="Y1526">
            <v>2492606</v>
          </cell>
        </row>
        <row r="1527">
          <cell r="A1527">
            <v>1518</v>
          </cell>
          <cell r="B1527">
            <v>304</v>
          </cell>
          <cell r="D1527">
            <v>998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/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304</v>
          </cell>
          <cell r="V1527">
            <v>998</v>
          </cell>
          <cell r="W1527">
            <v>1518</v>
          </cell>
          <cell r="X1527">
            <v>0</v>
          </cell>
          <cell r="Y1527">
            <v>0</v>
          </cell>
        </row>
        <row r="1528">
          <cell r="A1528">
            <v>1519</v>
          </cell>
          <cell r="B1528">
            <v>304</v>
          </cell>
          <cell r="D1528">
            <v>998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/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304</v>
          </cell>
          <cell r="V1528">
            <v>998</v>
          </cell>
          <cell r="W1528">
            <v>1519</v>
          </cell>
          <cell r="X1528">
            <v>0</v>
          </cell>
          <cell r="Y1528">
            <v>0</v>
          </cell>
        </row>
        <row r="1529">
          <cell r="A1529">
            <v>1520</v>
          </cell>
          <cell r="B1529">
            <v>304</v>
          </cell>
          <cell r="C1529" t="str">
            <v xml:space="preserve">UXBRIDGE                     </v>
          </cell>
          <cell r="D1529">
            <v>999</v>
          </cell>
          <cell r="E1529" t="str">
            <v>TOTAL</v>
          </cell>
          <cell r="F1529">
            <v>19389694.539999999</v>
          </cell>
          <cell r="G1529">
            <v>1</v>
          </cell>
          <cell r="H1529">
            <v>19822689.23</v>
          </cell>
          <cell r="I1529">
            <v>1</v>
          </cell>
          <cell r="J1529">
            <v>11765143</v>
          </cell>
          <cell r="K1529">
            <v>11765143</v>
          </cell>
          <cell r="L1529">
            <v>0</v>
          </cell>
          <cell r="M1529">
            <v>0</v>
          </cell>
          <cell r="N1529">
            <v>19822689.23</v>
          </cell>
          <cell r="O1529">
            <v>11765143</v>
          </cell>
          <cell r="P1529">
            <v>11445412</v>
          </cell>
          <cell r="Q1529">
            <v>319731</v>
          </cell>
          <cell r="R1529">
            <v>2.793529844098229</v>
          </cell>
          <cell r="S1529">
            <v>2125</v>
          </cell>
          <cell r="T1529">
            <v>0</v>
          </cell>
          <cell r="U1529">
            <v>304</v>
          </cell>
          <cell r="V1529">
            <v>999</v>
          </cell>
          <cell r="W1529">
            <v>1520</v>
          </cell>
          <cell r="X1529">
            <v>2094</v>
          </cell>
          <cell r="Y1529">
            <v>19822689.23</v>
          </cell>
        </row>
        <row r="1530">
          <cell r="A1530">
            <v>1521</v>
          </cell>
          <cell r="B1530">
            <v>305</v>
          </cell>
          <cell r="C1530" t="str">
            <v xml:space="preserve">WAKEFIELD                    </v>
          </cell>
          <cell r="D1530">
            <v>305</v>
          </cell>
          <cell r="E1530" t="str">
            <v>WAKEFIELD</v>
          </cell>
          <cell r="F1530">
            <v>30243376.094500005</v>
          </cell>
          <cell r="G1530">
            <v>0.95036350503361944</v>
          </cell>
          <cell r="H1530">
            <v>31226177.075480007</v>
          </cell>
          <cell r="I1530">
            <v>0.95767555626568546</v>
          </cell>
          <cell r="J1530"/>
          <cell r="K1530">
            <v>26693695</v>
          </cell>
          <cell r="L1530">
            <v>0</v>
          </cell>
          <cell r="M1530">
            <v>0</v>
          </cell>
          <cell r="N1530">
            <v>31226177.075480007</v>
          </cell>
          <cell r="O1530">
            <v>26692542</v>
          </cell>
          <cell r="P1530">
            <v>25690110</v>
          </cell>
          <cell r="Q1530">
            <v>1002432</v>
          </cell>
          <cell r="R1530">
            <v>3.9020152113011584</v>
          </cell>
          <cell r="S1530">
            <v>3391</v>
          </cell>
          <cell r="T1530">
            <v>0</v>
          </cell>
          <cell r="U1530">
            <v>305</v>
          </cell>
          <cell r="V1530">
            <v>305</v>
          </cell>
          <cell r="W1530">
            <v>1521</v>
          </cell>
          <cell r="X1530">
            <v>3395</v>
          </cell>
          <cell r="Y1530">
            <v>31226177.075480007</v>
          </cell>
        </row>
        <row r="1531">
          <cell r="A1531">
            <v>1522</v>
          </cell>
          <cell r="B1531">
            <v>305</v>
          </cell>
          <cell r="C1531" t="str">
            <v xml:space="preserve">WAKEFIELD                    </v>
          </cell>
          <cell r="D1531">
            <v>853</v>
          </cell>
          <cell r="E1531" t="str">
            <v>NORTHEAST METROPOLITAN</v>
          </cell>
          <cell r="F1531">
            <v>1495520</v>
          </cell>
          <cell r="G1531">
            <v>4.6995005604098243E-2</v>
          </cell>
          <cell r="H1531">
            <v>1250104</v>
          </cell>
          <cell r="I1531">
            <v>3.8339436835194314E-2</v>
          </cell>
          <cell r="J1531"/>
          <cell r="K1531">
            <v>1068651</v>
          </cell>
          <cell r="L1531">
            <v>0</v>
          </cell>
          <cell r="M1531">
            <v>0</v>
          </cell>
          <cell r="N1531">
            <v>1250104</v>
          </cell>
          <cell r="O1531">
            <v>1068605</v>
          </cell>
          <cell r="P1531">
            <v>1270363</v>
          </cell>
          <cell r="Q1531">
            <v>-201758</v>
          </cell>
          <cell r="R1531">
            <v>-15.881917215787928</v>
          </cell>
          <cell r="S1531">
            <v>98</v>
          </cell>
          <cell r="T1531">
            <v>0</v>
          </cell>
          <cell r="U1531">
            <v>305</v>
          </cell>
          <cell r="V1531">
            <v>853</v>
          </cell>
          <cell r="W1531">
            <v>1522</v>
          </cell>
          <cell r="X1531">
            <v>79</v>
          </cell>
          <cell r="Y1531">
            <v>1250104</v>
          </cell>
        </row>
        <row r="1532">
          <cell r="A1532">
            <v>1523</v>
          </cell>
          <cell r="B1532">
            <v>305</v>
          </cell>
          <cell r="C1532" t="str">
            <v xml:space="preserve">WAKEFIELD                    </v>
          </cell>
          <cell r="D1532">
            <v>913</v>
          </cell>
          <cell r="E1532" t="str">
            <v>ESSEX AGRICULTURAL</v>
          </cell>
          <cell r="F1532">
            <v>84060</v>
          </cell>
          <cell r="G1532">
            <v>2.6414893622823486E-3</v>
          </cell>
          <cell r="H1532">
            <v>129936</v>
          </cell>
          <cell r="I1532">
            <v>3.9850068991202402E-3</v>
          </cell>
          <cell r="J1532"/>
          <cell r="K1532">
            <v>111076</v>
          </cell>
          <cell r="L1532">
            <v>112275</v>
          </cell>
          <cell r="M1532">
            <v>1199</v>
          </cell>
          <cell r="N1532">
            <v>0</v>
          </cell>
          <cell r="O1532">
            <v>112275</v>
          </cell>
          <cell r="P1532">
            <v>73631</v>
          </cell>
          <cell r="Q1532">
            <v>38644</v>
          </cell>
          <cell r="R1532">
            <v>52.483329032608545</v>
          </cell>
          <cell r="S1532">
            <v>6</v>
          </cell>
          <cell r="T1532">
            <v>0</v>
          </cell>
          <cell r="U1532">
            <v>305</v>
          </cell>
          <cell r="V1532">
            <v>913</v>
          </cell>
          <cell r="W1532">
            <v>1523</v>
          </cell>
          <cell r="X1532">
            <v>9</v>
          </cell>
          <cell r="Y1532">
            <v>129936</v>
          </cell>
        </row>
        <row r="1533">
          <cell r="A1533">
            <v>1524</v>
          </cell>
          <cell r="B1533">
            <v>305</v>
          </cell>
          <cell r="D1533">
            <v>998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/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305</v>
          </cell>
          <cell r="V1533">
            <v>998</v>
          </cell>
          <cell r="W1533">
            <v>1524</v>
          </cell>
          <cell r="X1533">
            <v>0</v>
          </cell>
          <cell r="Y1533">
            <v>0</v>
          </cell>
        </row>
        <row r="1534">
          <cell r="A1534">
            <v>1525</v>
          </cell>
          <cell r="B1534">
            <v>305</v>
          </cell>
          <cell r="C1534" t="str">
            <v xml:space="preserve">WAKEFIELD                    </v>
          </cell>
          <cell r="D1534">
            <v>999</v>
          </cell>
          <cell r="E1534" t="str">
            <v>TOTAL</v>
          </cell>
          <cell r="F1534">
            <v>31822956.094500005</v>
          </cell>
          <cell r="G1534">
            <v>1</v>
          </cell>
          <cell r="H1534">
            <v>32606217.075480007</v>
          </cell>
          <cell r="I1534">
            <v>1</v>
          </cell>
          <cell r="J1534">
            <v>27873422</v>
          </cell>
          <cell r="K1534">
            <v>27873422</v>
          </cell>
          <cell r="L1534">
            <v>112275</v>
          </cell>
          <cell r="M1534">
            <v>1199</v>
          </cell>
          <cell r="N1534">
            <v>32476281.075480007</v>
          </cell>
          <cell r="O1534">
            <v>27873422</v>
          </cell>
          <cell r="P1534">
            <v>27034104</v>
          </cell>
          <cell r="Q1534">
            <v>839318</v>
          </cell>
          <cell r="R1534">
            <v>3.1046636500325664</v>
          </cell>
          <cell r="S1534">
            <v>3495</v>
          </cell>
          <cell r="T1534">
            <v>0</v>
          </cell>
          <cell r="U1534">
            <v>305</v>
          </cell>
          <cell r="V1534">
            <v>999</v>
          </cell>
          <cell r="W1534">
            <v>1525</v>
          </cell>
          <cell r="X1534">
            <v>3483</v>
          </cell>
          <cell r="Y1534">
            <v>32606217.075480007</v>
          </cell>
        </row>
        <row r="1535">
          <cell r="A1535">
            <v>1526</v>
          </cell>
          <cell r="B1535">
            <v>306</v>
          </cell>
          <cell r="C1535" t="str">
            <v xml:space="preserve">WALES                        </v>
          </cell>
          <cell r="D1535">
            <v>306</v>
          </cell>
          <cell r="E1535" t="str">
            <v>WALES</v>
          </cell>
          <cell r="F1535">
            <v>1324350.96</v>
          </cell>
          <cell r="G1535">
            <v>0.51002329942330726</v>
          </cell>
          <cell r="H1535">
            <v>1325356.92</v>
          </cell>
          <cell r="I1535">
            <v>0.49921858865692392</v>
          </cell>
          <cell r="J1535"/>
          <cell r="K1535">
            <v>604836</v>
          </cell>
          <cell r="L1535">
            <v>0</v>
          </cell>
          <cell r="M1535">
            <v>0</v>
          </cell>
          <cell r="N1535">
            <v>1325356.92</v>
          </cell>
          <cell r="O1535">
            <v>604836</v>
          </cell>
          <cell r="P1535">
            <v>599347</v>
          </cell>
          <cell r="Q1535">
            <v>5489</v>
          </cell>
          <cell r="R1535">
            <v>0.91583006171716885</v>
          </cell>
          <cell r="S1535">
            <v>150</v>
          </cell>
          <cell r="T1535">
            <v>0</v>
          </cell>
          <cell r="U1535">
            <v>306</v>
          </cell>
          <cell r="V1535">
            <v>306</v>
          </cell>
          <cell r="W1535">
            <v>1526</v>
          </cell>
          <cell r="X1535">
            <v>142</v>
          </cell>
          <cell r="Y1535">
            <v>1325356.92</v>
          </cell>
        </row>
        <row r="1536">
          <cell r="A1536">
            <v>1527</v>
          </cell>
          <cell r="B1536">
            <v>306</v>
          </cell>
          <cell r="C1536" t="str">
            <v xml:space="preserve">WALES                        </v>
          </cell>
          <cell r="D1536">
            <v>770</v>
          </cell>
          <cell r="E1536" t="str">
            <v>TANTASQUA</v>
          </cell>
          <cell r="F1536">
            <v>1272297</v>
          </cell>
          <cell r="G1536">
            <v>0.48997670057669274</v>
          </cell>
          <cell r="H1536">
            <v>1329506</v>
          </cell>
          <cell r="I1536">
            <v>0.50078141134307608</v>
          </cell>
          <cell r="J1536"/>
          <cell r="K1536">
            <v>606730</v>
          </cell>
          <cell r="L1536">
            <v>0</v>
          </cell>
          <cell r="M1536">
            <v>0</v>
          </cell>
          <cell r="N1536">
            <v>1329506</v>
          </cell>
          <cell r="O1536">
            <v>606730</v>
          </cell>
          <cell r="P1536">
            <v>575790</v>
          </cell>
          <cell r="Q1536">
            <v>30940</v>
          </cell>
          <cell r="R1536">
            <v>5.3734868615293774</v>
          </cell>
          <cell r="S1536">
            <v>127</v>
          </cell>
          <cell r="T1536">
            <v>0</v>
          </cell>
          <cell r="U1536">
            <v>306</v>
          </cell>
          <cell r="V1536">
            <v>770</v>
          </cell>
          <cell r="W1536">
            <v>1527</v>
          </cell>
          <cell r="X1536">
            <v>130</v>
          </cell>
          <cell r="Y1536">
            <v>1329506</v>
          </cell>
        </row>
        <row r="1537">
          <cell r="A1537">
            <v>1528</v>
          </cell>
          <cell r="B1537">
            <v>306</v>
          </cell>
          <cell r="D1537">
            <v>998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/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306</v>
          </cell>
          <cell r="V1537">
            <v>998</v>
          </cell>
          <cell r="W1537">
            <v>1528</v>
          </cell>
          <cell r="X1537">
            <v>0</v>
          </cell>
          <cell r="Y1537">
            <v>0</v>
          </cell>
        </row>
        <row r="1538">
          <cell r="A1538">
            <v>1529</v>
          </cell>
          <cell r="B1538">
            <v>306</v>
          </cell>
          <cell r="D1538">
            <v>998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/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306</v>
          </cell>
          <cell r="V1538">
            <v>998</v>
          </cell>
          <cell r="W1538">
            <v>1529</v>
          </cell>
          <cell r="X1538">
            <v>0</v>
          </cell>
          <cell r="Y1538">
            <v>0</v>
          </cell>
        </row>
        <row r="1539">
          <cell r="A1539">
            <v>1530</v>
          </cell>
          <cell r="B1539">
            <v>306</v>
          </cell>
          <cell r="C1539" t="str">
            <v xml:space="preserve">WALES                        </v>
          </cell>
          <cell r="D1539">
            <v>999</v>
          </cell>
          <cell r="E1539" t="str">
            <v>TOTAL</v>
          </cell>
          <cell r="F1539">
            <v>2596647.96</v>
          </cell>
          <cell r="G1539">
            <v>1</v>
          </cell>
          <cell r="H1539">
            <v>2654862.92</v>
          </cell>
          <cell r="I1539">
            <v>1</v>
          </cell>
          <cell r="J1539">
            <v>1211566</v>
          </cell>
          <cell r="K1539">
            <v>1211566</v>
          </cell>
          <cell r="L1539">
            <v>0</v>
          </cell>
          <cell r="M1539">
            <v>0</v>
          </cell>
          <cell r="N1539">
            <v>2654862.92</v>
          </cell>
          <cell r="O1539">
            <v>1211566</v>
          </cell>
          <cell r="P1539">
            <v>1175137</v>
          </cell>
          <cell r="Q1539">
            <v>36429</v>
          </cell>
          <cell r="R1539">
            <v>3.0999789811741101</v>
          </cell>
          <cell r="S1539">
            <v>277</v>
          </cell>
          <cell r="T1539">
            <v>0</v>
          </cell>
          <cell r="U1539">
            <v>306</v>
          </cell>
          <cell r="V1539">
            <v>999</v>
          </cell>
          <cell r="W1539">
            <v>1530</v>
          </cell>
          <cell r="X1539">
            <v>272</v>
          </cell>
          <cell r="Y1539">
            <v>2654862.92</v>
          </cell>
        </row>
        <row r="1540">
          <cell r="A1540">
            <v>1531</v>
          </cell>
          <cell r="B1540">
            <v>307</v>
          </cell>
          <cell r="C1540" t="str">
            <v xml:space="preserve">WALPOLE                      </v>
          </cell>
          <cell r="D1540">
            <v>307</v>
          </cell>
          <cell r="E1540" t="str">
            <v>WALPOLE</v>
          </cell>
          <cell r="F1540">
            <v>33583986.553500004</v>
          </cell>
          <cell r="G1540">
            <v>0.96566518883959018</v>
          </cell>
          <cell r="H1540">
            <v>35385662.980499998</v>
          </cell>
          <cell r="I1540">
            <v>0.96895571694916283</v>
          </cell>
          <cell r="J1540"/>
          <cell r="K1540">
            <v>28681277</v>
          </cell>
          <cell r="L1540">
            <v>0</v>
          </cell>
          <cell r="M1540">
            <v>0</v>
          </cell>
          <cell r="N1540">
            <v>35385662.980499998</v>
          </cell>
          <cell r="O1540">
            <v>28681277</v>
          </cell>
          <cell r="P1540">
            <v>27739862</v>
          </cell>
          <cell r="Q1540">
            <v>941415</v>
          </cell>
          <cell r="R1540">
            <v>3.3937263278382566</v>
          </cell>
          <cell r="S1540">
            <v>3841</v>
          </cell>
          <cell r="T1540">
            <v>0</v>
          </cell>
          <cell r="U1540">
            <v>307</v>
          </cell>
          <cell r="V1540">
            <v>307</v>
          </cell>
          <cell r="W1540">
            <v>1531</v>
          </cell>
          <cell r="X1540">
            <v>3879</v>
          </cell>
          <cell r="Y1540">
            <v>35385662.980499998</v>
          </cell>
        </row>
        <row r="1541">
          <cell r="A1541">
            <v>1532</v>
          </cell>
          <cell r="B1541">
            <v>307</v>
          </cell>
          <cell r="C1541" t="str">
            <v xml:space="preserve">WALPOLE                      </v>
          </cell>
          <cell r="D1541">
            <v>878</v>
          </cell>
          <cell r="E1541" t="str">
            <v>TRI COUNTY</v>
          </cell>
          <cell r="F1541">
            <v>923038</v>
          </cell>
          <cell r="G1541">
            <v>2.6540793873776274E-2</v>
          </cell>
          <cell r="H1541">
            <v>954865</v>
          </cell>
          <cell r="I1541">
            <v>2.614680135213307E-2</v>
          </cell>
          <cell r="J1541"/>
          <cell r="K1541">
            <v>773950</v>
          </cell>
          <cell r="L1541">
            <v>0</v>
          </cell>
          <cell r="M1541">
            <v>0</v>
          </cell>
          <cell r="N1541">
            <v>954865</v>
          </cell>
          <cell r="O1541">
            <v>773950</v>
          </cell>
          <cell r="P1541">
            <v>762415</v>
          </cell>
          <cell r="Q1541">
            <v>11535</v>
          </cell>
          <cell r="R1541">
            <v>1.5129555425850751</v>
          </cell>
          <cell r="S1541">
            <v>64</v>
          </cell>
          <cell r="T1541">
            <v>0</v>
          </cell>
          <cell r="U1541">
            <v>307</v>
          </cell>
          <cell r="V1541">
            <v>878</v>
          </cell>
          <cell r="W1541">
            <v>1532</v>
          </cell>
          <cell r="X1541">
            <v>64</v>
          </cell>
          <cell r="Y1541">
            <v>954865</v>
          </cell>
        </row>
        <row r="1542">
          <cell r="A1542">
            <v>1533</v>
          </cell>
          <cell r="B1542">
            <v>307</v>
          </cell>
          <cell r="C1542" t="str">
            <v xml:space="preserve">WALPOLE                      </v>
          </cell>
          <cell r="D1542">
            <v>915</v>
          </cell>
          <cell r="E1542" t="str">
            <v>NORFOLK COUNTY</v>
          </cell>
          <cell r="F1542">
            <v>271061</v>
          </cell>
          <cell r="G1542">
            <v>7.7940172866335627E-3</v>
          </cell>
          <cell r="H1542">
            <v>178853</v>
          </cell>
          <cell r="I1542">
            <v>4.8974816987040638E-3</v>
          </cell>
          <cell r="J1542"/>
          <cell r="K1542">
            <v>144966</v>
          </cell>
          <cell r="L1542">
            <v>0</v>
          </cell>
          <cell r="M1542">
            <v>0</v>
          </cell>
          <cell r="N1542">
            <v>178853</v>
          </cell>
          <cell r="O1542">
            <v>144966</v>
          </cell>
          <cell r="P1542">
            <v>223892</v>
          </cell>
          <cell r="Q1542">
            <v>-78926</v>
          </cell>
          <cell r="R1542">
            <v>-35.251817840744643</v>
          </cell>
          <cell r="S1542">
            <v>19</v>
          </cell>
          <cell r="T1542">
            <v>0</v>
          </cell>
          <cell r="U1542">
            <v>307</v>
          </cell>
          <cell r="V1542">
            <v>915</v>
          </cell>
          <cell r="W1542">
            <v>1533</v>
          </cell>
          <cell r="X1542">
            <v>12</v>
          </cell>
          <cell r="Y1542">
            <v>178853</v>
          </cell>
        </row>
        <row r="1543">
          <cell r="A1543">
            <v>1534</v>
          </cell>
          <cell r="B1543">
            <v>307</v>
          </cell>
          <cell r="D1543">
            <v>998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/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307</v>
          </cell>
          <cell r="V1543">
            <v>998</v>
          </cell>
          <cell r="W1543">
            <v>1534</v>
          </cell>
          <cell r="X1543">
            <v>0</v>
          </cell>
          <cell r="Y1543">
            <v>0</v>
          </cell>
        </row>
        <row r="1544">
          <cell r="A1544">
            <v>1535</v>
          </cell>
          <cell r="B1544">
            <v>307</v>
          </cell>
          <cell r="C1544" t="str">
            <v xml:space="preserve">WALPOLE                      </v>
          </cell>
          <cell r="D1544">
            <v>999</v>
          </cell>
          <cell r="E1544" t="str">
            <v>TOTAL</v>
          </cell>
          <cell r="F1544">
            <v>34778085.553500004</v>
          </cell>
          <cell r="G1544">
            <v>1</v>
          </cell>
          <cell r="H1544">
            <v>36519380.980499998</v>
          </cell>
          <cell r="I1544">
            <v>1</v>
          </cell>
          <cell r="J1544">
            <v>29600194</v>
          </cell>
          <cell r="K1544">
            <v>29600193</v>
          </cell>
          <cell r="L1544">
            <v>0</v>
          </cell>
          <cell r="M1544">
            <v>0</v>
          </cell>
          <cell r="N1544">
            <v>36519380.980499998</v>
          </cell>
          <cell r="O1544">
            <v>29600193</v>
          </cell>
          <cell r="P1544">
            <v>28726169</v>
          </cell>
          <cell r="Q1544">
            <v>874024</v>
          </cell>
          <cell r="R1544">
            <v>3.0426055071945028</v>
          </cell>
          <cell r="S1544">
            <v>3924</v>
          </cell>
          <cell r="T1544">
            <v>0</v>
          </cell>
          <cell r="U1544">
            <v>307</v>
          </cell>
          <cell r="V1544">
            <v>999</v>
          </cell>
          <cell r="W1544">
            <v>1535</v>
          </cell>
          <cell r="X1544">
            <v>3955</v>
          </cell>
          <cell r="Y1544">
            <v>36519380.980499998</v>
          </cell>
        </row>
        <row r="1545">
          <cell r="A1545">
            <v>1536</v>
          </cell>
          <cell r="B1545">
            <v>308</v>
          </cell>
          <cell r="C1545" t="str">
            <v xml:space="preserve">WALTHAM                      </v>
          </cell>
          <cell r="D1545">
            <v>308</v>
          </cell>
          <cell r="E1545" t="str">
            <v>WALTHAM</v>
          </cell>
          <cell r="F1545">
            <v>50081563.292000003</v>
          </cell>
          <cell r="G1545">
            <v>1</v>
          </cell>
          <cell r="H1545">
            <v>54877131.504830003</v>
          </cell>
          <cell r="I1545">
            <v>1</v>
          </cell>
          <cell r="J1545"/>
          <cell r="K1545">
            <v>50008834</v>
          </cell>
          <cell r="L1545">
            <v>0</v>
          </cell>
          <cell r="M1545">
            <v>0</v>
          </cell>
          <cell r="N1545">
            <v>54877131.504830003</v>
          </cell>
          <cell r="O1545">
            <v>50008834</v>
          </cell>
          <cell r="P1545">
            <v>48664297</v>
          </cell>
          <cell r="Q1545">
            <v>1344537</v>
          </cell>
          <cell r="R1545">
            <v>2.7628817899085236</v>
          </cell>
          <cell r="S1545">
            <v>4866</v>
          </cell>
          <cell r="T1545">
            <v>0</v>
          </cell>
          <cell r="U1545">
            <v>308</v>
          </cell>
          <cell r="V1545">
            <v>308</v>
          </cell>
          <cell r="W1545">
            <v>1536</v>
          </cell>
          <cell r="X1545">
            <v>5045</v>
          </cell>
          <cell r="Y1545">
            <v>54877131.504830003</v>
          </cell>
        </row>
        <row r="1546">
          <cell r="A1546">
            <v>1537</v>
          </cell>
          <cell r="B1546">
            <v>308</v>
          </cell>
          <cell r="D1546">
            <v>998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/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308</v>
          </cell>
          <cell r="V1546">
            <v>998</v>
          </cell>
          <cell r="W1546">
            <v>1537</v>
          </cell>
          <cell r="X1546">
            <v>0</v>
          </cell>
          <cell r="Y1546">
            <v>0</v>
          </cell>
        </row>
        <row r="1547">
          <cell r="A1547">
            <v>1538</v>
          </cell>
          <cell r="B1547">
            <v>308</v>
          </cell>
          <cell r="D1547">
            <v>998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/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308</v>
          </cell>
          <cell r="V1547">
            <v>998</v>
          </cell>
          <cell r="W1547">
            <v>1538</v>
          </cell>
          <cell r="X1547">
            <v>0</v>
          </cell>
          <cell r="Y1547">
            <v>0</v>
          </cell>
        </row>
        <row r="1548">
          <cell r="A1548">
            <v>1539</v>
          </cell>
          <cell r="B1548">
            <v>308</v>
          </cell>
          <cell r="D1548">
            <v>998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/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308</v>
          </cell>
          <cell r="V1548">
            <v>998</v>
          </cell>
          <cell r="W1548">
            <v>1539</v>
          </cell>
          <cell r="X1548">
            <v>0</v>
          </cell>
          <cell r="Y1548">
            <v>0</v>
          </cell>
        </row>
        <row r="1549">
          <cell r="A1549">
            <v>1540</v>
          </cell>
          <cell r="B1549">
            <v>308</v>
          </cell>
          <cell r="C1549" t="str">
            <v xml:space="preserve">WALTHAM                      </v>
          </cell>
          <cell r="D1549">
            <v>999</v>
          </cell>
          <cell r="E1549" t="str">
            <v>TOTAL</v>
          </cell>
          <cell r="F1549">
            <v>50081563.292000003</v>
          </cell>
          <cell r="G1549">
            <v>1</v>
          </cell>
          <cell r="H1549">
            <v>54877131.504830003</v>
          </cell>
          <cell r="I1549">
            <v>1</v>
          </cell>
          <cell r="J1549">
            <v>50008834</v>
          </cell>
          <cell r="K1549">
            <v>50008834</v>
          </cell>
          <cell r="L1549">
            <v>0</v>
          </cell>
          <cell r="M1549">
            <v>0</v>
          </cell>
          <cell r="N1549">
            <v>54877131.504830003</v>
          </cell>
          <cell r="O1549">
            <v>50008834</v>
          </cell>
          <cell r="P1549">
            <v>48664297</v>
          </cell>
          <cell r="Q1549">
            <v>1344537</v>
          </cell>
          <cell r="R1549">
            <v>2.7628817899085236</v>
          </cell>
          <cell r="S1549">
            <v>4866</v>
          </cell>
          <cell r="T1549">
            <v>0</v>
          </cell>
          <cell r="U1549">
            <v>308</v>
          </cell>
          <cell r="V1549">
            <v>999</v>
          </cell>
          <cell r="W1549">
            <v>1540</v>
          </cell>
          <cell r="X1549">
            <v>5045</v>
          </cell>
          <cell r="Y1549">
            <v>54877131.504830003</v>
          </cell>
        </row>
        <row r="1550">
          <cell r="A1550">
            <v>1541</v>
          </cell>
          <cell r="B1550">
            <v>309</v>
          </cell>
          <cell r="C1550" t="str">
            <v xml:space="preserve">WARE                         </v>
          </cell>
          <cell r="D1550">
            <v>309</v>
          </cell>
          <cell r="E1550" t="str">
            <v>WARE</v>
          </cell>
          <cell r="F1550">
            <v>13217323.799999999</v>
          </cell>
          <cell r="G1550">
            <v>0.90992819625945442</v>
          </cell>
          <cell r="H1550">
            <v>13610889.48</v>
          </cell>
          <cell r="I1550">
            <v>0.91092212243421722</v>
          </cell>
          <cell r="J1550"/>
          <cell r="K1550">
            <v>5398699</v>
          </cell>
          <cell r="L1550">
            <v>0</v>
          </cell>
          <cell r="M1550">
            <v>0</v>
          </cell>
          <cell r="N1550">
            <v>13610889.48</v>
          </cell>
          <cell r="O1550">
            <v>5398699</v>
          </cell>
          <cell r="P1550">
            <v>5226096</v>
          </cell>
          <cell r="Q1550">
            <v>172603</v>
          </cell>
          <cell r="R1550">
            <v>3.3027139187645997</v>
          </cell>
          <cell r="S1550">
            <v>1385</v>
          </cell>
          <cell r="T1550">
            <v>0</v>
          </cell>
          <cell r="U1550">
            <v>309</v>
          </cell>
          <cell r="V1550">
            <v>309</v>
          </cell>
          <cell r="W1550">
            <v>1541</v>
          </cell>
          <cell r="X1550">
            <v>1371</v>
          </cell>
          <cell r="Y1550">
            <v>13610889.48</v>
          </cell>
        </row>
        <row r="1551">
          <cell r="A1551">
            <v>1542</v>
          </cell>
          <cell r="B1551">
            <v>309</v>
          </cell>
          <cell r="C1551" t="str">
            <v xml:space="preserve">WARE                         </v>
          </cell>
          <cell r="D1551">
            <v>860</v>
          </cell>
          <cell r="E1551" t="str">
            <v>PATHFINDER</v>
          </cell>
          <cell r="F1551">
            <v>1308354</v>
          </cell>
          <cell r="G1551">
            <v>9.0071803740545589E-2</v>
          </cell>
          <cell r="H1551">
            <v>1330991</v>
          </cell>
          <cell r="I1551">
            <v>8.9077877565782795E-2</v>
          </cell>
          <cell r="J1551"/>
          <cell r="K1551">
            <v>527932</v>
          </cell>
          <cell r="L1551">
            <v>0</v>
          </cell>
          <cell r="M1551">
            <v>0</v>
          </cell>
          <cell r="N1551">
            <v>1330991</v>
          </cell>
          <cell r="O1551">
            <v>527932</v>
          </cell>
          <cell r="P1551">
            <v>517320</v>
          </cell>
          <cell r="Q1551">
            <v>10612</v>
          </cell>
          <cell r="R1551">
            <v>2.0513415294208612</v>
          </cell>
          <cell r="S1551">
            <v>91</v>
          </cell>
          <cell r="T1551">
            <v>0</v>
          </cell>
          <cell r="U1551">
            <v>309</v>
          </cell>
          <cell r="V1551">
            <v>860</v>
          </cell>
          <cell r="W1551">
            <v>1542</v>
          </cell>
          <cell r="X1551">
            <v>89</v>
          </cell>
          <cell r="Y1551">
            <v>1330991</v>
          </cell>
        </row>
        <row r="1552">
          <cell r="A1552">
            <v>1543</v>
          </cell>
          <cell r="B1552">
            <v>309</v>
          </cell>
          <cell r="D1552">
            <v>998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/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309</v>
          </cell>
          <cell r="V1552">
            <v>998</v>
          </cell>
          <cell r="W1552">
            <v>1543</v>
          </cell>
          <cell r="X1552">
            <v>0</v>
          </cell>
          <cell r="Y1552">
            <v>0</v>
          </cell>
        </row>
        <row r="1553">
          <cell r="A1553">
            <v>1544</v>
          </cell>
          <cell r="B1553">
            <v>309</v>
          </cell>
          <cell r="D1553">
            <v>998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/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309</v>
          </cell>
          <cell r="V1553">
            <v>998</v>
          </cell>
          <cell r="W1553">
            <v>1544</v>
          </cell>
          <cell r="X1553">
            <v>0</v>
          </cell>
          <cell r="Y1553">
            <v>0</v>
          </cell>
        </row>
        <row r="1554">
          <cell r="A1554">
            <v>1545</v>
          </cell>
          <cell r="B1554">
            <v>309</v>
          </cell>
          <cell r="C1554" t="str">
            <v xml:space="preserve">WARE                         </v>
          </cell>
          <cell r="D1554">
            <v>999</v>
          </cell>
          <cell r="E1554" t="str">
            <v>TOTAL</v>
          </cell>
          <cell r="F1554">
            <v>14525677.799999999</v>
          </cell>
          <cell r="G1554">
            <v>1</v>
          </cell>
          <cell r="H1554">
            <v>14941880.48</v>
          </cell>
          <cell r="I1554">
            <v>1</v>
          </cell>
          <cell r="J1554">
            <v>5926631</v>
          </cell>
          <cell r="K1554">
            <v>5926631</v>
          </cell>
          <cell r="L1554">
            <v>0</v>
          </cell>
          <cell r="M1554">
            <v>0</v>
          </cell>
          <cell r="N1554">
            <v>14941880.48</v>
          </cell>
          <cell r="O1554">
            <v>5926631</v>
          </cell>
          <cell r="P1554">
            <v>5743416</v>
          </cell>
          <cell r="Q1554">
            <v>183215</v>
          </cell>
          <cell r="R1554">
            <v>3.1900005153727329</v>
          </cell>
          <cell r="S1554">
            <v>1476</v>
          </cell>
          <cell r="T1554">
            <v>0</v>
          </cell>
          <cell r="U1554">
            <v>309</v>
          </cell>
          <cell r="V1554">
            <v>999</v>
          </cell>
          <cell r="W1554">
            <v>1545</v>
          </cell>
          <cell r="X1554">
            <v>1460</v>
          </cell>
          <cell r="Y1554">
            <v>14941880.48</v>
          </cell>
        </row>
        <row r="1555">
          <cell r="A1555">
            <v>1546</v>
          </cell>
          <cell r="B1555">
            <v>310</v>
          </cell>
          <cell r="C1555" t="str">
            <v xml:space="preserve">WAREHAM                      </v>
          </cell>
          <cell r="D1555">
            <v>310</v>
          </cell>
          <cell r="E1555" t="str">
            <v>WAREHAM</v>
          </cell>
          <cell r="F1555">
            <v>28986212.199999999</v>
          </cell>
          <cell r="G1555">
            <v>0.90184786671511663</v>
          </cell>
          <cell r="H1555">
            <v>30086115.449999996</v>
          </cell>
          <cell r="I1555">
            <v>0.90225504852699401</v>
          </cell>
          <cell r="J1555"/>
          <cell r="K1555">
            <v>18383155</v>
          </cell>
          <cell r="L1555">
            <v>0</v>
          </cell>
          <cell r="M1555">
            <v>0</v>
          </cell>
          <cell r="N1555">
            <v>30086115.449999996</v>
          </cell>
          <cell r="O1555">
            <v>18383155</v>
          </cell>
          <cell r="P1555">
            <v>17900064</v>
          </cell>
          <cell r="Q1555">
            <v>483091</v>
          </cell>
          <cell r="R1555">
            <v>2.6988227528125037</v>
          </cell>
          <cell r="S1555">
            <v>2991</v>
          </cell>
          <cell r="T1555">
            <v>0</v>
          </cell>
          <cell r="U1555">
            <v>310</v>
          </cell>
          <cell r="V1555">
            <v>310</v>
          </cell>
          <cell r="W1555">
            <v>1546</v>
          </cell>
          <cell r="X1555">
            <v>2943</v>
          </cell>
          <cell r="Y1555">
            <v>30086115.449999996</v>
          </cell>
        </row>
        <row r="1556">
          <cell r="A1556">
            <v>1547</v>
          </cell>
          <cell r="B1556">
            <v>310</v>
          </cell>
          <cell r="C1556" t="str">
            <v xml:space="preserve">WAREHAM                      </v>
          </cell>
          <cell r="D1556">
            <v>879</v>
          </cell>
          <cell r="E1556" t="str">
            <v>UPPER CAPE COD</v>
          </cell>
          <cell r="F1556">
            <v>3154699</v>
          </cell>
          <cell r="G1556">
            <v>9.8152133284883356E-2</v>
          </cell>
          <cell r="H1556">
            <v>3259351</v>
          </cell>
          <cell r="I1556">
            <v>9.774495147300602E-2</v>
          </cell>
          <cell r="J1556"/>
          <cell r="K1556">
            <v>1991522</v>
          </cell>
          <cell r="L1556">
            <v>0</v>
          </cell>
          <cell r="M1556">
            <v>0</v>
          </cell>
          <cell r="N1556">
            <v>3259351</v>
          </cell>
          <cell r="O1556">
            <v>1991522</v>
          </cell>
          <cell r="P1556">
            <v>1948144</v>
          </cell>
          <cell r="Q1556">
            <v>43378</v>
          </cell>
          <cell r="R1556">
            <v>2.2266321175436725</v>
          </cell>
          <cell r="S1556">
            <v>226</v>
          </cell>
          <cell r="T1556">
            <v>0</v>
          </cell>
          <cell r="U1556">
            <v>310</v>
          </cell>
          <cell r="V1556">
            <v>879</v>
          </cell>
          <cell r="W1556">
            <v>1547</v>
          </cell>
          <cell r="X1556">
            <v>225</v>
          </cell>
          <cell r="Y1556">
            <v>3259351</v>
          </cell>
        </row>
        <row r="1557">
          <cell r="A1557">
            <v>1548</v>
          </cell>
          <cell r="B1557">
            <v>310</v>
          </cell>
          <cell r="D1557">
            <v>998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/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310</v>
          </cell>
          <cell r="V1557">
            <v>998</v>
          </cell>
          <cell r="W1557">
            <v>1548</v>
          </cell>
          <cell r="X1557">
            <v>0</v>
          </cell>
          <cell r="Y1557">
            <v>0</v>
          </cell>
        </row>
        <row r="1558">
          <cell r="A1558">
            <v>1549</v>
          </cell>
          <cell r="B1558">
            <v>310</v>
          </cell>
          <cell r="D1558">
            <v>998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/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310</v>
          </cell>
          <cell r="V1558">
            <v>998</v>
          </cell>
          <cell r="W1558">
            <v>1549</v>
          </cell>
          <cell r="X1558">
            <v>0</v>
          </cell>
          <cell r="Y1558">
            <v>0</v>
          </cell>
        </row>
        <row r="1559">
          <cell r="A1559">
            <v>1550</v>
          </cell>
          <cell r="B1559">
            <v>310</v>
          </cell>
          <cell r="C1559" t="str">
            <v xml:space="preserve">WAREHAM                      </v>
          </cell>
          <cell r="D1559">
            <v>999</v>
          </cell>
          <cell r="E1559" t="str">
            <v>TOTAL</v>
          </cell>
          <cell r="F1559">
            <v>32140911.199999999</v>
          </cell>
          <cell r="G1559">
            <v>1</v>
          </cell>
          <cell r="H1559">
            <v>33345466.449999996</v>
          </cell>
          <cell r="I1559">
            <v>1</v>
          </cell>
          <cell r="J1559">
            <v>20374677</v>
          </cell>
          <cell r="K1559">
            <v>20374677</v>
          </cell>
          <cell r="L1559">
            <v>0</v>
          </cell>
          <cell r="M1559">
            <v>0</v>
          </cell>
          <cell r="N1559">
            <v>33345466.449999996</v>
          </cell>
          <cell r="O1559">
            <v>20374677</v>
          </cell>
          <cell r="P1559">
            <v>19848208</v>
          </cell>
          <cell r="Q1559">
            <v>526469</v>
          </cell>
          <cell r="R1559">
            <v>2.652476233622703</v>
          </cell>
          <cell r="S1559">
            <v>3217</v>
          </cell>
          <cell r="T1559">
            <v>0</v>
          </cell>
          <cell r="U1559">
            <v>310</v>
          </cell>
          <cell r="V1559">
            <v>999</v>
          </cell>
          <cell r="W1559">
            <v>1550</v>
          </cell>
          <cell r="X1559">
            <v>3168</v>
          </cell>
          <cell r="Y1559">
            <v>33345466.449999996</v>
          </cell>
        </row>
        <row r="1560">
          <cell r="A1560">
            <v>1551</v>
          </cell>
          <cell r="B1560">
            <v>311</v>
          </cell>
          <cell r="C1560" t="str">
            <v xml:space="preserve">WARREN                       </v>
          </cell>
          <cell r="D1560">
            <v>311</v>
          </cell>
          <cell r="E1560" t="str">
            <v>WARREN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/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311</v>
          </cell>
          <cell r="V1560">
            <v>311</v>
          </cell>
          <cell r="W1560">
            <v>1551</v>
          </cell>
          <cell r="X1560">
            <v>0</v>
          </cell>
          <cell r="Y1560">
            <v>0</v>
          </cell>
        </row>
        <row r="1561">
          <cell r="A1561">
            <v>1552</v>
          </cell>
          <cell r="B1561">
            <v>311</v>
          </cell>
          <cell r="C1561" t="str">
            <v xml:space="preserve">WARREN                       </v>
          </cell>
          <cell r="D1561">
            <v>778</v>
          </cell>
          <cell r="E1561" t="str">
            <v>QUABOAG</v>
          </cell>
          <cell r="F1561">
            <v>7695035</v>
          </cell>
          <cell r="G1561">
            <v>0.90989663881335359</v>
          </cell>
          <cell r="H1561">
            <v>7741507</v>
          </cell>
          <cell r="I1561">
            <v>0.91031465591748084</v>
          </cell>
          <cell r="J1561"/>
          <cell r="K1561">
            <v>2374063</v>
          </cell>
          <cell r="L1561">
            <v>0</v>
          </cell>
          <cell r="M1561">
            <v>0</v>
          </cell>
          <cell r="N1561">
            <v>7741507</v>
          </cell>
          <cell r="O1561">
            <v>2374063</v>
          </cell>
          <cell r="P1561">
            <v>2306453</v>
          </cell>
          <cell r="Q1561">
            <v>67610</v>
          </cell>
          <cell r="R1561">
            <v>2.931340894438343</v>
          </cell>
          <cell r="S1561">
            <v>823</v>
          </cell>
          <cell r="T1561">
            <v>0</v>
          </cell>
          <cell r="U1561">
            <v>311</v>
          </cell>
          <cell r="V1561">
            <v>778</v>
          </cell>
          <cell r="W1561">
            <v>1552</v>
          </cell>
          <cell r="X1561">
            <v>799</v>
          </cell>
          <cell r="Y1561">
            <v>7741507</v>
          </cell>
        </row>
        <row r="1562">
          <cell r="A1562">
            <v>1553</v>
          </cell>
          <cell r="B1562">
            <v>311</v>
          </cell>
          <cell r="C1562" t="str">
            <v xml:space="preserve">WARREN                       </v>
          </cell>
          <cell r="D1562">
            <v>860</v>
          </cell>
          <cell r="E1562" t="str">
            <v>PATHFINDER</v>
          </cell>
          <cell r="F1562">
            <v>762008</v>
          </cell>
          <cell r="G1562">
            <v>9.0103361186646441E-2</v>
          </cell>
          <cell r="H1562">
            <v>762703</v>
          </cell>
          <cell r="I1562">
            <v>8.9685344082519131E-2</v>
          </cell>
          <cell r="J1562"/>
          <cell r="K1562">
            <v>233896</v>
          </cell>
          <cell r="L1562">
            <v>0</v>
          </cell>
          <cell r="M1562">
            <v>0</v>
          </cell>
          <cell r="N1562">
            <v>762703</v>
          </cell>
          <cell r="O1562">
            <v>233896</v>
          </cell>
          <cell r="P1562">
            <v>228399</v>
          </cell>
          <cell r="Q1562">
            <v>5497</v>
          </cell>
          <cell r="R1562">
            <v>2.4067530943655622</v>
          </cell>
          <cell r="S1562">
            <v>53</v>
          </cell>
          <cell r="T1562">
            <v>0</v>
          </cell>
          <cell r="U1562">
            <v>311</v>
          </cell>
          <cell r="V1562">
            <v>860</v>
          </cell>
          <cell r="W1562">
            <v>1553</v>
          </cell>
          <cell r="X1562">
            <v>51</v>
          </cell>
          <cell r="Y1562">
            <v>762703</v>
          </cell>
        </row>
        <row r="1563">
          <cell r="A1563">
            <v>1554</v>
          </cell>
          <cell r="B1563">
            <v>311</v>
          </cell>
          <cell r="D1563">
            <v>998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/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311</v>
          </cell>
          <cell r="V1563">
            <v>998</v>
          </cell>
          <cell r="W1563">
            <v>1554</v>
          </cell>
          <cell r="X1563">
            <v>0</v>
          </cell>
          <cell r="Y1563">
            <v>0</v>
          </cell>
        </row>
        <row r="1564">
          <cell r="A1564">
            <v>1555</v>
          </cell>
          <cell r="B1564">
            <v>311</v>
          </cell>
          <cell r="C1564" t="str">
            <v xml:space="preserve">WARREN                       </v>
          </cell>
          <cell r="D1564">
            <v>999</v>
          </cell>
          <cell r="E1564" t="str">
            <v>TOTAL</v>
          </cell>
          <cell r="F1564">
            <v>8457043</v>
          </cell>
          <cell r="G1564">
            <v>1</v>
          </cell>
          <cell r="H1564">
            <v>8504210</v>
          </cell>
          <cell r="I1564">
            <v>1</v>
          </cell>
          <cell r="J1564">
            <v>2607959</v>
          </cell>
          <cell r="K1564">
            <v>2607959</v>
          </cell>
          <cell r="L1564">
            <v>0</v>
          </cell>
          <cell r="M1564">
            <v>0</v>
          </cell>
          <cell r="N1564">
            <v>8504210</v>
          </cell>
          <cell r="O1564">
            <v>2607959</v>
          </cell>
          <cell r="P1564">
            <v>2534852</v>
          </cell>
          <cell r="Q1564">
            <v>73107</v>
          </cell>
          <cell r="R1564">
            <v>2.8840737052893028</v>
          </cell>
          <cell r="S1564">
            <v>876</v>
          </cell>
          <cell r="T1564">
            <v>0</v>
          </cell>
          <cell r="U1564">
            <v>311</v>
          </cell>
          <cell r="V1564">
            <v>999</v>
          </cell>
          <cell r="W1564">
            <v>1555</v>
          </cell>
          <cell r="X1564">
            <v>850</v>
          </cell>
          <cell r="Y1564">
            <v>8504210</v>
          </cell>
        </row>
        <row r="1565">
          <cell r="A1565">
            <v>1556</v>
          </cell>
          <cell r="B1565">
            <v>312</v>
          </cell>
          <cell r="C1565" t="str">
            <v xml:space="preserve">WARWICK                      </v>
          </cell>
          <cell r="D1565">
            <v>312</v>
          </cell>
          <cell r="E1565" t="str">
            <v>WARWICK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/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312</v>
          </cell>
          <cell r="V1565">
            <v>312</v>
          </cell>
          <cell r="W1565">
            <v>1556</v>
          </cell>
          <cell r="X1565">
            <v>0</v>
          </cell>
          <cell r="Y1565">
            <v>0</v>
          </cell>
        </row>
        <row r="1566">
          <cell r="A1566">
            <v>1557</v>
          </cell>
          <cell r="B1566">
            <v>312</v>
          </cell>
          <cell r="C1566" t="str">
            <v xml:space="preserve">WARWICK                      </v>
          </cell>
          <cell r="D1566">
            <v>750</v>
          </cell>
          <cell r="E1566" t="str">
            <v>PIONEER</v>
          </cell>
          <cell r="F1566">
            <v>793489</v>
          </cell>
          <cell r="G1566">
            <v>0.88591965540764595</v>
          </cell>
          <cell r="H1566">
            <v>829977</v>
          </cell>
          <cell r="I1566">
            <v>0.84486435479585786</v>
          </cell>
          <cell r="J1566"/>
          <cell r="K1566">
            <v>411090</v>
          </cell>
          <cell r="L1566">
            <v>0</v>
          </cell>
          <cell r="M1566">
            <v>0</v>
          </cell>
          <cell r="N1566">
            <v>829977</v>
          </cell>
          <cell r="O1566">
            <v>411090</v>
          </cell>
          <cell r="P1566">
            <v>418389</v>
          </cell>
          <cell r="Q1566">
            <v>-7299</v>
          </cell>
          <cell r="R1566">
            <v>-1.7445487333558005</v>
          </cell>
          <cell r="S1566">
            <v>88</v>
          </cell>
          <cell r="T1566">
            <v>0</v>
          </cell>
          <cell r="U1566">
            <v>312</v>
          </cell>
          <cell r="V1566">
            <v>750</v>
          </cell>
          <cell r="W1566">
            <v>1557</v>
          </cell>
          <cell r="X1566">
            <v>87</v>
          </cell>
          <cell r="Y1566">
            <v>829977</v>
          </cell>
        </row>
        <row r="1567">
          <cell r="A1567">
            <v>1558</v>
          </cell>
          <cell r="B1567">
            <v>312</v>
          </cell>
          <cell r="C1567" t="str">
            <v xml:space="preserve">WARWICK                      </v>
          </cell>
          <cell r="D1567">
            <v>818</v>
          </cell>
          <cell r="E1567" t="str">
            <v>FRANKLIN COUNTY</v>
          </cell>
          <cell r="F1567">
            <v>102178</v>
          </cell>
          <cell r="G1567">
            <v>0.11408034459235408</v>
          </cell>
          <cell r="H1567">
            <v>152402</v>
          </cell>
          <cell r="I1567">
            <v>0.15513564520414219</v>
          </cell>
          <cell r="J1567"/>
          <cell r="K1567">
            <v>75485</v>
          </cell>
          <cell r="L1567">
            <v>0</v>
          </cell>
          <cell r="M1567">
            <v>0</v>
          </cell>
          <cell r="N1567">
            <v>152402</v>
          </cell>
          <cell r="O1567">
            <v>75485</v>
          </cell>
          <cell r="P1567">
            <v>53876</v>
          </cell>
          <cell r="Q1567">
            <v>21609</v>
          </cell>
          <cell r="R1567">
            <v>40.10876828272329</v>
          </cell>
          <cell r="S1567">
            <v>7</v>
          </cell>
          <cell r="T1567">
            <v>0</v>
          </cell>
          <cell r="U1567">
            <v>312</v>
          </cell>
          <cell r="V1567">
            <v>818</v>
          </cell>
          <cell r="W1567">
            <v>1558</v>
          </cell>
          <cell r="X1567">
            <v>10</v>
          </cell>
          <cell r="Y1567">
            <v>152402</v>
          </cell>
        </row>
        <row r="1568">
          <cell r="A1568">
            <v>1559</v>
          </cell>
          <cell r="B1568">
            <v>312</v>
          </cell>
          <cell r="D1568">
            <v>998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/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312</v>
          </cell>
          <cell r="V1568">
            <v>998</v>
          </cell>
          <cell r="W1568">
            <v>1559</v>
          </cell>
          <cell r="X1568">
            <v>0</v>
          </cell>
          <cell r="Y1568">
            <v>0</v>
          </cell>
        </row>
        <row r="1569">
          <cell r="A1569">
            <v>1560</v>
          </cell>
          <cell r="B1569">
            <v>312</v>
          </cell>
          <cell r="C1569" t="str">
            <v xml:space="preserve">WARWICK                      </v>
          </cell>
          <cell r="D1569">
            <v>999</v>
          </cell>
          <cell r="E1569" t="str">
            <v>TOTAL</v>
          </cell>
          <cell r="F1569">
            <v>895667</v>
          </cell>
          <cell r="G1569">
            <v>1</v>
          </cell>
          <cell r="H1569">
            <v>982379</v>
          </cell>
          <cell r="I1569">
            <v>1</v>
          </cell>
          <cell r="J1569">
            <v>486575</v>
          </cell>
          <cell r="K1569">
            <v>486575</v>
          </cell>
          <cell r="L1569">
            <v>0</v>
          </cell>
          <cell r="M1569">
            <v>0</v>
          </cell>
          <cell r="N1569">
            <v>982379</v>
          </cell>
          <cell r="O1569">
            <v>486575</v>
          </cell>
          <cell r="P1569">
            <v>472265</v>
          </cell>
          <cell r="Q1569">
            <v>14310</v>
          </cell>
          <cell r="R1569">
            <v>3.0300784517167267</v>
          </cell>
          <cell r="S1569">
            <v>95</v>
          </cell>
          <cell r="T1569">
            <v>0</v>
          </cell>
          <cell r="U1569">
            <v>312</v>
          </cell>
          <cell r="V1569">
            <v>999</v>
          </cell>
          <cell r="W1569">
            <v>1560</v>
          </cell>
          <cell r="X1569">
            <v>97</v>
          </cell>
          <cell r="Y1569">
            <v>982379</v>
          </cell>
        </row>
        <row r="1570">
          <cell r="A1570">
            <v>1561</v>
          </cell>
          <cell r="B1570">
            <v>313</v>
          </cell>
          <cell r="C1570" t="str">
            <v xml:space="preserve">WASHINGTON                   </v>
          </cell>
          <cell r="D1570">
            <v>313</v>
          </cell>
          <cell r="E1570" t="str">
            <v>WASHINGTON</v>
          </cell>
          <cell r="F1570">
            <v>12250.07</v>
          </cell>
          <cell r="G1570">
            <v>2.3187580568100809E-2</v>
          </cell>
          <cell r="H1570">
            <v>25394.420000000002</v>
          </cell>
          <cell r="I1570">
            <v>4.6261300211416875E-2</v>
          </cell>
          <cell r="J1570"/>
          <cell r="K1570">
            <v>19302</v>
          </cell>
          <cell r="L1570">
            <v>0</v>
          </cell>
          <cell r="M1570">
            <v>0</v>
          </cell>
          <cell r="N1570">
            <v>25394.420000000002</v>
          </cell>
          <cell r="O1570">
            <v>19302</v>
          </cell>
          <cell r="P1570">
            <v>9358</v>
          </cell>
          <cell r="Q1570">
            <v>9944</v>
          </cell>
          <cell r="R1570">
            <v>106.26202179952982</v>
          </cell>
          <cell r="S1570">
            <v>1</v>
          </cell>
          <cell r="T1570">
            <v>0</v>
          </cell>
          <cell r="U1570">
            <v>313</v>
          </cell>
          <cell r="V1570">
            <v>313</v>
          </cell>
          <cell r="W1570">
            <v>1561</v>
          </cell>
          <cell r="X1570">
            <v>2</v>
          </cell>
          <cell r="Y1570">
            <v>25394.420000000002</v>
          </cell>
        </row>
        <row r="1571">
          <cell r="A1571">
            <v>1562</v>
          </cell>
          <cell r="B1571">
            <v>313</v>
          </cell>
          <cell r="C1571" t="str">
            <v xml:space="preserve">WASHINGTON                   </v>
          </cell>
          <cell r="D1571">
            <v>635</v>
          </cell>
          <cell r="E1571" t="str">
            <v>CENTRAL BERKSHIRE</v>
          </cell>
          <cell r="F1571">
            <v>516053</v>
          </cell>
          <cell r="G1571">
            <v>0.97681241943189934</v>
          </cell>
          <cell r="H1571">
            <v>523540</v>
          </cell>
          <cell r="I1571">
            <v>0.95373869978858306</v>
          </cell>
          <cell r="J1571"/>
          <cell r="K1571">
            <v>397932</v>
          </cell>
          <cell r="L1571">
            <v>0</v>
          </cell>
          <cell r="M1571">
            <v>0</v>
          </cell>
          <cell r="N1571">
            <v>523540</v>
          </cell>
          <cell r="O1571">
            <v>397932</v>
          </cell>
          <cell r="P1571">
            <v>394235</v>
          </cell>
          <cell r="Q1571">
            <v>3697</v>
          </cell>
          <cell r="R1571">
            <v>0.93776554593072659</v>
          </cell>
          <cell r="S1571">
            <v>56</v>
          </cell>
          <cell r="T1571">
            <v>0</v>
          </cell>
          <cell r="U1571">
            <v>313</v>
          </cell>
          <cell r="V1571">
            <v>635</v>
          </cell>
          <cell r="W1571">
            <v>1562</v>
          </cell>
          <cell r="X1571">
            <v>55</v>
          </cell>
          <cell r="Y1571">
            <v>523540</v>
          </cell>
        </row>
        <row r="1572">
          <cell r="A1572">
            <v>1563</v>
          </cell>
          <cell r="B1572">
            <v>313</v>
          </cell>
          <cell r="D1572">
            <v>998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/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313</v>
          </cell>
          <cell r="V1572">
            <v>998</v>
          </cell>
          <cell r="W1572">
            <v>1563</v>
          </cell>
          <cell r="X1572">
            <v>0</v>
          </cell>
          <cell r="Y1572">
            <v>0</v>
          </cell>
        </row>
        <row r="1573">
          <cell r="A1573">
            <v>1564</v>
          </cell>
          <cell r="B1573">
            <v>313</v>
          </cell>
          <cell r="D1573">
            <v>998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/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313</v>
          </cell>
          <cell r="V1573">
            <v>998</v>
          </cell>
          <cell r="W1573">
            <v>1564</v>
          </cell>
          <cell r="X1573">
            <v>0</v>
          </cell>
          <cell r="Y1573">
            <v>0</v>
          </cell>
        </row>
        <row r="1574">
          <cell r="A1574">
            <v>1565</v>
          </cell>
          <cell r="B1574">
            <v>313</v>
          </cell>
          <cell r="C1574" t="str">
            <v xml:space="preserve">WASHINGTON                   </v>
          </cell>
          <cell r="D1574">
            <v>999</v>
          </cell>
          <cell r="E1574" t="str">
            <v>TOTAL</v>
          </cell>
          <cell r="F1574">
            <v>528303.06999999995</v>
          </cell>
          <cell r="G1574">
            <v>1</v>
          </cell>
          <cell r="H1574">
            <v>548934.42000000004</v>
          </cell>
          <cell r="I1574">
            <v>0.99999999999999989</v>
          </cell>
          <cell r="J1574">
            <v>417234</v>
          </cell>
          <cell r="K1574">
            <v>417234</v>
          </cell>
          <cell r="L1574">
            <v>0</v>
          </cell>
          <cell r="M1574">
            <v>0</v>
          </cell>
          <cell r="N1574">
            <v>548934.42000000004</v>
          </cell>
          <cell r="O1574">
            <v>417234</v>
          </cell>
          <cell r="P1574">
            <v>403593</v>
          </cell>
          <cell r="Q1574">
            <v>13641</v>
          </cell>
          <cell r="R1574">
            <v>3.3798901368457828</v>
          </cell>
          <cell r="S1574">
            <v>57</v>
          </cell>
          <cell r="T1574">
            <v>0</v>
          </cell>
          <cell r="U1574">
            <v>313</v>
          </cell>
          <cell r="V1574">
            <v>999</v>
          </cell>
          <cell r="W1574">
            <v>1565</v>
          </cell>
          <cell r="X1574">
            <v>57</v>
          </cell>
          <cell r="Y1574">
            <v>548934.42000000004</v>
          </cell>
        </row>
        <row r="1575">
          <cell r="A1575">
            <v>1566</v>
          </cell>
          <cell r="B1575">
            <v>314</v>
          </cell>
          <cell r="C1575" t="str">
            <v xml:space="preserve">WATERTOWN                    </v>
          </cell>
          <cell r="D1575">
            <v>314</v>
          </cell>
          <cell r="E1575" t="str">
            <v>WATERTOWN</v>
          </cell>
          <cell r="F1575">
            <v>25827066.428560004</v>
          </cell>
          <cell r="G1575">
            <v>1</v>
          </cell>
          <cell r="H1575">
            <v>26990163.684909999</v>
          </cell>
          <cell r="I1575">
            <v>1</v>
          </cell>
          <cell r="J1575"/>
          <cell r="K1575">
            <v>23875646</v>
          </cell>
          <cell r="L1575">
            <v>0</v>
          </cell>
          <cell r="M1575">
            <v>0</v>
          </cell>
          <cell r="N1575">
            <v>26990163.684909999</v>
          </cell>
          <cell r="O1575">
            <v>23875646</v>
          </cell>
          <cell r="P1575">
            <v>23433118</v>
          </cell>
          <cell r="Q1575">
            <v>442528</v>
          </cell>
          <cell r="R1575">
            <v>1.8884725455656393</v>
          </cell>
          <cell r="S1575">
            <v>2650</v>
          </cell>
          <cell r="T1575">
            <v>0</v>
          </cell>
          <cell r="U1575">
            <v>314</v>
          </cell>
          <cell r="V1575">
            <v>314</v>
          </cell>
          <cell r="W1575">
            <v>1566</v>
          </cell>
          <cell r="X1575">
            <v>2682</v>
          </cell>
          <cell r="Y1575">
            <v>26990163.684909999</v>
          </cell>
        </row>
        <row r="1576">
          <cell r="A1576">
            <v>1567</v>
          </cell>
          <cell r="B1576">
            <v>314</v>
          </cell>
          <cell r="D1576">
            <v>998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/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314</v>
          </cell>
          <cell r="V1576">
            <v>998</v>
          </cell>
          <cell r="W1576">
            <v>1567</v>
          </cell>
          <cell r="X1576">
            <v>0</v>
          </cell>
          <cell r="Y1576">
            <v>0</v>
          </cell>
        </row>
        <row r="1577">
          <cell r="A1577">
            <v>1568</v>
          </cell>
          <cell r="B1577">
            <v>314</v>
          </cell>
          <cell r="D1577">
            <v>998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/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314</v>
          </cell>
          <cell r="V1577">
            <v>998</v>
          </cell>
          <cell r="W1577">
            <v>1568</v>
          </cell>
          <cell r="X1577">
            <v>0</v>
          </cell>
          <cell r="Y1577">
            <v>0</v>
          </cell>
        </row>
        <row r="1578">
          <cell r="A1578">
            <v>1569</v>
          </cell>
          <cell r="B1578">
            <v>314</v>
          </cell>
          <cell r="D1578">
            <v>998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/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314</v>
          </cell>
          <cell r="V1578">
            <v>998</v>
          </cell>
          <cell r="W1578">
            <v>1569</v>
          </cell>
          <cell r="X1578">
            <v>0</v>
          </cell>
          <cell r="Y1578">
            <v>0</v>
          </cell>
        </row>
        <row r="1579">
          <cell r="A1579">
            <v>1570</v>
          </cell>
          <cell r="B1579">
            <v>314</v>
          </cell>
          <cell r="C1579" t="str">
            <v xml:space="preserve">WATERTOWN                    </v>
          </cell>
          <cell r="D1579">
            <v>999</v>
          </cell>
          <cell r="E1579" t="str">
            <v>TOTAL</v>
          </cell>
          <cell r="F1579">
            <v>25827066.428560004</v>
          </cell>
          <cell r="G1579">
            <v>1</v>
          </cell>
          <cell r="H1579">
            <v>26990163.684909999</v>
          </cell>
          <cell r="I1579">
            <v>1</v>
          </cell>
          <cell r="J1579">
            <v>23875646</v>
          </cell>
          <cell r="K1579">
            <v>23875646</v>
          </cell>
          <cell r="L1579">
            <v>0</v>
          </cell>
          <cell r="M1579">
            <v>0</v>
          </cell>
          <cell r="N1579">
            <v>26990163.684909999</v>
          </cell>
          <cell r="O1579">
            <v>23875646</v>
          </cell>
          <cell r="P1579">
            <v>23433118</v>
          </cell>
          <cell r="Q1579">
            <v>442528</v>
          </cell>
          <cell r="R1579">
            <v>1.8884725455656393</v>
          </cell>
          <cell r="S1579">
            <v>2650</v>
          </cell>
          <cell r="T1579">
            <v>0</v>
          </cell>
          <cell r="U1579">
            <v>314</v>
          </cell>
          <cell r="V1579">
            <v>999</v>
          </cell>
          <cell r="W1579">
            <v>1570</v>
          </cell>
          <cell r="X1579">
            <v>2682</v>
          </cell>
          <cell r="Y1579">
            <v>26990163.684909999</v>
          </cell>
        </row>
        <row r="1580">
          <cell r="A1580">
            <v>1571</v>
          </cell>
          <cell r="B1580">
            <v>315</v>
          </cell>
          <cell r="C1580" t="str">
            <v xml:space="preserve">WAYLAND                      </v>
          </cell>
          <cell r="D1580">
            <v>315</v>
          </cell>
          <cell r="E1580" t="str">
            <v>WAYLAND</v>
          </cell>
          <cell r="F1580">
            <v>22873243.606079999</v>
          </cell>
          <cell r="G1580">
            <v>0.99211426550337789</v>
          </cell>
          <cell r="H1580">
            <v>23638559.356320001</v>
          </cell>
          <cell r="I1580">
            <v>0.99330762323867305</v>
          </cell>
          <cell r="J1580"/>
          <cell r="K1580">
            <v>22212916</v>
          </cell>
          <cell r="L1580">
            <v>0</v>
          </cell>
          <cell r="M1580">
            <v>0</v>
          </cell>
          <cell r="N1580">
            <v>23638559.356320001</v>
          </cell>
          <cell r="O1580">
            <v>22212916</v>
          </cell>
          <cell r="P1580">
            <v>21683970</v>
          </cell>
          <cell r="Q1580">
            <v>528946</v>
          </cell>
          <cell r="R1580">
            <v>2.4393411354101668</v>
          </cell>
          <cell r="S1580">
            <v>2641</v>
          </cell>
          <cell r="T1580">
            <v>0</v>
          </cell>
          <cell r="U1580">
            <v>315</v>
          </cell>
          <cell r="V1580">
            <v>315</v>
          </cell>
          <cell r="W1580">
            <v>1571</v>
          </cell>
          <cell r="X1580">
            <v>2635</v>
          </cell>
          <cell r="Y1580">
            <v>23638559.356320001</v>
          </cell>
        </row>
        <row r="1581">
          <cell r="A1581">
            <v>1572</v>
          </cell>
          <cell r="B1581">
            <v>315</v>
          </cell>
          <cell r="C1581" t="str">
            <v xml:space="preserve">WAYLAND                      </v>
          </cell>
          <cell r="D1581">
            <v>830</v>
          </cell>
          <cell r="E1581" t="str">
            <v>MINUTEMAN</v>
          </cell>
          <cell r="F1581">
            <v>181806</v>
          </cell>
          <cell r="G1581">
            <v>7.8857344966221515E-3</v>
          </cell>
          <cell r="H1581">
            <v>159264</v>
          </cell>
          <cell r="I1581">
            <v>6.6923767613269632E-3</v>
          </cell>
          <cell r="J1581"/>
          <cell r="K1581">
            <v>149659</v>
          </cell>
          <cell r="L1581">
            <v>0</v>
          </cell>
          <cell r="M1581">
            <v>0</v>
          </cell>
          <cell r="N1581">
            <v>159264</v>
          </cell>
          <cell r="O1581">
            <v>149659</v>
          </cell>
          <cell r="P1581">
            <v>172353</v>
          </cell>
          <cell r="Q1581">
            <v>-22694</v>
          </cell>
          <cell r="R1581">
            <v>-13.167162741582683</v>
          </cell>
          <cell r="S1581">
            <v>12</v>
          </cell>
          <cell r="T1581">
            <v>0</v>
          </cell>
          <cell r="U1581">
            <v>315</v>
          </cell>
          <cell r="V1581">
            <v>830</v>
          </cell>
          <cell r="W1581">
            <v>1572</v>
          </cell>
          <cell r="X1581">
            <v>10</v>
          </cell>
          <cell r="Y1581">
            <v>159264</v>
          </cell>
        </row>
        <row r="1582">
          <cell r="A1582">
            <v>1573</v>
          </cell>
          <cell r="B1582">
            <v>315</v>
          </cell>
          <cell r="D1582">
            <v>998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/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315</v>
          </cell>
          <cell r="V1582">
            <v>998</v>
          </cell>
          <cell r="W1582">
            <v>1573</v>
          </cell>
          <cell r="X1582">
            <v>0</v>
          </cell>
          <cell r="Y1582">
            <v>0</v>
          </cell>
        </row>
        <row r="1583">
          <cell r="A1583">
            <v>1574</v>
          </cell>
          <cell r="B1583">
            <v>315</v>
          </cell>
          <cell r="D1583">
            <v>998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/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315</v>
          </cell>
          <cell r="V1583">
            <v>998</v>
          </cell>
          <cell r="W1583">
            <v>1574</v>
          </cell>
          <cell r="X1583">
            <v>0</v>
          </cell>
          <cell r="Y1583">
            <v>0</v>
          </cell>
        </row>
        <row r="1584">
          <cell r="A1584">
            <v>1575</v>
          </cell>
          <cell r="B1584">
            <v>315</v>
          </cell>
          <cell r="C1584" t="str">
            <v xml:space="preserve">WAYLAND                      </v>
          </cell>
          <cell r="D1584">
            <v>999</v>
          </cell>
          <cell r="E1584" t="str">
            <v>TOTAL</v>
          </cell>
          <cell r="F1584">
            <v>23055049.606079999</v>
          </cell>
          <cell r="G1584">
            <v>1</v>
          </cell>
          <cell r="H1584">
            <v>23797823.356320001</v>
          </cell>
          <cell r="I1584">
            <v>1</v>
          </cell>
          <cell r="J1584">
            <v>22362575</v>
          </cell>
          <cell r="K1584">
            <v>22362575</v>
          </cell>
          <cell r="L1584">
            <v>0</v>
          </cell>
          <cell r="M1584">
            <v>0</v>
          </cell>
          <cell r="N1584">
            <v>23797823.356320001</v>
          </cell>
          <cell r="O1584">
            <v>22362575</v>
          </cell>
          <cell r="P1584">
            <v>21856323</v>
          </cell>
          <cell r="Q1584">
            <v>506252</v>
          </cell>
          <cell r="R1584">
            <v>2.3162725038424807</v>
          </cell>
          <cell r="S1584">
            <v>2653</v>
          </cell>
          <cell r="T1584">
            <v>0</v>
          </cell>
          <cell r="U1584">
            <v>315</v>
          </cell>
          <cell r="V1584">
            <v>999</v>
          </cell>
          <cell r="W1584">
            <v>1575</v>
          </cell>
          <cell r="X1584">
            <v>2645</v>
          </cell>
          <cell r="Y1584">
            <v>23797823.356320001</v>
          </cell>
        </row>
        <row r="1585">
          <cell r="A1585">
            <v>1576</v>
          </cell>
          <cell r="B1585">
            <v>316</v>
          </cell>
          <cell r="C1585" t="str">
            <v xml:space="preserve">WEBSTER                      </v>
          </cell>
          <cell r="D1585">
            <v>316</v>
          </cell>
          <cell r="E1585" t="str">
            <v>WEBSTER</v>
          </cell>
          <cell r="F1585">
            <v>19221499.239999998</v>
          </cell>
          <cell r="G1585">
            <v>0.92269880057321374</v>
          </cell>
          <cell r="H1585">
            <v>19780303.73</v>
          </cell>
          <cell r="I1585">
            <v>0.9117510026997081</v>
          </cell>
          <cell r="J1585"/>
          <cell r="K1585">
            <v>9875242</v>
          </cell>
          <cell r="L1585">
            <v>0</v>
          </cell>
          <cell r="M1585">
            <v>0</v>
          </cell>
          <cell r="N1585">
            <v>19780303.73</v>
          </cell>
          <cell r="O1585">
            <v>9875242</v>
          </cell>
          <cell r="P1585">
            <v>9741513</v>
          </cell>
          <cell r="Q1585">
            <v>133729</v>
          </cell>
          <cell r="R1585">
            <v>1.3727744345257251</v>
          </cell>
          <cell r="S1585">
            <v>1957</v>
          </cell>
          <cell r="T1585">
            <v>0</v>
          </cell>
          <cell r="U1585">
            <v>316</v>
          </cell>
          <cell r="V1585">
            <v>316</v>
          </cell>
          <cell r="W1585">
            <v>1576</v>
          </cell>
          <cell r="X1585">
            <v>1929</v>
          </cell>
          <cell r="Y1585">
            <v>19780303.73</v>
          </cell>
        </row>
        <row r="1586">
          <cell r="A1586">
            <v>1577</v>
          </cell>
          <cell r="B1586">
            <v>316</v>
          </cell>
          <cell r="C1586" t="str">
            <v xml:space="preserve">WEBSTER                      </v>
          </cell>
          <cell r="D1586">
            <v>876</v>
          </cell>
          <cell r="E1586" t="str">
            <v>SOUTHERN WORCESTER</v>
          </cell>
          <cell r="F1586">
            <v>1610325</v>
          </cell>
          <cell r="G1586">
            <v>7.730119942678626E-2</v>
          </cell>
          <cell r="H1586">
            <v>1914549</v>
          </cell>
          <cell r="I1586">
            <v>8.8248997300291884E-2</v>
          </cell>
          <cell r="J1586"/>
          <cell r="K1586">
            <v>955831</v>
          </cell>
          <cell r="L1586">
            <v>0</v>
          </cell>
          <cell r="M1586">
            <v>0</v>
          </cell>
          <cell r="N1586">
            <v>1914549</v>
          </cell>
          <cell r="O1586">
            <v>955831</v>
          </cell>
          <cell r="P1586">
            <v>816117</v>
          </cell>
          <cell r="Q1586">
            <v>139714</v>
          </cell>
          <cell r="R1586">
            <v>17.119359111499943</v>
          </cell>
          <cell r="S1586">
            <v>113</v>
          </cell>
          <cell r="T1586">
            <v>0</v>
          </cell>
          <cell r="U1586">
            <v>316</v>
          </cell>
          <cell r="V1586">
            <v>876</v>
          </cell>
          <cell r="W1586">
            <v>1577</v>
          </cell>
          <cell r="X1586">
            <v>130</v>
          </cell>
          <cell r="Y1586">
            <v>1914549</v>
          </cell>
        </row>
        <row r="1587">
          <cell r="A1587">
            <v>1578</v>
          </cell>
          <cell r="B1587">
            <v>316</v>
          </cell>
          <cell r="D1587">
            <v>998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/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316</v>
          </cell>
          <cell r="V1587">
            <v>998</v>
          </cell>
          <cell r="W1587">
            <v>1578</v>
          </cell>
          <cell r="X1587">
            <v>0</v>
          </cell>
          <cell r="Y1587">
            <v>0</v>
          </cell>
        </row>
        <row r="1588">
          <cell r="A1588">
            <v>1579</v>
          </cell>
          <cell r="B1588">
            <v>316</v>
          </cell>
          <cell r="D1588">
            <v>998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/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316</v>
          </cell>
          <cell r="V1588">
            <v>998</v>
          </cell>
          <cell r="W1588">
            <v>1579</v>
          </cell>
          <cell r="X1588">
            <v>0</v>
          </cell>
          <cell r="Y1588">
            <v>0</v>
          </cell>
        </row>
        <row r="1589">
          <cell r="A1589">
            <v>1580</v>
          </cell>
          <cell r="B1589">
            <v>316</v>
          </cell>
          <cell r="C1589" t="str">
            <v xml:space="preserve">WEBSTER                      </v>
          </cell>
          <cell r="D1589">
            <v>999</v>
          </cell>
          <cell r="E1589" t="str">
            <v>TOTAL</v>
          </cell>
          <cell r="F1589">
            <v>20831824.239999998</v>
          </cell>
          <cell r="G1589">
            <v>1</v>
          </cell>
          <cell r="H1589">
            <v>21694852.73</v>
          </cell>
          <cell r="I1589">
            <v>1</v>
          </cell>
          <cell r="J1589">
            <v>10831073</v>
          </cell>
          <cell r="K1589">
            <v>10831073</v>
          </cell>
          <cell r="L1589">
            <v>0</v>
          </cell>
          <cell r="M1589">
            <v>0</v>
          </cell>
          <cell r="N1589">
            <v>21694852.73</v>
          </cell>
          <cell r="O1589">
            <v>10831073</v>
          </cell>
          <cell r="P1589">
            <v>10557630</v>
          </cell>
          <cell r="Q1589">
            <v>273443</v>
          </cell>
          <cell r="R1589">
            <v>2.5900036277081124</v>
          </cell>
          <cell r="S1589">
            <v>2070</v>
          </cell>
          <cell r="T1589">
            <v>0</v>
          </cell>
          <cell r="U1589">
            <v>316</v>
          </cell>
          <cell r="V1589">
            <v>999</v>
          </cell>
          <cell r="W1589">
            <v>1580</v>
          </cell>
          <cell r="X1589">
            <v>2059</v>
          </cell>
          <cell r="Y1589">
            <v>21694852.73</v>
          </cell>
        </row>
        <row r="1590">
          <cell r="A1590">
            <v>1581</v>
          </cell>
          <cell r="B1590">
            <v>317</v>
          </cell>
          <cell r="C1590" t="str">
            <v xml:space="preserve">WELLESLEY                    </v>
          </cell>
          <cell r="D1590">
            <v>317</v>
          </cell>
          <cell r="E1590" t="str">
            <v>WELLESLEY</v>
          </cell>
          <cell r="F1590">
            <v>42989228.138499998</v>
          </cell>
          <cell r="G1590">
            <v>0.9993367158298142</v>
          </cell>
          <cell r="H1590">
            <v>45335499.620400004</v>
          </cell>
          <cell r="I1590">
            <v>0.99967135904401749</v>
          </cell>
          <cell r="J1590"/>
          <cell r="K1590">
            <v>38747883</v>
          </cell>
          <cell r="L1590">
            <v>0</v>
          </cell>
          <cell r="M1590">
            <v>0</v>
          </cell>
          <cell r="N1590">
            <v>45335499.620400004</v>
          </cell>
          <cell r="O1590">
            <v>38747883</v>
          </cell>
          <cell r="P1590">
            <v>37498680</v>
          </cell>
          <cell r="Q1590">
            <v>1249203</v>
          </cell>
          <cell r="R1590">
            <v>3.3313252626492451</v>
          </cell>
          <cell r="S1590">
            <v>4917</v>
          </cell>
          <cell r="T1590">
            <v>0</v>
          </cell>
          <cell r="U1590">
            <v>317</v>
          </cell>
          <cell r="V1590">
            <v>317</v>
          </cell>
          <cell r="W1590">
            <v>1581</v>
          </cell>
          <cell r="X1590">
            <v>5002</v>
          </cell>
          <cell r="Y1590">
            <v>45335499.620400004</v>
          </cell>
        </row>
        <row r="1591">
          <cell r="A1591">
            <v>1582</v>
          </cell>
          <cell r="B1591">
            <v>317</v>
          </cell>
          <cell r="C1591" t="str">
            <v xml:space="preserve">WELLESLEY                    </v>
          </cell>
          <cell r="D1591">
            <v>915</v>
          </cell>
          <cell r="E1591" t="str">
            <v>NORFOLK COUNTY</v>
          </cell>
          <cell r="F1591">
            <v>28533</v>
          </cell>
          <cell r="G1591">
            <v>6.6328417018577843E-4</v>
          </cell>
          <cell r="H1591">
            <v>14904</v>
          </cell>
          <cell r="I1591">
            <v>3.2864095598248929E-4</v>
          </cell>
          <cell r="J1591"/>
          <cell r="K1591">
            <v>12738</v>
          </cell>
          <cell r="L1591">
            <v>0</v>
          </cell>
          <cell r="M1591">
            <v>0</v>
          </cell>
          <cell r="N1591">
            <v>14904</v>
          </cell>
          <cell r="O1591">
            <v>12738</v>
          </cell>
          <cell r="P1591">
            <v>24889</v>
          </cell>
          <cell r="Q1591">
            <v>-12151</v>
          </cell>
          <cell r="R1591">
            <v>-48.820764193016998</v>
          </cell>
          <cell r="S1591">
            <v>2</v>
          </cell>
          <cell r="T1591">
            <v>0</v>
          </cell>
          <cell r="U1591">
            <v>317</v>
          </cell>
          <cell r="V1591">
            <v>915</v>
          </cell>
          <cell r="W1591">
            <v>1582</v>
          </cell>
          <cell r="X1591">
            <v>1</v>
          </cell>
          <cell r="Y1591">
            <v>14904</v>
          </cell>
        </row>
        <row r="1592">
          <cell r="A1592">
            <v>1583</v>
          </cell>
          <cell r="B1592">
            <v>317</v>
          </cell>
          <cell r="D1592">
            <v>998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/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317</v>
          </cell>
          <cell r="V1592">
            <v>998</v>
          </cell>
          <cell r="W1592">
            <v>1583</v>
          </cell>
          <cell r="X1592">
            <v>0</v>
          </cell>
          <cell r="Y1592">
            <v>0</v>
          </cell>
        </row>
        <row r="1593">
          <cell r="A1593">
            <v>1584</v>
          </cell>
          <cell r="B1593">
            <v>317</v>
          </cell>
          <cell r="D1593">
            <v>998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/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317</v>
          </cell>
          <cell r="V1593">
            <v>998</v>
          </cell>
          <cell r="W1593">
            <v>1584</v>
          </cell>
          <cell r="X1593">
            <v>0</v>
          </cell>
          <cell r="Y1593">
            <v>0</v>
          </cell>
        </row>
        <row r="1594">
          <cell r="A1594">
            <v>1585</v>
          </cell>
          <cell r="B1594">
            <v>317</v>
          </cell>
          <cell r="C1594" t="str">
            <v xml:space="preserve">WELLESLEY                    </v>
          </cell>
          <cell r="D1594">
            <v>999</v>
          </cell>
          <cell r="E1594" t="str">
            <v>TOTAL</v>
          </cell>
          <cell r="F1594">
            <v>43017761.138499998</v>
          </cell>
          <cell r="G1594">
            <v>1</v>
          </cell>
          <cell r="H1594">
            <v>45350403.620400004</v>
          </cell>
          <cell r="I1594">
            <v>1</v>
          </cell>
          <cell r="J1594">
            <v>38760621</v>
          </cell>
          <cell r="K1594">
            <v>38760621</v>
          </cell>
          <cell r="L1594">
            <v>0</v>
          </cell>
          <cell r="M1594">
            <v>0</v>
          </cell>
          <cell r="N1594">
            <v>45350403.620400004</v>
          </cell>
          <cell r="O1594">
            <v>38760621</v>
          </cell>
          <cell r="P1594">
            <v>37523569</v>
          </cell>
          <cell r="Q1594">
            <v>1237052</v>
          </cell>
          <cell r="R1594">
            <v>3.2967333144669686</v>
          </cell>
          <cell r="S1594">
            <v>4919</v>
          </cell>
          <cell r="T1594">
            <v>0</v>
          </cell>
          <cell r="U1594">
            <v>317</v>
          </cell>
          <cell r="V1594">
            <v>999</v>
          </cell>
          <cell r="W1594">
            <v>1585</v>
          </cell>
          <cell r="X1594">
            <v>5003</v>
          </cell>
          <cell r="Y1594">
            <v>45350403.620400004</v>
          </cell>
        </row>
        <row r="1595">
          <cell r="A1595">
            <v>1586</v>
          </cell>
          <cell r="B1595">
            <v>318</v>
          </cell>
          <cell r="C1595" t="str">
            <v xml:space="preserve">WELLFLEET                    </v>
          </cell>
          <cell r="D1595">
            <v>318</v>
          </cell>
          <cell r="E1595" t="str">
            <v>WELLFLEET</v>
          </cell>
          <cell r="F1595">
            <v>1181905.93</v>
          </cell>
          <cell r="G1595">
            <v>0.43425730962364734</v>
          </cell>
          <cell r="H1595">
            <v>1149133.73</v>
          </cell>
          <cell r="I1595">
            <v>0.41607575909247935</v>
          </cell>
          <cell r="J1595"/>
          <cell r="K1595">
            <v>1123089</v>
          </cell>
          <cell r="L1595">
            <v>0</v>
          </cell>
          <cell r="M1595">
            <v>0</v>
          </cell>
          <cell r="N1595">
            <v>1149133.73</v>
          </cell>
          <cell r="O1595">
            <v>1123089</v>
          </cell>
          <cell r="P1595">
            <v>1149462</v>
          </cell>
          <cell r="Q1595">
            <v>-26373</v>
          </cell>
          <cell r="R1595">
            <v>-2.2943777175757005</v>
          </cell>
          <cell r="S1595">
            <v>141</v>
          </cell>
          <cell r="T1595">
            <v>0</v>
          </cell>
          <cell r="U1595">
            <v>318</v>
          </cell>
          <cell r="V1595">
            <v>318</v>
          </cell>
          <cell r="W1595">
            <v>1586</v>
          </cell>
          <cell r="X1595">
            <v>129</v>
          </cell>
          <cell r="Y1595">
            <v>1149133.73</v>
          </cell>
        </row>
        <row r="1596">
          <cell r="A1596">
            <v>1587</v>
          </cell>
          <cell r="B1596">
            <v>318</v>
          </cell>
          <cell r="C1596" t="str">
            <v xml:space="preserve">WELLFLEET                    </v>
          </cell>
          <cell r="D1596">
            <v>660</v>
          </cell>
          <cell r="E1596" t="str">
            <v>NAUSET</v>
          </cell>
          <cell r="F1596">
            <v>1453825</v>
          </cell>
          <cell r="G1596">
            <v>0.53416614397018813</v>
          </cell>
          <cell r="H1596">
            <v>1552764</v>
          </cell>
          <cell r="I1596">
            <v>0.56222130038030871</v>
          </cell>
          <cell r="J1596"/>
          <cell r="K1596">
            <v>1517571</v>
          </cell>
          <cell r="L1596">
            <v>0</v>
          </cell>
          <cell r="M1596">
            <v>0</v>
          </cell>
          <cell r="N1596">
            <v>1552764</v>
          </cell>
          <cell r="O1596">
            <v>1517571</v>
          </cell>
          <cell r="P1596">
            <v>1413917</v>
          </cell>
          <cell r="Q1596">
            <v>103654</v>
          </cell>
          <cell r="R1596">
            <v>7.3309819458992287</v>
          </cell>
          <cell r="S1596">
            <v>163</v>
          </cell>
          <cell r="T1596">
            <v>0</v>
          </cell>
          <cell r="U1596">
            <v>318</v>
          </cell>
          <cell r="V1596">
            <v>660</v>
          </cell>
          <cell r="W1596">
            <v>1587</v>
          </cell>
          <cell r="X1596">
            <v>165</v>
          </cell>
          <cell r="Y1596">
            <v>1552764</v>
          </cell>
        </row>
        <row r="1597">
          <cell r="A1597">
            <v>1588</v>
          </cell>
          <cell r="B1597">
            <v>318</v>
          </cell>
          <cell r="C1597" t="str">
            <v xml:space="preserve">WELLFLEET                    </v>
          </cell>
          <cell r="D1597">
            <v>815</v>
          </cell>
          <cell r="E1597" t="str">
            <v>CAPE COD</v>
          </cell>
          <cell r="F1597">
            <v>85941</v>
          </cell>
          <cell r="G1597">
            <v>3.1576546406164391E-2</v>
          </cell>
          <cell r="H1597">
            <v>59940</v>
          </cell>
          <cell r="I1597">
            <v>2.1702940527211931E-2</v>
          </cell>
          <cell r="J1597"/>
          <cell r="K1597">
            <v>58581</v>
          </cell>
          <cell r="L1597">
            <v>0</v>
          </cell>
          <cell r="M1597">
            <v>0</v>
          </cell>
          <cell r="N1597">
            <v>59940</v>
          </cell>
          <cell r="O1597">
            <v>58581</v>
          </cell>
          <cell r="P1597">
            <v>83582</v>
          </cell>
          <cell r="Q1597">
            <v>-25001</v>
          </cell>
          <cell r="R1597">
            <v>-29.911942762795817</v>
          </cell>
          <cell r="S1597">
            <v>6</v>
          </cell>
          <cell r="T1597">
            <v>0</v>
          </cell>
          <cell r="U1597">
            <v>318</v>
          </cell>
          <cell r="V1597">
            <v>815</v>
          </cell>
          <cell r="W1597">
            <v>1588</v>
          </cell>
          <cell r="X1597">
            <v>4</v>
          </cell>
          <cell r="Y1597">
            <v>59940</v>
          </cell>
        </row>
        <row r="1598">
          <cell r="A1598">
            <v>1589</v>
          </cell>
          <cell r="B1598">
            <v>318</v>
          </cell>
          <cell r="D1598">
            <v>998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/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318</v>
          </cell>
          <cell r="V1598">
            <v>998</v>
          </cell>
          <cell r="W1598">
            <v>1589</v>
          </cell>
          <cell r="X1598">
            <v>0</v>
          </cell>
          <cell r="Y1598">
            <v>0</v>
          </cell>
        </row>
        <row r="1599">
          <cell r="A1599">
            <v>1590</v>
          </cell>
          <cell r="B1599">
            <v>318</v>
          </cell>
          <cell r="C1599" t="str">
            <v xml:space="preserve">WELLFLEET                    </v>
          </cell>
          <cell r="D1599">
            <v>999</v>
          </cell>
          <cell r="E1599" t="str">
            <v>TOTAL</v>
          </cell>
          <cell r="F1599">
            <v>2721671.93</v>
          </cell>
          <cell r="G1599">
            <v>1</v>
          </cell>
          <cell r="H1599">
            <v>2761837.73</v>
          </cell>
          <cell r="I1599">
            <v>0.99999999999999989</v>
          </cell>
          <cell r="J1599">
            <v>2699241</v>
          </cell>
          <cell r="K1599">
            <v>2699241</v>
          </cell>
          <cell r="L1599">
            <v>0</v>
          </cell>
          <cell r="M1599">
            <v>0</v>
          </cell>
          <cell r="N1599">
            <v>2761837.73</v>
          </cell>
          <cell r="O1599">
            <v>2699241</v>
          </cell>
          <cell r="P1599">
            <v>2646961</v>
          </cell>
          <cell r="Q1599">
            <v>52280</v>
          </cell>
          <cell r="R1599">
            <v>1.9750952129630923</v>
          </cell>
          <cell r="S1599">
            <v>310</v>
          </cell>
          <cell r="T1599">
            <v>0</v>
          </cell>
          <cell r="U1599">
            <v>318</v>
          </cell>
          <cell r="V1599">
            <v>999</v>
          </cell>
          <cell r="W1599">
            <v>1590</v>
          </cell>
          <cell r="X1599">
            <v>298</v>
          </cell>
          <cell r="Y1599">
            <v>2761837.73</v>
          </cell>
        </row>
        <row r="1600">
          <cell r="A1600">
            <v>1591</v>
          </cell>
          <cell r="B1600">
            <v>319</v>
          </cell>
          <cell r="C1600" t="str">
            <v xml:space="preserve">WENDELL                      </v>
          </cell>
          <cell r="D1600">
            <v>319</v>
          </cell>
          <cell r="E1600" t="str">
            <v>WENDELL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/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319</v>
          </cell>
          <cell r="V1600">
            <v>319</v>
          </cell>
          <cell r="W1600">
            <v>1591</v>
          </cell>
          <cell r="X1600">
            <v>0</v>
          </cell>
          <cell r="Y1600">
            <v>0</v>
          </cell>
        </row>
        <row r="1601">
          <cell r="A1601">
            <v>1592</v>
          </cell>
          <cell r="B1601">
            <v>319</v>
          </cell>
          <cell r="C1601" t="str">
            <v xml:space="preserve">WENDELL                      </v>
          </cell>
          <cell r="D1601">
            <v>728</v>
          </cell>
          <cell r="E1601" t="str">
            <v>NEW SALEM WENDELL</v>
          </cell>
          <cell r="F1601">
            <v>479101</v>
          </cell>
          <cell r="G1601">
            <v>0.51773265772118138</v>
          </cell>
          <cell r="H1601">
            <v>435637</v>
          </cell>
          <cell r="I1601">
            <v>0.48750074137238381</v>
          </cell>
          <cell r="J1601"/>
          <cell r="K1601">
            <v>284113</v>
          </cell>
          <cell r="L1601">
            <v>0</v>
          </cell>
          <cell r="M1601">
            <v>0</v>
          </cell>
          <cell r="N1601">
            <v>435637</v>
          </cell>
          <cell r="O1601">
            <v>284113</v>
          </cell>
          <cell r="P1601">
            <v>296592</v>
          </cell>
          <cell r="Q1601">
            <v>-12479</v>
          </cell>
          <cell r="R1601">
            <v>-4.2074634514754274</v>
          </cell>
          <cell r="S1601">
            <v>52</v>
          </cell>
          <cell r="T1601">
            <v>0</v>
          </cell>
          <cell r="U1601">
            <v>319</v>
          </cell>
          <cell r="V1601">
            <v>728</v>
          </cell>
          <cell r="W1601">
            <v>1592</v>
          </cell>
          <cell r="X1601">
            <v>46</v>
          </cell>
          <cell r="Y1601">
            <v>435637</v>
          </cell>
        </row>
        <row r="1602">
          <cell r="A1602">
            <v>1593</v>
          </cell>
          <cell r="B1602">
            <v>319</v>
          </cell>
          <cell r="C1602" t="str">
            <v xml:space="preserve">WENDELL                      </v>
          </cell>
          <cell r="D1602">
            <v>755</v>
          </cell>
          <cell r="E1602" t="str">
            <v>RALPH C MAHAR</v>
          </cell>
          <cell r="F1602">
            <v>373298</v>
          </cell>
          <cell r="G1602">
            <v>0.40339837667214545</v>
          </cell>
          <cell r="H1602">
            <v>381775</v>
          </cell>
          <cell r="I1602">
            <v>0.42722632728037752</v>
          </cell>
          <cell r="J1602"/>
          <cell r="K1602">
            <v>248986</v>
          </cell>
          <cell r="L1602">
            <v>0</v>
          </cell>
          <cell r="M1602">
            <v>0</v>
          </cell>
          <cell r="N1602">
            <v>381775</v>
          </cell>
          <cell r="O1602">
            <v>248986</v>
          </cell>
          <cell r="P1602">
            <v>231094</v>
          </cell>
          <cell r="Q1602">
            <v>17892</v>
          </cell>
          <cell r="R1602">
            <v>7.7423039975075074</v>
          </cell>
          <cell r="S1602">
            <v>38</v>
          </cell>
          <cell r="T1602">
            <v>0</v>
          </cell>
          <cell r="U1602">
            <v>319</v>
          </cell>
          <cell r="V1602">
            <v>755</v>
          </cell>
          <cell r="W1602">
            <v>1593</v>
          </cell>
          <cell r="X1602">
            <v>37</v>
          </cell>
          <cell r="Y1602">
            <v>381775</v>
          </cell>
        </row>
        <row r="1603">
          <cell r="A1603">
            <v>1594</v>
          </cell>
          <cell r="B1603">
            <v>319</v>
          </cell>
          <cell r="C1603" t="str">
            <v xml:space="preserve">WENDELL                      </v>
          </cell>
          <cell r="D1603">
            <v>818</v>
          </cell>
          <cell r="E1603" t="str">
            <v>FRANKLIN COUNTY</v>
          </cell>
          <cell r="F1603">
            <v>72984</v>
          </cell>
          <cell r="G1603">
            <v>7.8868965606673128E-2</v>
          </cell>
          <cell r="H1603">
            <v>76201</v>
          </cell>
          <cell r="I1603">
            <v>8.5272931347238679E-2</v>
          </cell>
          <cell r="J1603"/>
          <cell r="K1603">
            <v>49697</v>
          </cell>
          <cell r="L1603">
            <v>0</v>
          </cell>
          <cell r="M1603">
            <v>0</v>
          </cell>
          <cell r="N1603">
            <v>76201</v>
          </cell>
          <cell r="O1603">
            <v>49697</v>
          </cell>
          <cell r="P1603">
            <v>45181</v>
          </cell>
          <cell r="Q1603">
            <v>4516</v>
          </cell>
          <cell r="R1603">
            <v>9.9953520285075577</v>
          </cell>
          <cell r="S1603">
            <v>5</v>
          </cell>
          <cell r="T1603">
            <v>0</v>
          </cell>
          <cell r="U1603">
            <v>319</v>
          </cell>
          <cell r="V1603">
            <v>818</v>
          </cell>
          <cell r="W1603">
            <v>1594</v>
          </cell>
          <cell r="X1603">
            <v>5</v>
          </cell>
          <cell r="Y1603">
            <v>76201</v>
          </cell>
        </row>
        <row r="1604">
          <cell r="A1604">
            <v>1595</v>
          </cell>
          <cell r="B1604">
            <v>319</v>
          </cell>
          <cell r="C1604" t="str">
            <v xml:space="preserve">WENDELL                      </v>
          </cell>
          <cell r="D1604">
            <v>999</v>
          </cell>
          <cell r="E1604" t="str">
            <v>TOTAL</v>
          </cell>
          <cell r="F1604">
            <v>925383</v>
          </cell>
          <cell r="G1604">
            <v>1</v>
          </cell>
          <cell r="H1604">
            <v>893613</v>
          </cell>
          <cell r="I1604">
            <v>1</v>
          </cell>
          <cell r="J1604">
            <v>582796</v>
          </cell>
          <cell r="K1604">
            <v>582796</v>
          </cell>
          <cell r="L1604">
            <v>0</v>
          </cell>
          <cell r="M1604">
            <v>0</v>
          </cell>
          <cell r="N1604">
            <v>893613</v>
          </cell>
          <cell r="O1604">
            <v>582796</v>
          </cell>
          <cell r="P1604">
            <v>572867</v>
          </cell>
          <cell r="Q1604">
            <v>9929</v>
          </cell>
          <cell r="R1604">
            <v>1.7332120719119797</v>
          </cell>
          <cell r="S1604">
            <v>95</v>
          </cell>
          <cell r="T1604">
            <v>0</v>
          </cell>
          <cell r="U1604">
            <v>319</v>
          </cell>
          <cell r="V1604">
            <v>999</v>
          </cell>
          <cell r="W1604">
            <v>1595</v>
          </cell>
          <cell r="X1604">
            <v>88</v>
          </cell>
          <cell r="Y1604">
            <v>893613</v>
          </cell>
        </row>
        <row r="1605">
          <cell r="A1605">
            <v>1596</v>
          </cell>
          <cell r="B1605">
            <v>320</v>
          </cell>
          <cell r="C1605" t="str">
            <v xml:space="preserve">WENHAM                       </v>
          </cell>
          <cell r="D1605">
            <v>320</v>
          </cell>
          <cell r="E1605" t="str">
            <v>WENHAM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/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320</v>
          </cell>
          <cell r="V1605">
            <v>320</v>
          </cell>
          <cell r="W1605">
            <v>1596</v>
          </cell>
          <cell r="X1605">
            <v>0</v>
          </cell>
          <cell r="Y1605">
            <v>0</v>
          </cell>
        </row>
        <row r="1606">
          <cell r="A1606">
            <v>1597</v>
          </cell>
          <cell r="B1606">
            <v>320</v>
          </cell>
          <cell r="C1606" t="str">
            <v xml:space="preserve">WENHAM                       </v>
          </cell>
          <cell r="D1606">
            <v>675</v>
          </cell>
          <cell r="E1606" t="str">
            <v>HAMILTON WENHAM</v>
          </cell>
          <cell r="F1606">
            <v>4967238</v>
          </cell>
          <cell r="G1606">
            <v>0.98022224542033964</v>
          </cell>
          <cell r="H1606">
            <v>5114390</v>
          </cell>
          <cell r="I1606">
            <v>0.98285081101108684</v>
          </cell>
          <cell r="J1606"/>
          <cell r="K1606">
            <v>4560493</v>
          </cell>
          <cell r="L1606">
            <v>0</v>
          </cell>
          <cell r="M1606">
            <v>0</v>
          </cell>
          <cell r="N1606">
            <v>5114390</v>
          </cell>
          <cell r="O1606">
            <v>4561282</v>
          </cell>
          <cell r="P1606">
            <v>4491453</v>
          </cell>
          <cell r="Q1606">
            <v>69829</v>
          </cell>
          <cell r="R1606">
            <v>1.5547084651670628</v>
          </cell>
          <cell r="S1606">
            <v>578</v>
          </cell>
          <cell r="T1606">
            <v>0</v>
          </cell>
          <cell r="U1606">
            <v>320</v>
          </cell>
          <cell r="V1606">
            <v>675</v>
          </cell>
          <cell r="W1606">
            <v>1597</v>
          </cell>
          <cell r="X1606">
            <v>572</v>
          </cell>
          <cell r="Y1606">
            <v>5114390</v>
          </cell>
        </row>
        <row r="1607">
          <cell r="A1607">
            <v>1598</v>
          </cell>
          <cell r="B1607">
            <v>320</v>
          </cell>
          <cell r="C1607" t="str">
            <v xml:space="preserve">WENHAM                       </v>
          </cell>
          <cell r="D1607">
            <v>854</v>
          </cell>
          <cell r="E1607" t="str">
            <v>NORTH SHORE</v>
          </cell>
          <cell r="F1607">
            <v>72203</v>
          </cell>
          <cell r="G1607">
            <v>1.4248358300142813E-2</v>
          </cell>
          <cell r="H1607">
            <v>60363</v>
          </cell>
          <cell r="I1607">
            <v>1.1600175877291766E-2</v>
          </cell>
          <cell r="J1607"/>
          <cell r="K1607">
            <v>53826</v>
          </cell>
          <cell r="L1607">
            <v>0</v>
          </cell>
          <cell r="M1607">
            <v>0</v>
          </cell>
          <cell r="N1607">
            <v>60363</v>
          </cell>
          <cell r="O1607">
            <v>53835</v>
          </cell>
          <cell r="P1607">
            <v>65287</v>
          </cell>
          <cell r="Q1607">
            <v>-11452</v>
          </cell>
          <cell r="R1607">
            <v>-17.541011227350008</v>
          </cell>
          <cell r="S1607">
            <v>5</v>
          </cell>
          <cell r="T1607">
            <v>0</v>
          </cell>
          <cell r="U1607">
            <v>320</v>
          </cell>
          <cell r="V1607">
            <v>854</v>
          </cell>
          <cell r="W1607">
            <v>1598</v>
          </cell>
          <cell r="X1607">
            <v>4</v>
          </cell>
          <cell r="Y1607">
            <v>60363</v>
          </cell>
        </row>
        <row r="1608">
          <cell r="A1608">
            <v>1599</v>
          </cell>
          <cell r="B1608">
            <v>320</v>
          </cell>
          <cell r="C1608" t="str">
            <v xml:space="preserve">WENHAM                       </v>
          </cell>
          <cell r="D1608">
            <v>913</v>
          </cell>
          <cell r="E1608" t="str">
            <v>ESSEX AGRICULTURAL</v>
          </cell>
          <cell r="F1608">
            <v>28020</v>
          </cell>
          <cell r="G1608">
            <v>5.529396279517494E-3</v>
          </cell>
          <cell r="H1608">
            <v>28875</v>
          </cell>
          <cell r="I1608">
            <v>5.549013111621353E-3</v>
          </cell>
          <cell r="J1608"/>
          <cell r="K1608">
            <v>25748</v>
          </cell>
          <cell r="L1608">
            <v>24950</v>
          </cell>
          <cell r="M1608">
            <v>-798</v>
          </cell>
          <cell r="N1608">
            <v>0</v>
          </cell>
          <cell r="O1608">
            <v>24950</v>
          </cell>
          <cell r="P1608">
            <v>24544</v>
          </cell>
          <cell r="Q1608">
            <v>406</v>
          </cell>
          <cell r="R1608">
            <v>1.6541720990873534</v>
          </cell>
          <cell r="S1608">
            <v>2</v>
          </cell>
          <cell r="T1608">
            <v>0</v>
          </cell>
          <cell r="U1608">
            <v>320</v>
          </cell>
          <cell r="V1608">
            <v>913</v>
          </cell>
          <cell r="W1608">
            <v>1599</v>
          </cell>
          <cell r="X1608">
            <v>2</v>
          </cell>
          <cell r="Y1608">
            <v>28875</v>
          </cell>
        </row>
        <row r="1609">
          <cell r="A1609">
            <v>1600</v>
          </cell>
          <cell r="B1609">
            <v>320</v>
          </cell>
          <cell r="C1609" t="str">
            <v xml:space="preserve">WENHAM                       </v>
          </cell>
          <cell r="D1609">
            <v>999</v>
          </cell>
          <cell r="E1609" t="str">
            <v>TOTAL</v>
          </cell>
          <cell r="F1609">
            <v>5067461</v>
          </cell>
          <cell r="G1609">
            <v>1</v>
          </cell>
          <cell r="H1609">
            <v>5203628</v>
          </cell>
          <cell r="I1609">
            <v>1</v>
          </cell>
          <cell r="J1609">
            <v>4640066</v>
          </cell>
          <cell r="K1609">
            <v>4640067</v>
          </cell>
          <cell r="L1609">
            <v>24950</v>
          </cell>
          <cell r="M1609">
            <v>-798</v>
          </cell>
          <cell r="N1609">
            <v>5174753</v>
          </cell>
          <cell r="O1609">
            <v>4640067</v>
          </cell>
          <cell r="P1609">
            <v>4581284</v>
          </cell>
          <cell r="Q1609">
            <v>58783</v>
          </cell>
          <cell r="R1609">
            <v>1.2831118961409071</v>
          </cell>
          <cell r="S1609">
            <v>585</v>
          </cell>
          <cell r="T1609">
            <v>0</v>
          </cell>
          <cell r="U1609">
            <v>320</v>
          </cell>
          <cell r="V1609">
            <v>999</v>
          </cell>
          <cell r="W1609">
            <v>1600</v>
          </cell>
          <cell r="X1609">
            <v>578</v>
          </cell>
          <cell r="Y1609">
            <v>5203628</v>
          </cell>
        </row>
        <row r="1610">
          <cell r="A1610">
            <v>1601</v>
          </cell>
          <cell r="B1610">
            <v>321</v>
          </cell>
          <cell r="C1610" t="str">
            <v xml:space="preserve">WESTBOROUGH                  </v>
          </cell>
          <cell r="D1610">
            <v>321</v>
          </cell>
          <cell r="E1610" t="str">
            <v>WESTBOROUGH</v>
          </cell>
          <cell r="F1610">
            <v>29045979.329999998</v>
          </cell>
          <cell r="G1610">
            <v>0.97703452576566652</v>
          </cell>
          <cell r="H1610">
            <v>30072174.120000001</v>
          </cell>
          <cell r="I1610">
            <v>0.97602536362355685</v>
          </cell>
          <cell r="J1610"/>
          <cell r="K1610">
            <v>26844072</v>
          </cell>
          <cell r="L1610">
            <v>0</v>
          </cell>
          <cell r="M1610">
            <v>0</v>
          </cell>
          <cell r="N1610">
            <v>30072174.120000001</v>
          </cell>
          <cell r="O1610">
            <v>26844072</v>
          </cell>
          <cell r="P1610">
            <v>26179724</v>
          </cell>
          <cell r="Q1610">
            <v>664348</v>
          </cell>
          <cell r="R1610">
            <v>2.537643253993052</v>
          </cell>
          <cell r="S1610">
            <v>3391</v>
          </cell>
          <cell r="T1610">
            <v>0</v>
          </cell>
          <cell r="U1610">
            <v>321</v>
          </cell>
          <cell r="V1610">
            <v>321</v>
          </cell>
          <cell r="W1610">
            <v>1601</v>
          </cell>
          <cell r="X1610">
            <v>3366</v>
          </cell>
          <cell r="Y1610">
            <v>30072174.120000001</v>
          </cell>
        </row>
        <row r="1611">
          <cell r="A1611">
            <v>1602</v>
          </cell>
          <cell r="B1611">
            <v>321</v>
          </cell>
          <cell r="C1611" t="str">
            <v xml:space="preserve">WESTBOROUGH                  </v>
          </cell>
          <cell r="D1611">
            <v>801</v>
          </cell>
          <cell r="E1611" t="str">
            <v>ASSABET VALLEY</v>
          </cell>
          <cell r="F1611">
            <v>682734</v>
          </cell>
          <cell r="G1611">
            <v>2.2965474234333438E-2</v>
          </cell>
          <cell r="H1611">
            <v>738679</v>
          </cell>
          <cell r="I1611">
            <v>2.3974636376443183E-2</v>
          </cell>
          <cell r="J1611"/>
          <cell r="K1611">
            <v>659385</v>
          </cell>
          <cell r="L1611">
            <v>0</v>
          </cell>
          <cell r="M1611">
            <v>0</v>
          </cell>
          <cell r="N1611">
            <v>738679</v>
          </cell>
          <cell r="O1611">
            <v>659385</v>
          </cell>
          <cell r="P1611">
            <v>615362</v>
          </cell>
          <cell r="Q1611">
            <v>44023</v>
          </cell>
          <cell r="R1611">
            <v>7.1540004095150493</v>
          </cell>
          <cell r="S1611">
            <v>44</v>
          </cell>
          <cell r="T1611">
            <v>0</v>
          </cell>
          <cell r="U1611">
            <v>321</v>
          </cell>
          <cell r="V1611">
            <v>801</v>
          </cell>
          <cell r="W1611">
            <v>1602</v>
          </cell>
          <cell r="X1611">
            <v>45</v>
          </cell>
          <cell r="Y1611">
            <v>738679</v>
          </cell>
        </row>
        <row r="1612">
          <cell r="A1612">
            <v>1603</v>
          </cell>
          <cell r="B1612">
            <v>321</v>
          </cell>
          <cell r="D1612">
            <v>998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/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321</v>
          </cell>
          <cell r="V1612">
            <v>998</v>
          </cell>
          <cell r="W1612">
            <v>1603</v>
          </cell>
          <cell r="X1612">
            <v>0</v>
          </cell>
          <cell r="Y1612">
            <v>0</v>
          </cell>
        </row>
        <row r="1613">
          <cell r="A1613">
            <v>1604</v>
          </cell>
          <cell r="B1613">
            <v>321</v>
          </cell>
          <cell r="D1613">
            <v>998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/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321</v>
          </cell>
          <cell r="V1613">
            <v>998</v>
          </cell>
          <cell r="W1613">
            <v>1604</v>
          </cell>
          <cell r="X1613">
            <v>0</v>
          </cell>
          <cell r="Y1613">
            <v>0</v>
          </cell>
        </row>
        <row r="1614">
          <cell r="A1614">
            <v>1605</v>
          </cell>
          <cell r="B1614">
            <v>321</v>
          </cell>
          <cell r="C1614" t="str">
            <v xml:space="preserve">WESTBOROUGH                  </v>
          </cell>
          <cell r="D1614">
            <v>999</v>
          </cell>
          <cell r="E1614" t="str">
            <v>TOTAL</v>
          </cell>
          <cell r="F1614">
            <v>29728713.329999998</v>
          </cell>
          <cell r="G1614">
            <v>1</v>
          </cell>
          <cell r="H1614">
            <v>30810853.120000001</v>
          </cell>
          <cell r="I1614">
            <v>1</v>
          </cell>
          <cell r="J1614">
            <v>27503457</v>
          </cell>
          <cell r="K1614">
            <v>27503457</v>
          </cell>
          <cell r="L1614">
            <v>0</v>
          </cell>
          <cell r="M1614">
            <v>0</v>
          </cell>
          <cell r="N1614">
            <v>30810853.120000001</v>
          </cell>
          <cell r="O1614">
            <v>27503457</v>
          </cell>
          <cell r="P1614">
            <v>26795086</v>
          </cell>
          <cell r="Q1614">
            <v>708371</v>
          </cell>
          <cell r="R1614">
            <v>2.6436601099171693</v>
          </cell>
          <cell r="S1614">
            <v>3435</v>
          </cell>
          <cell r="T1614">
            <v>0</v>
          </cell>
          <cell r="U1614">
            <v>321</v>
          </cell>
          <cell r="V1614">
            <v>999</v>
          </cell>
          <cell r="W1614">
            <v>1605</v>
          </cell>
          <cell r="X1614">
            <v>3411</v>
          </cell>
          <cell r="Y1614">
            <v>30810853.120000001</v>
          </cell>
        </row>
        <row r="1615">
          <cell r="A1615">
            <v>1606</v>
          </cell>
          <cell r="B1615">
            <v>322</v>
          </cell>
          <cell r="C1615" t="str">
            <v xml:space="preserve">WEST BOYLSTON                </v>
          </cell>
          <cell r="D1615">
            <v>322</v>
          </cell>
          <cell r="E1615" t="str">
            <v>WEST BOYLSTON</v>
          </cell>
          <cell r="F1615">
            <v>8200894.7400000002</v>
          </cell>
          <cell r="G1615">
            <v>1</v>
          </cell>
          <cell r="H1615">
            <v>8653273.7799999993</v>
          </cell>
          <cell r="I1615">
            <v>1</v>
          </cell>
          <cell r="J1615"/>
          <cell r="K1615">
            <v>6565606</v>
          </cell>
          <cell r="L1615">
            <v>0</v>
          </cell>
          <cell r="M1615">
            <v>0</v>
          </cell>
          <cell r="N1615">
            <v>8653273.7799999993</v>
          </cell>
          <cell r="O1615">
            <v>6565606</v>
          </cell>
          <cell r="P1615">
            <v>6360524</v>
          </cell>
          <cell r="Q1615">
            <v>205082</v>
          </cell>
          <cell r="R1615">
            <v>3.2242940990396387</v>
          </cell>
          <cell r="S1615">
            <v>918</v>
          </cell>
          <cell r="T1615">
            <v>0</v>
          </cell>
          <cell r="U1615">
            <v>322</v>
          </cell>
          <cell r="V1615">
            <v>322</v>
          </cell>
          <cell r="W1615">
            <v>1606</v>
          </cell>
          <cell r="X1615">
            <v>924</v>
          </cell>
          <cell r="Y1615">
            <v>8653273.7799999993</v>
          </cell>
        </row>
        <row r="1616">
          <cell r="A1616">
            <v>1607</v>
          </cell>
          <cell r="B1616">
            <v>322</v>
          </cell>
          <cell r="D1616">
            <v>998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/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322</v>
          </cell>
          <cell r="V1616">
            <v>998</v>
          </cell>
          <cell r="W1616">
            <v>1607</v>
          </cell>
          <cell r="X1616">
            <v>0</v>
          </cell>
          <cell r="Y1616">
            <v>0</v>
          </cell>
        </row>
        <row r="1617">
          <cell r="A1617">
            <v>1608</v>
          </cell>
          <cell r="B1617">
            <v>322</v>
          </cell>
          <cell r="D1617">
            <v>998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/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322</v>
          </cell>
          <cell r="V1617">
            <v>998</v>
          </cell>
          <cell r="W1617">
            <v>1608</v>
          </cell>
          <cell r="X1617">
            <v>0</v>
          </cell>
          <cell r="Y1617">
            <v>0</v>
          </cell>
        </row>
        <row r="1618">
          <cell r="A1618">
            <v>1609</v>
          </cell>
          <cell r="B1618">
            <v>322</v>
          </cell>
          <cell r="D1618">
            <v>998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/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322</v>
          </cell>
          <cell r="V1618">
            <v>998</v>
          </cell>
          <cell r="W1618">
            <v>1609</v>
          </cell>
          <cell r="X1618">
            <v>0</v>
          </cell>
          <cell r="Y1618">
            <v>0</v>
          </cell>
        </row>
        <row r="1619">
          <cell r="A1619">
            <v>1610</v>
          </cell>
          <cell r="B1619">
            <v>322</v>
          </cell>
          <cell r="C1619" t="str">
            <v xml:space="preserve">WEST BOYLSTON                </v>
          </cell>
          <cell r="D1619">
            <v>999</v>
          </cell>
          <cell r="E1619" t="str">
            <v>TOTAL</v>
          </cell>
          <cell r="F1619">
            <v>8200894.7400000002</v>
          </cell>
          <cell r="G1619">
            <v>1</v>
          </cell>
          <cell r="H1619">
            <v>8653273.7799999993</v>
          </cell>
          <cell r="I1619">
            <v>1</v>
          </cell>
          <cell r="J1619">
            <v>6565606</v>
          </cell>
          <cell r="K1619">
            <v>6565606</v>
          </cell>
          <cell r="L1619">
            <v>0</v>
          </cell>
          <cell r="M1619">
            <v>0</v>
          </cell>
          <cell r="N1619">
            <v>8653273.7799999993</v>
          </cell>
          <cell r="O1619">
            <v>6565606</v>
          </cell>
          <cell r="P1619">
            <v>6360524</v>
          </cell>
          <cell r="Q1619">
            <v>205082</v>
          </cell>
          <cell r="R1619">
            <v>3.2242940990396387</v>
          </cell>
          <cell r="S1619">
            <v>918</v>
          </cell>
          <cell r="T1619">
            <v>0</v>
          </cell>
          <cell r="U1619">
            <v>322</v>
          </cell>
          <cell r="V1619">
            <v>999</v>
          </cell>
          <cell r="W1619">
            <v>1610</v>
          </cell>
          <cell r="X1619">
            <v>924</v>
          </cell>
          <cell r="Y1619">
            <v>8653273.7799999993</v>
          </cell>
        </row>
        <row r="1620">
          <cell r="A1620">
            <v>1611</v>
          </cell>
          <cell r="B1620">
            <v>323</v>
          </cell>
          <cell r="C1620" t="str">
            <v xml:space="preserve">WEST BRIDGEWATER             </v>
          </cell>
          <cell r="D1620">
            <v>323</v>
          </cell>
          <cell r="E1620" t="str">
            <v>WEST BRIDGEWATER</v>
          </cell>
          <cell r="F1620">
            <v>9407934.3300000001</v>
          </cell>
          <cell r="G1620">
            <v>0.96231499880283111</v>
          </cell>
          <cell r="H1620">
            <v>9384522.75</v>
          </cell>
          <cell r="I1620">
            <v>0.96091532837981974</v>
          </cell>
          <cell r="J1620"/>
          <cell r="K1620">
            <v>7101110</v>
          </cell>
          <cell r="L1620">
            <v>0</v>
          </cell>
          <cell r="M1620">
            <v>0</v>
          </cell>
          <cell r="N1620">
            <v>9384522.75</v>
          </cell>
          <cell r="O1620">
            <v>7101110</v>
          </cell>
          <cell r="P1620">
            <v>6966042</v>
          </cell>
          <cell r="Q1620">
            <v>135068</v>
          </cell>
          <cell r="R1620">
            <v>1.9389489756162825</v>
          </cell>
          <cell r="S1620">
            <v>1093</v>
          </cell>
          <cell r="T1620">
            <v>0</v>
          </cell>
          <cell r="U1620">
            <v>323</v>
          </cell>
          <cell r="V1620">
            <v>323</v>
          </cell>
          <cell r="W1620">
            <v>1611</v>
          </cell>
          <cell r="X1620">
            <v>1046</v>
          </cell>
          <cell r="Y1620">
            <v>9384522.75</v>
          </cell>
        </row>
        <row r="1621">
          <cell r="A1621">
            <v>1612</v>
          </cell>
          <cell r="B1621">
            <v>323</v>
          </cell>
          <cell r="C1621" t="str">
            <v xml:space="preserve">WEST BRIDGEWATER             </v>
          </cell>
          <cell r="D1621">
            <v>872</v>
          </cell>
          <cell r="E1621" t="str">
            <v>SOUTHEASTERN</v>
          </cell>
          <cell r="F1621">
            <v>368422</v>
          </cell>
          <cell r="G1621">
            <v>3.7685001197168923E-2</v>
          </cell>
          <cell r="H1621">
            <v>381710</v>
          </cell>
          <cell r="I1621">
            <v>3.9084671620180256E-2</v>
          </cell>
          <cell r="J1621"/>
          <cell r="K1621">
            <v>288834</v>
          </cell>
          <cell r="L1621">
            <v>0</v>
          </cell>
          <cell r="M1621">
            <v>0</v>
          </cell>
          <cell r="N1621">
            <v>381710</v>
          </cell>
          <cell r="O1621">
            <v>288834</v>
          </cell>
          <cell r="P1621">
            <v>272796</v>
          </cell>
          <cell r="Q1621">
            <v>16038</v>
          </cell>
          <cell r="R1621">
            <v>5.879118462147539</v>
          </cell>
          <cell r="S1621">
            <v>25</v>
          </cell>
          <cell r="T1621">
            <v>0</v>
          </cell>
          <cell r="U1621">
            <v>323</v>
          </cell>
          <cell r="V1621">
            <v>872</v>
          </cell>
          <cell r="W1621">
            <v>1612</v>
          </cell>
          <cell r="X1621">
            <v>25</v>
          </cell>
          <cell r="Y1621">
            <v>381710</v>
          </cell>
        </row>
        <row r="1622">
          <cell r="A1622">
            <v>1613</v>
          </cell>
          <cell r="B1622">
            <v>323</v>
          </cell>
          <cell r="D1622">
            <v>998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/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323</v>
          </cell>
          <cell r="V1622">
            <v>998</v>
          </cell>
          <cell r="W1622">
            <v>1613</v>
          </cell>
          <cell r="X1622">
            <v>0</v>
          </cell>
          <cell r="Y1622">
            <v>0</v>
          </cell>
        </row>
        <row r="1623">
          <cell r="A1623">
            <v>1614</v>
          </cell>
          <cell r="B1623">
            <v>323</v>
          </cell>
          <cell r="D1623">
            <v>998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/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323</v>
          </cell>
          <cell r="V1623">
            <v>998</v>
          </cell>
          <cell r="W1623">
            <v>1614</v>
          </cell>
          <cell r="X1623">
            <v>0</v>
          </cell>
          <cell r="Y1623">
            <v>0</v>
          </cell>
        </row>
        <row r="1624">
          <cell r="A1624">
            <v>1615</v>
          </cell>
          <cell r="B1624">
            <v>323</v>
          </cell>
          <cell r="C1624" t="str">
            <v xml:space="preserve">WEST BRIDGEWATER             </v>
          </cell>
          <cell r="D1624">
            <v>999</v>
          </cell>
          <cell r="E1624" t="str">
            <v>TOTAL</v>
          </cell>
          <cell r="F1624">
            <v>9776356.3300000001</v>
          </cell>
          <cell r="G1624">
            <v>1</v>
          </cell>
          <cell r="H1624">
            <v>9766232.75</v>
          </cell>
          <cell r="I1624">
            <v>1</v>
          </cell>
          <cell r="J1624">
            <v>7389944</v>
          </cell>
          <cell r="K1624">
            <v>7389944</v>
          </cell>
          <cell r="L1624">
            <v>0</v>
          </cell>
          <cell r="M1624">
            <v>0</v>
          </cell>
          <cell r="N1624">
            <v>9766232.75</v>
          </cell>
          <cell r="O1624">
            <v>7389944</v>
          </cell>
          <cell r="P1624">
            <v>7238838</v>
          </cell>
          <cell r="Q1624">
            <v>151106</v>
          </cell>
          <cell r="R1624">
            <v>2.087434474980653</v>
          </cell>
          <cell r="S1624">
            <v>1118</v>
          </cell>
          <cell r="T1624">
            <v>0</v>
          </cell>
          <cell r="U1624">
            <v>323</v>
          </cell>
          <cell r="V1624">
            <v>999</v>
          </cell>
          <cell r="W1624">
            <v>1615</v>
          </cell>
          <cell r="X1624">
            <v>1071</v>
          </cell>
          <cell r="Y1624">
            <v>9766232.75</v>
          </cell>
        </row>
        <row r="1625">
          <cell r="A1625">
            <v>1616</v>
          </cell>
          <cell r="B1625">
            <v>324</v>
          </cell>
          <cell r="C1625" t="str">
            <v xml:space="preserve">WEST BROOKFIELD              </v>
          </cell>
          <cell r="D1625">
            <v>324</v>
          </cell>
          <cell r="E1625" t="str">
            <v>WEST BROOKFIELD</v>
          </cell>
          <cell r="F1625">
            <v>231760.61</v>
          </cell>
          <cell r="G1625">
            <v>4.1669708446091629E-2</v>
          </cell>
          <cell r="H1625">
            <v>303706.14</v>
          </cell>
          <cell r="I1625">
            <v>5.54812996414921E-2</v>
          </cell>
          <cell r="J1625"/>
          <cell r="K1625">
            <v>139106</v>
          </cell>
          <cell r="L1625">
            <v>0</v>
          </cell>
          <cell r="M1625">
            <v>0</v>
          </cell>
          <cell r="N1625">
            <v>303706.14</v>
          </cell>
          <cell r="O1625">
            <v>139106</v>
          </cell>
          <cell r="P1625">
            <v>101090</v>
          </cell>
          <cell r="Q1625">
            <v>38016</v>
          </cell>
          <cell r="R1625">
            <v>37.606093579978236</v>
          </cell>
          <cell r="S1625">
            <v>17</v>
          </cell>
          <cell r="T1625">
            <v>0</v>
          </cell>
          <cell r="U1625">
            <v>324</v>
          </cell>
          <cell r="V1625">
            <v>324</v>
          </cell>
          <cell r="W1625">
            <v>1616</v>
          </cell>
          <cell r="X1625">
            <v>22</v>
          </cell>
          <cell r="Y1625">
            <v>303706.14</v>
          </cell>
        </row>
        <row r="1626">
          <cell r="A1626">
            <v>1617</v>
          </cell>
          <cell r="B1626">
            <v>324</v>
          </cell>
          <cell r="C1626" t="str">
            <v xml:space="preserve">WEST BROOKFIELD              </v>
          </cell>
          <cell r="D1626">
            <v>778</v>
          </cell>
          <cell r="E1626" t="str">
            <v>QUABOAG</v>
          </cell>
          <cell r="F1626">
            <v>5330088</v>
          </cell>
          <cell r="G1626">
            <v>0.95833029155390836</v>
          </cell>
          <cell r="H1626">
            <v>5170321</v>
          </cell>
          <cell r="I1626">
            <v>0.94451870035850793</v>
          </cell>
          <cell r="J1626"/>
          <cell r="K1626">
            <v>2368159</v>
          </cell>
          <cell r="L1626">
            <v>0</v>
          </cell>
          <cell r="M1626">
            <v>0</v>
          </cell>
          <cell r="N1626">
            <v>5170321</v>
          </cell>
          <cell r="O1626">
            <v>2368159</v>
          </cell>
          <cell r="P1626">
            <v>2324904</v>
          </cell>
          <cell r="Q1626">
            <v>43255</v>
          </cell>
          <cell r="R1626">
            <v>1.8605069284581213</v>
          </cell>
          <cell r="S1626">
            <v>570</v>
          </cell>
          <cell r="T1626">
            <v>0</v>
          </cell>
          <cell r="U1626">
            <v>324</v>
          </cell>
          <cell r="V1626">
            <v>778</v>
          </cell>
          <cell r="W1626">
            <v>1617</v>
          </cell>
          <cell r="X1626">
            <v>534</v>
          </cell>
          <cell r="Y1626">
            <v>5170321</v>
          </cell>
        </row>
        <row r="1627">
          <cell r="A1627">
            <v>1618</v>
          </cell>
          <cell r="B1627">
            <v>324</v>
          </cell>
          <cell r="D1627">
            <v>998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/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324</v>
          </cell>
          <cell r="V1627">
            <v>998</v>
          </cell>
          <cell r="W1627">
            <v>1618</v>
          </cell>
          <cell r="X1627">
            <v>0</v>
          </cell>
          <cell r="Y1627">
            <v>0</v>
          </cell>
        </row>
        <row r="1628">
          <cell r="A1628">
            <v>1619</v>
          </cell>
          <cell r="B1628">
            <v>324</v>
          </cell>
          <cell r="D1628">
            <v>998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/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324</v>
          </cell>
          <cell r="V1628">
            <v>998</v>
          </cell>
          <cell r="W1628">
            <v>1619</v>
          </cell>
          <cell r="X1628">
            <v>0</v>
          </cell>
          <cell r="Y1628">
            <v>0</v>
          </cell>
        </row>
        <row r="1629">
          <cell r="A1629">
            <v>1620</v>
          </cell>
          <cell r="B1629">
            <v>324</v>
          </cell>
          <cell r="C1629" t="str">
            <v xml:space="preserve">WEST BROOKFIELD              </v>
          </cell>
          <cell r="D1629">
            <v>999</v>
          </cell>
          <cell r="E1629" t="str">
            <v>TOTAL</v>
          </cell>
          <cell r="F1629">
            <v>5561848.6100000003</v>
          </cell>
          <cell r="G1629">
            <v>1</v>
          </cell>
          <cell r="H1629">
            <v>5474027.1399999997</v>
          </cell>
          <cell r="I1629">
            <v>1</v>
          </cell>
          <cell r="J1629">
            <v>2507265</v>
          </cell>
          <cell r="K1629">
            <v>2507265</v>
          </cell>
          <cell r="L1629">
            <v>0</v>
          </cell>
          <cell r="M1629">
            <v>0</v>
          </cell>
          <cell r="N1629">
            <v>5474027.1399999997</v>
          </cell>
          <cell r="O1629">
            <v>2507265</v>
          </cell>
          <cell r="P1629">
            <v>2425994</v>
          </cell>
          <cell r="Q1629">
            <v>81271</v>
          </cell>
          <cell r="R1629">
            <v>3.3500082852636899</v>
          </cell>
          <cell r="S1629">
            <v>587</v>
          </cell>
          <cell r="T1629">
            <v>0</v>
          </cell>
          <cell r="U1629">
            <v>324</v>
          </cell>
          <cell r="V1629">
            <v>999</v>
          </cell>
          <cell r="W1629">
            <v>1620</v>
          </cell>
          <cell r="X1629">
            <v>556</v>
          </cell>
          <cell r="Y1629">
            <v>5474027.1399999997</v>
          </cell>
        </row>
        <row r="1630">
          <cell r="A1630">
            <v>1621</v>
          </cell>
          <cell r="B1630">
            <v>325</v>
          </cell>
          <cell r="C1630" t="str">
            <v xml:space="preserve">WESTFIELD                    </v>
          </cell>
          <cell r="D1630">
            <v>325</v>
          </cell>
          <cell r="E1630" t="str">
            <v>WESTFIELD</v>
          </cell>
          <cell r="F1630">
            <v>56348311.590000004</v>
          </cell>
          <cell r="G1630">
            <v>1</v>
          </cell>
          <cell r="H1630">
            <v>58680126.160000004</v>
          </cell>
          <cell r="I1630">
            <v>1</v>
          </cell>
          <cell r="J1630"/>
          <cell r="K1630">
            <v>25776861</v>
          </cell>
          <cell r="L1630">
            <v>0</v>
          </cell>
          <cell r="M1630">
            <v>0</v>
          </cell>
          <cell r="N1630">
            <v>58680126.160000004</v>
          </cell>
          <cell r="O1630">
            <v>25776861</v>
          </cell>
          <cell r="P1630">
            <v>24659576</v>
          </cell>
          <cell r="Q1630">
            <v>1117285</v>
          </cell>
          <cell r="R1630">
            <v>4.5308362155131947</v>
          </cell>
          <cell r="S1630">
            <v>5890</v>
          </cell>
          <cell r="T1630">
            <v>0</v>
          </cell>
          <cell r="U1630">
            <v>325</v>
          </cell>
          <cell r="V1630">
            <v>325</v>
          </cell>
          <cell r="W1630">
            <v>1621</v>
          </cell>
          <cell r="X1630">
            <v>5881</v>
          </cell>
          <cell r="Y1630">
            <v>58680126.160000004</v>
          </cell>
        </row>
        <row r="1631">
          <cell r="A1631">
            <v>1622</v>
          </cell>
          <cell r="B1631">
            <v>325</v>
          </cell>
          <cell r="D1631">
            <v>998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/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325</v>
          </cell>
          <cell r="V1631">
            <v>998</v>
          </cell>
          <cell r="W1631">
            <v>1622</v>
          </cell>
          <cell r="X1631">
            <v>0</v>
          </cell>
          <cell r="Y1631">
            <v>0</v>
          </cell>
        </row>
        <row r="1632">
          <cell r="A1632">
            <v>1623</v>
          </cell>
          <cell r="B1632">
            <v>325</v>
          </cell>
          <cell r="D1632">
            <v>998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/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325</v>
          </cell>
          <cell r="V1632">
            <v>998</v>
          </cell>
          <cell r="W1632">
            <v>1623</v>
          </cell>
          <cell r="X1632">
            <v>0</v>
          </cell>
          <cell r="Y1632">
            <v>0</v>
          </cell>
        </row>
        <row r="1633">
          <cell r="A1633">
            <v>1624</v>
          </cell>
          <cell r="B1633">
            <v>325</v>
          </cell>
          <cell r="D1633">
            <v>998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/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325</v>
          </cell>
          <cell r="V1633">
            <v>998</v>
          </cell>
          <cell r="W1633">
            <v>1624</v>
          </cell>
          <cell r="X1633">
            <v>0</v>
          </cell>
          <cell r="Y1633">
            <v>0</v>
          </cell>
        </row>
        <row r="1634">
          <cell r="A1634">
            <v>1625</v>
          </cell>
          <cell r="B1634">
            <v>325</v>
          </cell>
          <cell r="C1634" t="str">
            <v xml:space="preserve">WESTFIELD                    </v>
          </cell>
          <cell r="D1634">
            <v>999</v>
          </cell>
          <cell r="E1634" t="str">
            <v>TOTAL</v>
          </cell>
          <cell r="F1634">
            <v>56348311.590000004</v>
          </cell>
          <cell r="G1634">
            <v>1</v>
          </cell>
          <cell r="H1634">
            <v>58680126.160000004</v>
          </cell>
          <cell r="I1634">
            <v>1</v>
          </cell>
          <cell r="J1634">
            <v>25776861</v>
          </cell>
          <cell r="K1634">
            <v>25776861</v>
          </cell>
          <cell r="L1634">
            <v>0</v>
          </cell>
          <cell r="M1634">
            <v>0</v>
          </cell>
          <cell r="N1634">
            <v>58680126.160000004</v>
          </cell>
          <cell r="O1634">
            <v>25776861</v>
          </cell>
          <cell r="P1634">
            <v>24659576</v>
          </cell>
          <cell r="Q1634">
            <v>1117285</v>
          </cell>
          <cell r="R1634">
            <v>4.5308362155131947</v>
          </cell>
          <cell r="S1634">
            <v>5890</v>
          </cell>
          <cell r="T1634">
            <v>0</v>
          </cell>
          <cell r="U1634">
            <v>325</v>
          </cell>
          <cell r="V1634">
            <v>999</v>
          </cell>
          <cell r="W1634">
            <v>1625</v>
          </cell>
          <cell r="X1634">
            <v>5881</v>
          </cell>
          <cell r="Y1634">
            <v>58680126.160000004</v>
          </cell>
        </row>
        <row r="1635">
          <cell r="A1635">
            <v>1626</v>
          </cell>
          <cell r="B1635">
            <v>326</v>
          </cell>
          <cell r="C1635" t="str">
            <v xml:space="preserve">WESTFORD                     </v>
          </cell>
          <cell r="D1635">
            <v>326</v>
          </cell>
          <cell r="E1635" t="str">
            <v>WESTFORD</v>
          </cell>
          <cell r="F1635">
            <v>43881686.305879995</v>
          </cell>
          <cell r="G1635">
            <v>0.98027261535920518</v>
          </cell>
          <cell r="H1635">
            <v>45585175.226279989</v>
          </cell>
          <cell r="I1635">
            <v>0.98267281893270941</v>
          </cell>
          <cell r="J1635"/>
          <cell r="K1635">
            <v>30308996</v>
          </cell>
          <cell r="L1635">
            <v>0</v>
          </cell>
          <cell r="M1635">
            <v>0</v>
          </cell>
          <cell r="N1635">
            <v>45585175.226279989</v>
          </cell>
          <cell r="O1635">
            <v>30308996</v>
          </cell>
          <cell r="P1635">
            <v>29241053</v>
          </cell>
          <cell r="Q1635">
            <v>1067943</v>
          </cell>
          <cell r="R1635">
            <v>3.652204316992278</v>
          </cell>
          <cell r="S1635">
            <v>5086</v>
          </cell>
          <cell r="T1635">
            <v>0</v>
          </cell>
          <cell r="U1635">
            <v>326</v>
          </cell>
          <cell r="V1635">
            <v>326</v>
          </cell>
          <cell r="W1635">
            <v>1626</v>
          </cell>
          <cell r="X1635">
            <v>5065</v>
          </cell>
          <cell r="Y1635">
            <v>45585175.226279989</v>
          </cell>
        </row>
        <row r="1636">
          <cell r="A1636">
            <v>1627</v>
          </cell>
          <cell r="B1636">
            <v>326</v>
          </cell>
          <cell r="C1636" t="str">
            <v xml:space="preserve">WESTFORD                     </v>
          </cell>
          <cell r="D1636">
            <v>852</v>
          </cell>
          <cell r="E1636" t="str">
            <v>NASHOBA VALLEY</v>
          </cell>
          <cell r="F1636">
            <v>883092</v>
          </cell>
          <cell r="G1636">
            <v>1.9727384640794772E-2</v>
          </cell>
          <cell r="H1636">
            <v>803790</v>
          </cell>
          <cell r="I1636">
            <v>1.7327181067290587E-2</v>
          </cell>
          <cell r="J1636"/>
          <cell r="K1636">
            <v>534430</v>
          </cell>
          <cell r="L1636">
            <v>0</v>
          </cell>
          <cell r="M1636">
            <v>0</v>
          </cell>
          <cell r="N1636">
            <v>803790</v>
          </cell>
          <cell r="O1636">
            <v>534430</v>
          </cell>
          <cell r="P1636">
            <v>588458</v>
          </cell>
          <cell r="Q1636">
            <v>-54028</v>
          </cell>
          <cell r="R1636">
            <v>-9.181283965890513</v>
          </cell>
          <cell r="S1636">
            <v>61</v>
          </cell>
          <cell r="T1636">
            <v>0</v>
          </cell>
          <cell r="U1636">
            <v>326</v>
          </cell>
          <cell r="V1636">
            <v>852</v>
          </cell>
          <cell r="W1636">
            <v>1627</v>
          </cell>
          <cell r="X1636">
            <v>53</v>
          </cell>
          <cell r="Y1636">
            <v>803790</v>
          </cell>
        </row>
        <row r="1637">
          <cell r="A1637">
            <v>1628</v>
          </cell>
          <cell r="B1637">
            <v>326</v>
          </cell>
          <cell r="D1637">
            <v>998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/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326</v>
          </cell>
          <cell r="V1637">
            <v>998</v>
          </cell>
          <cell r="W1637">
            <v>1628</v>
          </cell>
          <cell r="X1637">
            <v>0</v>
          </cell>
          <cell r="Y1637">
            <v>0</v>
          </cell>
        </row>
        <row r="1638">
          <cell r="A1638">
            <v>1629</v>
          </cell>
          <cell r="B1638">
            <v>326</v>
          </cell>
          <cell r="D1638">
            <v>998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/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326</v>
          </cell>
          <cell r="V1638">
            <v>998</v>
          </cell>
          <cell r="W1638">
            <v>1629</v>
          </cell>
          <cell r="X1638">
            <v>0</v>
          </cell>
          <cell r="Y1638">
            <v>0</v>
          </cell>
        </row>
        <row r="1639">
          <cell r="A1639">
            <v>1630</v>
          </cell>
          <cell r="B1639">
            <v>326</v>
          </cell>
          <cell r="C1639" t="str">
            <v xml:space="preserve">WESTFORD                     </v>
          </cell>
          <cell r="D1639">
            <v>999</v>
          </cell>
          <cell r="E1639" t="str">
            <v>TOTAL</v>
          </cell>
          <cell r="F1639">
            <v>44764778.305879995</v>
          </cell>
          <cell r="G1639">
            <v>1</v>
          </cell>
          <cell r="H1639">
            <v>46388965.226279989</v>
          </cell>
          <cell r="I1639">
            <v>1</v>
          </cell>
          <cell r="J1639">
            <v>30843426</v>
          </cell>
          <cell r="K1639">
            <v>30843426</v>
          </cell>
          <cell r="L1639">
            <v>0</v>
          </cell>
          <cell r="M1639">
            <v>0</v>
          </cell>
          <cell r="N1639">
            <v>46388965.226279989</v>
          </cell>
          <cell r="O1639">
            <v>30843426</v>
          </cell>
          <cell r="P1639">
            <v>29829511</v>
          </cell>
          <cell r="Q1639">
            <v>1013915</v>
          </cell>
          <cell r="R1639">
            <v>3.3990332593786068</v>
          </cell>
          <cell r="S1639">
            <v>5147</v>
          </cell>
          <cell r="T1639">
            <v>0</v>
          </cell>
          <cell r="U1639">
            <v>326</v>
          </cell>
          <cell r="V1639">
            <v>999</v>
          </cell>
          <cell r="W1639">
            <v>1630</v>
          </cell>
          <cell r="X1639">
            <v>5118</v>
          </cell>
          <cell r="Y1639">
            <v>46388965.226279989</v>
          </cell>
        </row>
        <row r="1640">
          <cell r="A1640">
            <v>1631</v>
          </cell>
          <cell r="B1640">
            <v>327</v>
          </cell>
          <cell r="C1640" t="str">
            <v xml:space="preserve">WESTHAMPTON                  </v>
          </cell>
          <cell r="D1640">
            <v>327</v>
          </cell>
          <cell r="E1640" t="str">
            <v>WESTHAMPTON</v>
          </cell>
          <cell r="F1640">
            <v>1193876.6000000001</v>
          </cell>
          <cell r="G1640">
            <v>0.53070862347514414</v>
          </cell>
          <cell r="H1640">
            <v>1195530.31</v>
          </cell>
          <cell r="I1640">
            <v>0.54151076658945252</v>
          </cell>
          <cell r="J1640"/>
          <cell r="K1640">
            <v>868868</v>
          </cell>
          <cell r="L1640">
            <v>0</v>
          </cell>
          <cell r="M1640">
            <v>0</v>
          </cell>
          <cell r="N1640">
            <v>1195530.31</v>
          </cell>
          <cell r="O1640">
            <v>868868</v>
          </cell>
          <cell r="P1640">
            <v>823754</v>
          </cell>
          <cell r="Q1640">
            <v>45114</v>
          </cell>
          <cell r="R1640">
            <v>5.4766350148223859</v>
          </cell>
          <cell r="S1640">
            <v>135</v>
          </cell>
          <cell r="T1640">
            <v>0</v>
          </cell>
          <cell r="U1640">
            <v>327</v>
          </cell>
          <cell r="V1640">
            <v>327</v>
          </cell>
          <cell r="W1640">
            <v>1631</v>
          </cell>
          <cell r="X1640">
            <v>130</v>
          </cell>
          <cell r="Y1640">
            <v>1195530.31</v>
          </cell>
        </row>
        <row r="1641">
          <cell r="A1641">
            <v>1632</v>
          </cell>
          <cell r="B1641">
            <v>327</v>
          </cell>
          <cell r="C1641" t="str">
            <v xml:space="preserve">WESTHAMPTON                  </v>
          </cell>
          <cell r="D1641">
            <v>683</v>
          </cell>
          <cell r="E1641" t="str">
            <v>HAMPSHIRE</v>
          </cell>
          <cell r="F1641">
            <v>1055713</v>
          </cell>
          <cell r="G1641">
            <v>0.46929137652485592</v>
          </cell>
          <cell r="H1641">
            <v>1012238</v>
          </cell>
          <cell r="I1641">
            <v>0.45848923341054748</v>
          </cell>
          <cell r="J1641"/>
          <cell r="K1641">
            <v>735658</v>
          </cell>
          <cell r="L1641">
            <v>0</v>
          </cell>
          <cell r="M1641">
            <v>0</v>
          </cell>
          <cell r="N1641">
            <v>1012238</v>
          </cell>
          <cell r="O1641">
            <v>735658</v>
          </cell>
          <cell r="P1641">
            <v>728423</v>
          </cell>
          <cell r="Q1641">
            <v>7235</v>
          </cell>
          <cell r="R1641">
            <v>0.99324156431084687</v>
          </cell>
          <cell r="S1641">
            <v>118</v>
          </cell>
          <cell r="T1641">
            <v>0</v>
          </cell>
          <cell r="U1641">
            <v>327</v>
          </cell>
          <cell r="V1641">
            <v>683</v>
          </cell>
          <cell r="W1641">
            <v>1632</v>
          </cell>
          <cell r="X1641">
            <v>110</v>
          </cell>
          <cell r="Y1641">
            <v>1012238</v>
          </cell>
        </row>
        <row r="1642">
          <cell r="A1642">
            <v>1633</v>
          </cell>
          <cell r="B1642">
            <v>327</v>
          </cell>
          <cell r="D1642">
            <v>998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/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327</v>
          </cell>
          <cell r="V1642">
            <v>998</v>
          </cell>
          <cell r="W1642">
            <v>1633</v>
          </cell>
          <cell r="X1642">
            <v>0</v>
          </cell>
          <cell r="Y1642">
            <v>0</v>
          </cell>
        </row>
        <row r="1643">
          <cell r="A1643">
            <v>1634</v>
          </cell>
          <cell r="B1643">
            <v>327</v>
          </cell>
          <cell r="D1643">
            <v>998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/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327</v>
          </cell>
          <cell r="V1643">
            <v>998</v>
          </cell>
          <cell r="W1643">
            <v>1634</v>
          </cell>
          <cell r="X1643">
            <v>0</v>
          </cell>
          <cell r="Y1643">
            <v>0</v>
          </cell>
        </row>
        <row r="1644">
          <cell r="A1644">
            <v>1635</v>
          </cell>
          <cell r="B1644">
            <v>327</v>
          </cell>
          <cell r="C1644" t="str">
            <v xml:space="preserve">WESTHAMPTON                  </v>
          </cell>
          <cell r="D1644">
            <v>999</v>
          </cell>
          <cell r="E1644" t="str">
            <v>TOTAL</v>
          </cell>
          <cell r="F1644">
            <v>2249589.6</v>
          </cell>
          <cell r="G1644">
            <v>1</v>
          </cell>
          <cell r="H1644">
            <v>2207768.31</v>
          </cell>
          <cell r="I1644">
            <v>1</v>
          </cell>
          <cell r="J1644">
            <v>1604526</v>
          </cell>
          <cell r="K1644">
            <v>1604526</v>
          </cell>
          <cell r="L1644">
            <v>0</v>
          </cell>
          <cell r="M1644">
            <v>0</v>
          </cell>
          <cell r="N1644">
            <v>2207768.31</v>
          </cell>
          <cell r="O1644">
            <v>1604526</v>
          </cell>
          <cell r="P1644">
            <v>1552177</v>
          </cell>
          <cell r="Q1644">
            <v>52349</v>
          </cell>
          <cell r="R1644">
            <v>3.3726179424124956</v>
          </cell>
          <cell r="S1644">
            <v>253</v>
          </cell>
          <cell r="T1644">
            <v>0</v>
          </cell>
          <cell r="U1644">
            <v>327</v>
          </cell>
          <cell r="V1644">
            <v>999</v>
          </cell>
          <cell r="W1644">
            <v>1635</v>
          </cell>
          <cell r="X1644">
            <v>240</v>
          </cell>
          <cell r="Y1644">
            <v>2207768.31</v>
          </cell>
        </row>
        <row r="1645">
          <cell r="A1645">
            <v>1636</v>
          </cell>
          <cell r="B1645">
            <v>328</v>
          </cell>
          <cell r="C1645" t="str">
            <v xml:space="preserve">WESTMINSTER                  </v>
          </cell>
          <cell r="D1645">
            <v>328</v>
          </cell>
          <cell r="E1645" t="str">
            <v>WESTMINSTER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/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328</v>
          </cell>
          <cell r="V1645">
            <v>328</v>
          </cell>
          <cell r="W1645">
            <v>1636</v>
          </cell>
          <cell r="X1645">
            <v>0</v>
          </cell>
          <cell r="Y1645">
            <v>0</v>
          </cell>
        </row>
        <row r="1646">
          <cell r="A1646">
            <v>1637</v>
          </cell>
          <cell r="B1646">
            <v>328</v>
          </cell>
          <cell r="C1646" t="str">
            <v xml:space="preserve">WESTMINSTER                  </v>
          </cell>
          <cell r="D1646">
            <v>610</v>
          </cell>
          <cell r="E1646" t="str">
            <v>ASHBURNHAM WESTMINSTER</v>
          </cell>
          <cell r="F1646">
            <v>11253282</v>
          </cell>
          <cell r="G1646">
            <v>0.93306563956012945</v>
          </cell>
          <cell r="H1646">
            <v>11445544</v>
          </cell>
          <cell r="I1646">
            <v>0.92575970361567805</v>
          </cell>
          <cell r="J1646"/>
          <cell r="K1646">
            <v>6339100</v>
          </cell>
          <cell r="L1646">
            <v>0</v>
          </cell>
          <cell r="M1646">
            <v>0</v>
          </cell>
          <cell r="N1646">
            <v>11445544</v>
          </cell>
          <cell r="O1646">
            <v>6339100</v>
          </cell>
          <cell r="P1646">
            <v>6167209</v>
          </cell>
          <cell r="Q1646">
            <v>171891</v>
          </cell>
          <cell r="R1646">
            <v>2.7871765007477451</v>
          </cell>
          <cell r="S1646">
            <v>1284</v>
          </cell>
          <cell r="T1646">
            <v>0</v>
          </cell>
          <cell r="U1646">
            <v>328</v>
          </cell>
          <cell r="V1646">
            <v>610</v>
          </cell>
          <cell r="W1646">
            <v>1637</v>
          </cell>
          <cell r="X1646">
            <v>1257</v>
          </cell>
          <cell r="Y1646">
            <v>11445544</v>
          </cell>
        </row>
        <row r="1647">
          <cell r="A1647">
            <v>1638</v>
          </cell>
          <cell r="B1647">
            <v>328</v>
          </cell>
          <cell r="C1647" t="str">
            <v xml:space="preserve">WESTMINSTER                  </v>
          </cell>
          <cell r="D1647">
            <v>832</v>
          </cell>
          <cell r="E1647" t="str">
            <v>MONTACHUSETT</v>
          </cell>
          <cell r="F1647">
            <v>807265</v>
          </cell>
          <cell r="G1647">
            <v>6.6934360439870597E-2</v>
          </cell>
          <cell r="H1647">
            <v>917863</v>
          </cell>
          <cell r="I1647">
            <v>7.4240296384321891E-2</v>
          </cell>
          <cell r="J1647"/>
          <cell r="K1647">
            <v>508357</v>
          </cell>
          <cell r="L1647">
            <v>0</v>
          </cell>
          <cell r="M1647">
            <v>0</v>
          </cell>
          <cell r="N1647">
            <v>917863</v>
          </cell>
          <cell r="O1647">
            <v>508357</v>
          </cell>
          <cell r="P1647">
            <v>442411</v>
          </cell>
          <cell r="Q1647">
            <v>65946</v>
          </cell>
          <cell r="R1647">
            <v>14.906048900230781</v>
          </cell>
          <cell r="S1647">
            <v>57</v>
          </cell>
          <cell r="T1647">
            <v>0</v>
          </cell>
          <cell r="U1647">
            <v>328</v>
          </cell>
          <cell r="V1647">
            <v>832</v>
          </cell>
          <cell r="W1647">
            <v>1638</v>
          </cell>
          <cell r="X1647">
            <v>62</v>
          </cell>
          <cell r="Y1647">
            <v>917863</v>
          </cell>
        </row>
        <row r="1648">
          <cell r="A1648">
            <v>1639</v>
          </cell>
          <cell r="B1648">
            <v>328</v>
          </cell>
          <cell r="D1648">
            <v>998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/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328</v>
          </cell>
          <cell r="V1648">
            <v>998</v>
          </cell>
          <cell r="W1648">
            <v>1639</v>
          </cell>
          <cell r="X1648">
            <v>0</v>
          </cell>
          <cell r="Y1648">
            <v>0</v>
          </cell>
        </row>
        <row r="1649">
          <cell r="A1649">
            <v>1640</v>
          </cell>
          <cell r="B1649">
            <v>328</v>
          </cell>
          <cell r="C1649" t="str">
            <v xml:space="preserve">WESTMINSTER                  </v>
          </cell>
          <cell r="D1649">
            <v>999</v>
          </cell>
          <cell r="E1649" t="str">
            <v>TOTAL</v>
          </cell>
          <cell r="F1649">
            <v>12060547</v>
          </cell>
          <cell r="G1649">
            <v>1</v>
          </cell>
          <cell r="H1649">
            <v>12363407</v>
          </cell>
          <cell r="I1649">
            <v>1</v>
          </cell>
          <cell r="J1649">
            <v>6847457</v>
          </cell>
          <cell r="K1649">
            <v>6847457</v>
          </cell>
          <cell r="L1649">
            <v>0</v>
          </cell>
          <cell r="M1649">
            <v>0</v>
          </cell>
          <cell r="N1649">
            <v>12363407</v>
          </cell>
          <cell r="O1649">
            <v>6847457</v>
          </cell>
          <cell r="P1649">
            <v>6609620</v>
          </cell>
          <cell r="Q1649">
            <v>237837</v>
          </cell>
          <cell r="R1649">
            <v>3.5983460471252506</v>
          </cell>
          <cell r="S1649">
            <v>1341</v>
          </cell>
          <cell r="T1649">
            <v>0</v>
          </cell>
          <cell r="U1649">
            <v>328</v>
          </cell>
          <cell r="V1649">
            <v>999</v>
          </cell>
          <cell r="W1649">
            <v>1640</v>
          </cell>
          <cell r="X1649">
            <v>1319</v>
          </cell>
          <cell r="Y1649">
            <v>12363407</v>
          </cell>
        </row>
        <row r="1650">
          <cell r="A1650">
            <v>1641</v>
          </cell>
          <cell r="B1650">
            <v>329</v>
          </cell>
          <cell r="C1650" t="str">
            <v xml:space="preserve">WEST NEWBURY                 </v>
          </cell>
          <cell r="D1650">
            <v>329</v>
          </cell>
          <cell r="E1650" t="str">
            <v>WEST NEWBURY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/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329</v>
          </cell>
          <cell r="V1650">
            <v>329</v>
          </cell>
          <cell r="W1650">
            <v>1641</v>
          </cell>
          <cell r="X1650">
            <v>0</v>
          </cell>
          <cell r="Y1650">
            <v>0</v>
          </cell>
        </row>
        <row r="1651">
          <cell r="A1651">
            <v>1642</v>
          </cell>
          <cell r="B1651">
            <v>329</v>
          </cell>
          <cell r="C1651" t="str">
            <v xml:space="preserve">WEST NEWBURY                 </v>
          </cell>
          <cell r="D1651">
            <v>745</v>
          </cell>
          <cell r="E1651" t="str">
            <v>PENTUCKET</v>
          </cell>
          <cell r="F1651">
            <v>6292619</v>
          </cell>
          <cell r="G1651">
            <v>0.95878221039725364</v>
          </cell>
          <cell r="H1651">
            <v>6267820</v>
          </cell>
          <cell r="I1651">
            <v>0.9635685898980122</v>
          </cell>
          <cell r="J1651"/>
          <cell r="K1651">
            <v>4621016</v>
          </cell>
          <cell r="L1651">
            <v>0</v>
          </cell>
          <cell r="M1651">
            <v>0</v>
          </cell>
          <cell r="N1651">
            <v>6267820</v>
          </cell>
          <cell r="O1651">
            <v>4612097</v>
          </cell>
          <cell r="P1651">
            <v>4341692</v>
          </cell>
          <cell r="Q1651">
            <v>270405</v>
          </cell>
          <cell r="R1651">
            <v>6.2281018552214205</v>
          </cell>
          <cell r="S1651">
            <v>745</v>
          </cell>
          <cell r="T1651">
            <v>0</v>
          </cell>
          <cell r="U1651">
            <v>329</v>
          </cell>
          <cell r="V1651">
            <v>745</v>
          </cell>
          <cell r="W1651">
            <v>1642</v>
          </cell>
          <cell r="X1651">
            <v>712</v>
          </cell>
          <cell r="Y1651">
            <v>6267820</v>
          </cell>
        </row>
        <row r="1652">
          <cell r="A1652">
            <v>1643</v>
          </cell>
          <cell r="B1652">
            <v>329</v>
          </cell>
          <cell r="C1652" t="str">
            <v xml:space="preserve">WEST NEWBURY                 </v>
          </cell>
          <cell r="D1652">
            <v>885</v>
          </cell>
          <cell r="E1652" t="str">
            <v>WHITTIER</v>
          </cell>
          <cell r="F1652">
            <v>172448</v>
          </cell>
          <cell r="G1652">
            <v>2.6275240026225263E-2</v>
          </cell>
          <cell r="H1652">
            <v>164792</v>
          </cell>
          <cell r="I1652">
            <v>2.5333911163127408E-2</v>
          </cell>
          <cell r="J1652"/>
          <cell r="K1652">
            <v>121495</v>
          </cell>
          <cell r="L1652">
            <v>0</v>
          </cell>
          <cell r="M1652">
            <v>0</v>
          </cell>
          <cell r="N1652">
            <v>164792</v>
          </cell>
          <cell r="O1652">
            <v>121260</v>
          </cell>
          <cell r="P1652">
            <v>118983</v>
          </cell>
          <cell r="Q1652">
            <v>2277</v>
          </cell>
          <cell r="R1652">
            <v>1.9137187665464814</v>
          </cell>
          <cell r="S1652">
            <v>12</v>
          </cell>
          <cell r="T1652">
            <v>0</v>
          </cell>
          <cell r="U1652">
            <v>329</v>
          </cell>
          <cell r="V1652">
            <v>885</v>
          </cell>
          <cell r="W1652">
            <v>1643</v>
          </cell>
          <cell r="X1652">
            <v>11</v>
          </cell>
          <cell r="Y1652">
            <v>164792</v>
          </cell>
        </row>
        <row r="1653">
          <cell r="A1653">
            <v>1644</v>
          </cell>
          <cell r="B1653">
            <v>329</v>
          </cell>
          <cell r="C1653" t="str">
            <v xml:space="preserve">WEST NEWBURY                 </v>
          </cell>
          <cell r="D1653">
            <v>913</v>
          </cell>
          <cell r="E1653" t="str">
            <v>ESSEX AGRICULTURAL</v>
          </cell>
          <cell r="F1653">
            <v>98070</v>
          </cell>
          <cell r="G1653">
            <v>1.4942549576521106E-2</v>
          </cell>
          <cell r="H1653">
            <v>72187</v>
          </cell>
          <cell r="I1653">
            <v>1.109749893886037E-2</v>
          </cell>
          <cell r="J1653"/>
          <cell r="K1653">
            <v>53221</v>
          </cell>
          <cell r="L1653">
            <v>62375</v>
          </cell>
          <cell r="M1653">
            <v>9154</v>
          </cell>
          <cell r="N1653">
            <v>0</v>
          </cell>
          <cell r="O1653">
            <v>62375</v>
          </cell>
          <cell r="P1653">
            <v>85903</v>
          </cell>
          <cell r="Q1653">
            <v>-23528</v>
          </cell>
          <cell r="R1653">
            <v>-27.389031814954077</v>
          </cell>
          <cell r="S1653">
            <v>7</v>
          </cell>
          <cell r="T1653">
            <v>0</v>
          </cell>
          <cell r="U1653">
            <v>329</v>
          </cell>
          <cell r="V1653">
            <v>913</v>
          </cell>
          <cell r="W1653">
            <v>1644</v>
          </cell>
          <cell r="X1653">
            <v>5</v>
          </cell>
          <cell r="Y1653">
            <v>72187</v>
          </cell>
        </row>
        <row r="1654">
          <cell r="A1654">
            <v>1645</v>
          </cell>
          <cell r="B1654">
            <v>329</v>
          </cell>
          <cell r="C1654" t="str">
            <v xml:space="preserve">WEST NEWBURY                 </v>
          </cell>
          <cell r="D1654">
            <v>999</v>
          </cell>
          <cell r="E1654" t="str">
            <v>TOTAL</v>
          </cell>
          <cell r="F1654">
            <v>6563137</v>
          </cell>
          <cell r="G1654">
            <v>1</v>
          </cell>
          <cell r="H1654">
            <v>6504799</v>
          </cell>
          <cell r="I1654">
            <v>1</v>
          </cell>
          <cell r="J1654">
            <v>4795731</v>
          </cell>
          <cell r="K1654">
            <v>4795732</v>
          </cell>
          <cell r="L1654">
            <v>62375</v>
          </cell>
          <cell r="M1654">
            <v>9154</v>
          </cell>
          <cell r="N1654">
            <v>6432612</v>
          </cell>
          <cell r="O1654">
            <v>4795732</v>
          </cell>
          <cell r="P1654">
            <v>4546578</v>
          </cell>
          <cell r="Q1654">
            <v>249154</v>
          </cell>
          <cell r="R1654">
            <v>5.4800335549065693</v>
          </cell>
          <cell r="S1654">
            <v>764</v>
          </cell>
          <cell r="T1654">
            <v>0</v>
          </cell>
          <cell r="U1654">
            <v>329</v>
          </cell>
          <cell r="V1654">
            <v>999</v>
          </cell>
          <cell r="W1654">
            <v>1645</v>
          </cell>
          <cell r="X1654">
            <v>728</v>
          </cell>
          <cell r="Y1654">
            <v>6504799</v>
          </cell>
        </row>
        <row r="1655">
          <cell r="A1655">
            <v>1646</v>
          </cell>
          <cell r="B1655">
            <v>330</v>
          </cell>
          <cell r="C1655" t="str">
            <v xml:space="preserve">WESTON                       </v>
          </cell>
          <cell r="D1655">
            <v>330</v>
          </cell>
          <cell r="E1655" t="str">
            <v>WESTON</v>
          </cell>
          <cell r="F1655">
            <v>20217500.017579999</v>
          </cell>
          <cell r="G1655">
            <v>0.99775694073580068</v>
          </cell>
          <cell r="H1655">
            <v>21125018.31106</v>
          </cell>
          <cell r="I1655">
            <v>0.99774337801009216</v>
          </cell>
          <cell r="J1655"/>
          <cell r="K1655">
            <v>19897050</v>
          </cell>
          <cell r="L1655">
            <v>0</v>
          </cell>
          <cell r="M1655">
            <v>0</v>
          </cell>
          <cell r="N1655">
            <v>21125018.31106</v>
          </cell>
          <cell r="O1655">
            <v>19897050</v>
          </cell>
          <cell r="P1655">
            <v>19394331</v>
          </cell>
          <cell r="Q1655">
            <v>502719</v>
          </cell>
          <cell r="R1655">
            <v>2.5920925037321472</v>
          </cell>
          <cell r="S1655">
            <v>2342</v>
          </cell>
          <cell r="T1655">
            <v>0</v>
          </cell>
          <cell r="U1655">
            <v>330</v>
          </cell>
          <cell r="V1655">
            <v>330</v>
          </cell>
          <cell r="W1655">
            <v>1646</v>
          </cell>
          <cell r="X1655">
            <v>2328</v>
          </cell>
          <cell r="Y1655">
            <v>21125018.31106</v>
          </cell>
        </row>
        <row r="1656">
          <cell r="A1656">
            <v>1647</v>
          </cell>
          <cell r="B1656">
            <v>330</v>
          </cell>
          <cell r="C1656" t="str">
            <v xml:space="preserve">WESTON                       </v>
          </cell>
          <cell r="D1656">
            <v>830</v>
          </cell>
          <cell r="E1656" t="str">
            <v>MINUTEMAN</v>
          </cell>
          <cell r="F1656">
            <v>45451</v>
          </cell>
          <cell r="G1656">
            <v>2.2430592641993273E-3</v>
          </cell>
          <cell r="H1656">
            <v>47779</v>
          </cell>
          <cell r="I1656">
            <v>2.2566219899078596E-3</v>
          </cell>
          <cell r="J1656"/>
          <cell r="K1656">
            <v>45002</v>
          </cell>
          <cell r="L1656">
            <v>0</v>
          </cell>
          <cell r="M1656">
            <v>0</v>
          </cell>
          <cell r="N1656">
            <v>47779</v>
          </cell>
          <cell r="O1656">
            <v>45002</v>
          </cell>
          <cell r="P1656">
            <v>43600</v>
          </cell>
          <cell r="Q1656">
            <v>1402</v>
          </cell>
          <cell r="R1656">
            <v>3.2155963302752295</v>
          </cell>
          <cell r="S1656">
            <v>3</v>
          </cell>
          <cell r="T1656">
            <v>0</v>
          </cell>
          <cell r="U1656">
            <v>330</v>
          </cell>
          <cell r="V1656">
            <v>830</v>
          </cell>
          <cell r="W1656">
            <v>1647</v>
          </cell>
          <cell r="X1656">
            <v>3</v>
          </cell>
          <cell r="Y1656">
            <v>47779</v>
          </cell>
        </row>
        <row r="1657">
          <cell r="A1657">
            <v>1648</v>
          </cell>
          <cell r="B1657">
            <v>330</v>
          </cell>
          <cell r="D1657">
            <v>998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/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330</v>
          </cell>
          <cell r="V1657">
            <v>998</v>
          </cell>
          <cell r="W1657">
            <v>1648</v>
          </cell>
          <cell r="X1657">
            <v>0</v>
          </cell>
          <cell r="Y1657">
            <v>0</v>
          </cell>
        </row>
        <row r="1658">
          <cell r="A1658">
            <v>1649</v>
          </cell>
          <cell r="B1658">
            <v>330</v>
          </cell>
          <cell r="D1658">
            <v>998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/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330</v>
          </cell>
          <cell r="V1658">
            <v>998</v>
          </cell>
          <cell r="W1658">
            <v>1649</v>
          </cell>
          <cell r="X1658">
            <v>0</v>
          </cell>
          <cell r="Y1658">
            <v>0</v>
          </cell>
        </row>
        <row r="1659">
          <cell r="A1659">
            <v>1650</v>
          </cell>
          <cell r="B1659">
            <v>330</v>
          </cell>
          <cell r="C1659" t="str">
            <v xml:space="preserve">WESTON                       </v>
          </cell>
          <cell r="D1659">
            <v>999</v>
          </cell>
          <cell r="E1659" t="str">
            <v>TOTAL</v>
          </cell>
          <cell r="F1659">
            <v>20262951.017579999</v>
          </cell>
          <cell r="G1659">
            <v>1</v>
          </cell>
          <cell r="H1659">
            <v>21172797.31106</v>
          </cell>
          <cell r="I1659">
            <v>1</v>
          </cell>
          <cell r="J1659">
            <v>19942052</v>
          </cell>
          <cell r="K1659">
            <v>19942052</v>
          </cell>
          <cell r="L1659">
            <v>0</v>
          </cell>
          <cell r="M1659">
            <v>0</v>
          </cell>
          <cell r="N1659">
            <v>21172797.31106</v>
          </cell>
          <cell r="O1659">
            <v>19942052</v>
          </cell>
          <cell r="P1659">
            <v>19437931</v>
          </cell>
          <cell r="Q1659">
            <v>504121</v>
          </cell>
          <cell r="R1659">
            <v>2.5934910459348788</v>
          </cell>
          <cell r="S1659">
            <v>2345</v>
          </cell>
          <cell r="T1659">
            <v>0</v>
          </cell>
          <cell r="U1659">
            <v>330</v>
          </cell>
          <cell r="V1659">
            <v>999</v>
          </cell>
          <cell r="W1659">
            <v>1650</v>
          </cell>
          <cell r="X1659">
            <v>2331</v>
          </cell>
          <cell r="Y1659">
            <v>21172797.31106</v>
          </cell>
        </row>
        <row r="1660">
          <cell r="A1660">
            <v>1651</v>
          </cell>
          <cell r="B1660">
            <v>331</v>
          </cell>
          <cell r="C1660" t="str">
            <v xml:space="preserve">WESTPORT                     </v>
          </cell>
          <cell r="D1660">
            <v>331</v>
          </cell>
          <cell r="E1660" t="str">
            <v>WESTPORT</v>
          </cell>
          <cell r="F1660">
            <v>15633780.250000004</v>
          </cell>
          <cell r="G1660">
            <v>0.88546541528304268</v>
          </cell>
          <cell r="H1660">
            <v>15649507.84</v>
          </cell>
          <cell r="I1660">
            <v>0.88361658311825131</v>
          </cell>
          <cell r="J1660"/>
          <cell r="K1660">
            <v>12625582</v>
          </cell>
          <cell r="L1660">
            <v>0</v>
          </cell>
          <cell r="M1660">
            <v>0</v>
          </cell>
          <cell r="N1660">
            <v>15649507.84</v>
          </cell>
          <cell r="O1660">
            <v>12625582</v>
          </cell>
          <cell r="P1660">
            <v>12313381</v>
          </cell>
          <cell r="Q1660">
            <v>312201</v>
          </cell>
          <cell r="R1660">
            <v>2.535461218977956</v>
          </cell>
          <cell r="S1660">
            <v>1758</v>
          </cell>
          <cell r="T1660">
            <v>0</v>
          </cell>
          <cell r="U1660">
            <v>331</v>
          </cell>
          <cell r="V1660">
            <v>331</v>
          </cell>
          <cell r="W1660">
            <v>1651</v>
          </cell>
          <cell r="X1660">
            <v>1685</v>
          </cell>
          <cell r="Y1660">
            <v>15649507.84</v>
          </cell>
        </row>
        <row r="1661">
          <cell r="A1661">
            <v>1652</v>
          </cell>
          <cell r="B1661">
            <v>331</v>
          </cell>
          <cell r="C1661" t="str">
            <v xml:space="preserve">WESTPORT                     </v>
          </cell>
          <cell r="D1661">
            <v>821</v>
          </cell>
          <cell r="E1661" t="str">
            <v>GREATER FALL RIVER</v>
          </cell>
          <cell r="F1661">
            <v>1451838</v>
          </cell>
          <cell r="G1661">
            <v>8.2229142090806978E-2</v>
          </cell>
          <cell r="H1661">
            <v>1424132</v>
          </cell>
          <cell r="I1661">
            <v>8.0410621510597066E-2</v>
          </cell>
          <cell r="J1661"/>
          <cell r="K1661">
            <v>1148950</v>
          </cell>
          <cell r="L1661">
            <v>0</v>
          </cell>
          <cell r="M1661">
            <v>0</v>
          </cell>
          <cell r="N1661">
            <v>1424132</v>
          </cell>
          <cell r="O1661">
            <v>1148950</v>
          </cell>
          <cell r="P1661">
            <v>1143488</v>
          </cell>
          <cell r="Q1661">
            <v>5462</v>
          </cell>
          <cell r="R1661">
            <v>0.47766133094531821</v>
          </cell>
          <cell r="S1661">
            <v>101</v>
          </cell>
          <cell r="T1661">
            <v>0</v>
          </cell>
          <cell r="U1661">
            <v>331</v>
          </cell>
          <cell r="V1661">
            <v>821</v>
          </cell>
          <cell r="W1661">
            <v>1652</v>
          </cell>
          <cell r="X1661">
            <v>95</v>
          </cell>
          <cell r="Y1661">
            <v>1424132</v>
          </cell>
        </row>
        <row r="1662">
          <cell r="A1662">
            <v>1653</v>
          </cell>
          <cell r="B1662">
            <v>331</v>
          </cell>
          <cell r="C1662" t="str">
            <v xml:space="preserve">WESTPORT                     </v>
          </cell>
          <cell r="D1662">
            <v>910</v>
          </cell>
          <cell r="E1662" t="str">
            <v>BRISTOL COUNTY</v>
          </cell>
          <cell r="F1662">
            <v>570385</v>
          </cell>
          <cell r="G1662">
            <v>3.2305442626150392E-2</v>
          </cell>
          <cell r="H1662">
            <v>637105</v>
          </cell>
          <cell r="I1662">
            <v>3.5972795371151653E-2</v>
          </cell>
          <cell r="J1662"/>
          <cell r="K1662">
            <v>513998</v>
          </cell>
          <cell r="L1662">
            <v>0</v>
          </cell>
          <cell r="M1662">
            <v>0</v>
          </cell>
          <cell r="N1662">
            <v>637105</v>
          </cell>
          <cell r="O1662">
            <v>513998</v>
          </cell>
          <cell r="P1662">
            <v>449243</v>
          </cell>
          <cell r="Q1662">
            <v>64755</v>
          </cell>
          <cell r="R1662">
            <v>14.41424796824881</v>
          </cell>
          <cell r="S1662">
            <v>40</v>
          </cell>
          <cell r="T1662">
            <v>0</v>
          </cell>
          <cell r="U1662">
            <v>331</v>
          </cell>
          <cell r="V1662">
            <v>910</v>
          </cell>
          <cell r="W1662">
            <v>1653</v>
          </cell>
          <cell r="X1662">
            <v>43</v>
          </cell>
          <cell r="Y1662">
            <v>637105</v>
          </cell>
        </row>
        <row r="1663">
          <cell r="A1663">
            <v>1654</v>
          </cell>
          <cell r="B1663">
            <v>331</v>
          </cell>
          <cell r="D1663">
            <v>998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/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331</v>
          </cell>
          <cell r="V1663">
            <v>998</v>
          </cell>
          <cell r="W1663">
            <v>1654</v>
          </cell>
          <cell r="X1663">
            <v>0</v>
          </cell>
          <cell r="Y1663">
            <v>0</v>
          </cell>
        </row>
        <row r="1664">
          <cell r="A1664">
            <v>1655</v>
          </cell>
          <cell r="B1664">
            <v>331</v>
          </cell>
          <cell r="C1664" t="str">
            <v xml:space="preserve">WESTPORT                     </v>
          </cell>
          <cell r="D1664">
            <v>999</v>
          </cell>
          <cell r="E1664" t="str">
            <v>TOTAL</v>
          </cell>
          <cell r="F1664">
            <v>17656003.250000004</v>
          </cell>
          <cell r="G1664">
            <v>1</v>
          </cell>
          <cell r="H1664">
            <v>17710744.84</v>
          </cell>
          <cell r="I1664">
            <v>1</v>
          </cell>
          <cell r="J1664">
            <v>14288530</v>
          </cell>
          <cell r="K1664">
            <v>14288530</v>
          </cell>
          <cell r="L1664">
            <v>0</v>
          </cell>
          <cell r="M1664">
            <v>0</v>
          </cell>
          <cell r="N1664">
            <v>17710744.84</v>
          </cell>
          <cell r="O1664">
            <v>14288530</v>
          </cell>
          <cell r="P1664">
            <v>13906112</v>
          </cell>
          <cell r="Q1664">
            <v>382418</v>
          </cell>
          <cell r="R1664">
            <v>2.7499994247133923</v>
          </cell>
          <cell r="S1664">
            <v>1899</v>
          </cell>
          <cell r="T1664">
            <v>0</v>
          </cell>
          <cell r="U1664">
            <v>331</v>
          </cell>
          <cell r="V1664">
            <v>999</v>
          </cell>
          <cell r="W1664">
            <v>1655</v>
          </cell>
          <cell r="X1664">
            <v>1823</v>
          </cell>
          <cell r="Y1664">
            <v>17710744.84</v>
          </cell>
        </row>
        <row r="1665">
          <cell r="A1665">
            <v>1656</v>
          </cell>
          <cell r="B1665">
            <v>332</v>
          </cell>
          <cell r="C1665" t="str">
            <v xml:space="preserve">WEST SPRINGFIELD             </v>
          </cell>
          <cell r="D1665">
            <v>332</v>
          </cell>
          <cell r="E1665" t="str">
            <v>WEST SPRINGFIELD</v>
          </cell>
          <cell r="F1665">
            <v>38457480.989999995</v>
          </cell>
          <cell r="G1665">
            <v>1</v>
          </cell>
          <cell r="H1665">
            <v>39534882.329999998</v>
          </cell>
          <cell r="I1665">
            <v>1</v>
          </cell>
          <cell r="J1665"/>
          <cell r="K1665">
            <v>20240555</v>
          </cell>
          <cell r="L1665">
            <v>0</v>
          </cell>
          <cell r="M1665">
            <v>0</v>
          </cell>
          <cell r="N1665">
            <v>39534882.329999998</v>
          </cell>
          <cell r="O1665">
            <v>20240555</v>
          </cell>
          <cell r="P1665">
            <v>19599705</v>
          </cell>
          <cell r="Q1665">
            <v>640850</v>
          </cell>
          <cell r="R1665">
            <v>3.2696920693449214</v>
          </cell>
          <cell r="S1665">
            <v>3898</v>
          </cell>
          <cell r="T1665">
            <v>0</v>
          </cell>
          <cell r="U1665">
            <v>332</v>
          </cell>
          <cell r="V1665">
            <v>332</v>
          </cell>
          <cell r="W1665">
            <v>1656</v>
          </cell>
          <cell r="X1665">
            <v>3836</v>
          </cell>
          <cell r="Y1665">
            <v>39534882.329999998</v>
          </cell>
        </row>
        <row r="1666">
          <cell r="A1666">
            <v>1657</v>
          </cell>
          <cell r="B1666">
            <v>332</v>
          </cell>
          <cell r="D1666">
            <v>998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/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332</v>
          </cell>
          <cell r="V1666">
            <v>998</v>
          </cell>
          <cell r="W1666">
            <v>1657</v>
          </cell>
          <cell r="X1666">
            <v>0</v>
          </cell>
          <cell r="Y1666">
            <v>0</v>
          </cell>
        </row>
        <row r="1667">
          <cell r="A1667">
            <v>1658</v>
          </cell>
          <cell r="B1667">
            <v>332</v>
          </cell>
          <cell r="D1667">
            <v>998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/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332</v>
          </cell>
          <cell r="V1667">
            <v>998</v>
          </cell>
          <cell r="W1667">
            <v>1658</v>
          </cell>
          <cell r="X1667">
            <v>0</v>
          </cell>
          <cell r="Y1667">
            <v>0</v>
          </cell>
        </row>
        <row r="1668">
          <cell r="A1668">
            <v>1659</v>
          </cell>
          <cell r="B1668">
            <v>332</v>
          </cell>
          <cell r="D1668">
            <v>998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/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332</v>
          </cell>
          <cell r="V1668">
            <v>998</v>
          </cell>
          <cell r="W1668">
            <v>1659</v>
          </cell>
          <cell r="X1668">
            <v>0</v>
          </cell>
          <cell r="Y1668">
            <v>0</v>
          </cell>
        </row>
        <row r="1669">
          <cell r="A1669">
            <v>1660</v>
          </cell>
          <cell r="B1669">
            <v>332</v>
          </cell>
          <cell r="C1669" t="str">
            <v xml:space="preserve">WEST SPRINGFIELD             </v>
          </cell>
          <cell r="D1669">
            <v>999</v>
          </cell>
          <cell r="E1669" t="str">
            <v>TOTAL</v>
          </cell>
          <cell r="F1669">
            <v>38457480.989999995</v>
          </cell>
          <cell r="G1669">
            <v>1</v>
          </cell>
          <cell r="H1669">
            <v>39534882.329999998</v>
          </cell>
          <cell r="I1669">
            <v>1</v>
          </cell>
          <cell r="J1669">
            <v>20240555</v>
          </cell>
          <cell r="K1669">
            <v>20240555</v>
          </cell>
          <cell r="L1669">
            <v>0</v>
          </cell>
          <cell r="M1669">
            <v>0</v>
          </cell>
          <cell r="N1669">
            <v>39534882.329999998</v>
          </cell>
          <cell r="O1669">
            <v>20240555</v>
          </cell>
          <cell r="P1669">
            <v>19599705</v>
          </cell>
          <cell r="Q1669">
            <v>640850</v>
          </cell>
          <cell r="R1669">
            <v>3.2696920693449214</v>
          </cell>
          <cell r="S1669">
            <v>3898</v>
          </cell>
          <cell r="T1669">
            <v>0</v>
          </cell>
          <cell r="U1669">
            <v>332</v>
          </cell>
          <cell r="V1669">
            <v>999</v>
          </cell>
          <cell r="W1669">
            <v>1660</v>
          </cell>
          <cell r="X1669">
            <v>3836</v>
          </cell>
          <cell r="Y1669">
            <v>39534882.329999998</v>
          </cell>
        </row>
        <row r="1670">
          <cell r="A1670">
            <v>1661</v>
          </cell>
          <cell r="B1670">
            <v>333</v>
          </cell>
          <cell r="C1670" t="str">
            <v xml:space="preserve">WEST STOCKBRIDGE             </v>
          </cell>
          <cell r="D1670">
            <v>333</v>
          </cell>
          <cell r="E1670" t="str">
            <v>WEST STOCKBRIDGE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/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333</v>
          </cell>
          <cell r="V1670">
            <v>333</v>
          </cell>
          <cell r="W1670">
            <v>1661</v>
          </cell>
          <cell r="X1670">
            <v>0</v>
          </cell>
          <cell r="Y1670">
            <v>0</v>
          </cell>
        </row>
        <row r="1671">
          <cell r="A1671">
            <v>1662</v>
          </cell>
          <cell r="B1671">
            <v>333</v>
          </cell>
          <cell r="C1671" t="str">
            <v xml:space="preserve">WEST STOCKBRIDGE             </v>
          </cell>
          <cell r="D1671">
            <v>618</v>
          </cell>
          <cell r="E1671" t="str">
            <v>BERKSHIRE HILLS</v>
          </cell>
          <cell r="F1671">
            <v>1521278</v>
          </cell>
          <cell r="G1671">
            <v>1</v>
          </cell>
          <cell r="H1671">
            <v>1513937</v>
          </cell>
          <cell r="I1671">
            <v>1</v>
          </cell>
          <cell r="J1671"/>
          <cell r="K1671">
            <v>1513937</v>
          </cell>
          <cell r="L1671">
            <v>0</v>
          </cell>
          <cell r="M1671">
            <v>0</v>
          </cell>
          <cell r="N1671">
            <v>1513937</v>
          </cell>
          <cell r="O1671">
            <v>1513937</v>
          </cell>
          <cell r="P1671">
            <v>1579060</v>
          </cell>
          <cell r="Q1671">
            <v>-65123</v>
          </cell>
          <cell r="R1671">
            <v>-4.1241624764100164</v>
          </cell>
          <cell r="S1671">
            <v>165</v>
          </cell>
          <cell r="T1671">
            <v>0</v>
          </cell>
          <cell r="U1671">
            <v>333</v>
          </cell>
          <cell r="V1671">
            <v>618</v>
          </cell>
          <cell r="W1671">
            <v>1662</v>
          </cell>
          <cell r="X1671">
            <v>158</v>
          </cell>
          <cell r="Y1671">
            <v>1513937</v>
          </cell>
        </row>
        <row r="1672">
          <cell r="A1672">
            <v>1663</v>
          </cell>
          <cell r="B1672">
            <v>333</v>
          </cell>
          <cell r="D1672">
            <v>998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/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333</v>
          </cell>
          <cell r="V1672">
            <v>998</v>
          </cell>
          <cell r="W1672">
            <v>1663</v>
          </cell>
          <cell r="X1672">
            <v>0</v>
          </cell>
          <cell r="Y1672">
            <v>0</v>
          </cell>
        </row>
        <row r="1673">
          <cell r="A1673">
            <v>1664</v>
          </cell>
          <cell r="B1673">
            <v>333</v>
          </cell>
          <cell r="D1673">
            <v>998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/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333</v>
          </cell>
          <cell r="V1673">
            <v>998</v>
          </cell>
          <cell r="W1673">
            <v>1664</v>
          </cell>
          <cell r="X1673">
            <v>0</v>
          </cell>
          <cell r="Y1673">
            <v>0</v>
          </cell>
        </row>
        <row r="1674">
          <cell r="A1674">
            <v>1665</v>
          </cell>
          <cell r="B1674">
            <v>333</v>
          </cell>
          <cell r="C1674" t="str">
            <v xml:space="preserve">WEST STOCKBRIDGE             </v>
          </cell>
          <cell r="D1674">
            <v>999</v>
          </cell>
          <cell r="E1674" t="str">
            <v>TOTAL</v>
          </cell>
          <cell r="F1674">
            <v>1521278</v>
          </cell>
          <cell r="G1674">
            <v>1</v>
          </cell>
          <cell r="H1674">
            <v>1513937</v>
          </cell>
          <cell r="I1674">
            <v>1</v>
          </cell>
          <cell r="J1674">
            <v>1513937</v>
          </cell>
          <cell r="K1674">
            <v>1513937</v>
          </cell>
          <cell r="L1674">
            <v>0</v>
          </cell>
          <cell r="M1674">
            <v>0</v>
          </cell>
          <cell r="N1674">
            <v>1513937</v>
          </cell>
          <cell r="O1674">
            <v>1513937</v>
          </cell>
          <cell r="P1674">
            <v>1579060</v>
          </cell>
          <cell r="Q1674">
            <v>-65123</v>
          </cell>
          <cell r="R1674">
            <v>-4.1241624764100164</v>
          </cell>
          <cell r="S1674">
            <v>165</v>
          </cell>
          <cell r="T1674">
            <v>0</v>
          </cell>
          <cell r="U1674">
            <v>333</v>
          </cell>
          <cell r="V1674">
            <v>999</v>
          </cell>
          <cell r="W1674">
            <v>1665</v>
          </cell>
          <cell r="X1674">
            <v>158</v>
          </cell>
          <cell r="Y1674">
            <v>1513937</v>
          </cell>
        </row>
        <row r="1675">
          <cell r="A1675">
            <v>1666</v>
          </cell>
          <cell r="B1675">
            <v>334</v>
          </cell>
          <cell r="C1675" t="str">
            <v xml:space="preserve">WEST TISBURY                 </v>
          </cell>
          <cell r="D1675">
            <v>334</v>
          </cell>
          <cell r="E1675" t="str">
            <v>WEST TISBURY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/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334</v>
          </cell>
          <cell r="V1675">
            <v>334</v>
          </cell>
          <cell r="W1675">
            <v>1666</v>
          </cell>
          <cell r="X1675">
            <v>0</v>
          </cell>
          <cell r="Y1675">
            <v>0</v>
          </cell>
        </row>
        <row r="1676">
          <cell r="A1676">
            <v>1667</v>
          </cell>
          <cell r="B1676">
            <v>334</v>
          </cell>
          <cell r="C1676" t="str">
            <v xml:space="preserve">WEST TISBURY                 </v>
          </cell>
          <cell r="D1676">
            <v>700</v>
          </cell>
          <cell r="E1676" t="str">
            <v>MARTHAS VINEYARD</v>
          </cell>
          <cell r="F1676">
            <v>1265592</v>
          </cell>
          <cell r="G1676">
            <v>0.37367279036074003</v>
          </cell>
          <cell r="H1676">
            <v>1431119</v>
          </cell>
          <cell r="I1676">
            <v>0.40833801984226509</v>
          </cell>
          <cell r="J1676"/>
          <cell r="K1676">
            <v>1380268</v>
          </cell>
          <cell r="L1676">
            <v>0</v>
          </cell>
          <cell r="M1676">
            <v>0</v>
          </cell>
          <cell r="N1676">
            <v>1431119</v>
          </cell>
          <cell r="O1676">
            <v>1380268</v>
          </cell>
          <cell r="P1676">
            <v>1261148</v>
          </cell>
          <cell r="Q1676">
            <v>119120</v>
          </cell>
          <cell r="R1676">
            <v>9.445362479264924</v>
          </cell>
          <cell r="S1676">
            <v>123</v>
          </cell>
          <cell r="T1676">
            <v>0</v>
          </cell>
          <cell r="U1676">
            <v>334</v>
          </cell>
          <cell r="V1676">
            <v>700</v>
          </cell>
          <cell r="W1676">
            <v>1667</v>
          </cell>
          <cell r="X1676">
            <v>131</v>
          </cell>
          <cell r="Y1676">
            <v>1431119</v>
          </cell>
        </row>
        <row r="1677">
          <cell r="A1677">
            <v>1668</v>
          </cell>
          <cell r="B1677">
            <v>334</v>
          </cell>
          <cell r="C1677" t="str">
            <v xml:space="preserve">WEST TISBURY                 </v>
          </cell>
          <cell r="D1677">
            <v>774</v>
          </cell>
          <cell r="E1677" t="str">
            <v>UPISLAND</v>
          </cell>
          <cell r="F1677">
            <v>2121307</v>
          </cell>
          <cell r="G1677">
            <v>0.62632720963926003</v>
          </cell>
          <cell r="H1677">
            <v>2073622</v>
          </cell>
          <cell r="I1677">
            <v>0.59166198015773486</v>
          </cell>
          <cell r="J1677"/>
          <cell r="K1677">
            <v>1999941</v>
          </cell>
          <cell r="L1677">
            <v>0</v>
          </cell>
          <cell r="M1677">
            <v>0</v>
          </cell>
          <cell r="N1677">
            <v>2073622</v>
          </cell>
          <cell r="O1677">
            <v>1999941</v>
          </cell>
          <cell r="P1677">
            <v>2113857</v>
          </cell>
          <cell r="Q1677">
            <v>-113916</v>
          </cell>
          <cell r="R1677">
            <v>-5.389011650267733</v>
          </cell>
          <cell r="S1677">
            <v>261</v>
          </cell>
          <cell r="T1677">
            <v>0</v>
          </cell>
          <cell r="U1677">
            <v>334</v>
          </cell>
          <cell r="V1677">
            <v>774</v>
          </cell>
          <cell r="W1677">
            <v>1668</v>
          </cell>
          <cell r="X1677">
            <v>246</v>
          </cell>
          <cell r="Y1677">
            <v>2073622</v>
          </cell>
        </row>
        <row r="1678">
          <cell r="A1678">
            <v>1669</v>
          </cell>
          <cell r="B1678">
            <v>334</v>
          </cell>
          <cell r="D1678">
            <v>998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/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334</v>
          </cell>
          <cell r="V1678">
            <v>998</v>
          </cell>
          <cell r="W1678">
            <v>1669</v>
          </cell>
          <cell r="X1678">
            <v>0</v>
          </cell>
          <cell r="Y1678">
            <v>0</v>
          </cell>
        </row>
        <row r="1679">
          <cell r="A1679">
            <v>1670</v>
          </cell>
          <cell r="B1679">
            <v>334</v>
          </cell>
          <cell r="C1679" t="str">
            <v xml:space="preserve">WEST TISBURY                 </v>
          </cell>
          <cell r="D1679">
            <v>999</v>
          </cell>
          <cell r="E1679" t="str">
            <v>TOTAL</v>
          </cell>
          <cell r="F1679">
            <v>3386899</v>
          </cell>
          <cell r="G1679">
            <v>1</v>
          </cell>
          <cell r="H1679">
            <v>3504741</v>
          </cell>
          <cell r="I1679">
            <v>1</v>
          </cell>
          <cell r="J1679">
            <v>3380209</v>
          </cell>
          <cell r="K1679">
            <v>3380209</v>
          </cell>
          <cell r="L1679">
            <v>0</v>
          </cell>
          <cell r="M1679">
            <v>0</v>
          </cell>
          <cell r="N1679">
            <v>3504741</v>
          </cell>
          <cell r="O1679">
            <v>3380209</v>
          </cell>
          <cell r="P1679">
            <v>3375005</v>
          </cell>
          <cell r="Q1679">
            <v>5204</v>
          </cell>
          <cell r="R1679">
            <v>0.1541923641594605</v>
          </cell>
          <cell r="S1679">
            <v>384</v>
          </cell>
          <cell r="T1679">
            <v>0</v>
          </cell>
          <cell r="U1679">
            <v>334</v>
          </cell>
          <cell r="V1679">
            <v>999</v>
          </cell>
          <cell r="W1679">
            <v>1670</v>
          </cell>
          <cell r="X1679">
            <v>377</v>
          </cell>
          <cell r="Y1679">
            <v>3504741</v>
          </cell>
        </row>
        <row r="1680">
          <cell r="A1680">
            <v>1671</v>
          </cell>
          <cell r="B1680">
            <v>335</v>
          </cell>
          <cell r="C1680" t="str">
            <v xml:space="preserve">WESTWOOD                     </v>
          </cell>
          <cell r="D1680">
            <v>335</v>
          </cell>
          <cell r="E1680" t="str">
            <v>WESTWOOD</v>
          </cell>
          <cell r="F1680">
            <v>26758357.153839998</v>
          </cell>
          <cell r="G1680">
            <v>0.99350159569642271</v>
          </cell>
          <cell r="H1680">
            <v>28328703.767000001</v>
          </cell>
          <cell r="I1680">
            <v>0.99576910580146583</v>
          </cell>
          <cell r="J1680"/>
          <cell r="K1680">
            <v>24138538</v>
          </cell>
          <cell r="L1680">
            <v>0</v>
          </cell>
          <cell r="M1680">
            <v>0</v>
          </cell>
          <cell r="N1680">
            <v>28328703.767000001</v>
          </cell>
          <cell r="O1680">
            <v>24138538</v>
          </cell>
          <cell r="P1680">
            <v>23390650</v>
          </cell>
          <cell r="Q1680">
            <v>747888</v>
          </cell>
          <cell r="R1680">
            <v>3.1973801497606948</v>
          </cell>
          <cell r="S1680">
            <v>3052</v>
          </cell>
          <cell r="T1680">
            <v>0</v>
          </cell>
          <cell r="U1680">
            <v>335</v>
          </cell>
          <cell r="V1680">
            <v>335</v>
          </cell>
          <cell r="W1680">
            <v>1671</v>
          </cell>
          <cell r="X1680">
            <v>3103</v>
          </cell>
          <cell r="Y1680">
            <v>28328703.767000001</v>
          </cell>
        </row>
        <row r="1681">
          <cell r="A1681">
            <v>1672</v>
          </cell>
          <cell r="B1681">
            <v>335</v>
          </cell>
          <cell r="C1681" t="str">
            <v xml:space="preserve">WESTWOOD                     </v>
          </cell>
          <cell r="D1681">
            <v>806</v>
          </cell>
          <cell r="E1681" t="str">
            <v>BLUE HILLS</v>
          </cell>
          <cell r="F1681">
            <v>132225</v>
          </cell>
          <cell r="G1681">
            <v>4.9093353428129897E-3</v>
          </cell>
          <cell r="H1681">
            <v>45843</v>
          </cell>
          <cell r="I1681">
            <v>1.6114059962896359E-3</v>
          </cell>
          <cell r="J1681"/>
          <cell r="K1681">
            <v>39062</v>
          </cell>
          <cell r="L1681">
            <v>0</v>
          </cell>
          <cell r="M1681">
            <v>0</v>
          </cell>
          <cell r="N1681">
            <v>45843</v>
          </cell>
          <cell r="O1681">
            <v>39062</v>
          </cell>
          <cell r="P1681">
            <v>115584</v>
          </cell>
          <cell r="Q1681">
            <v>-76522</v>
          </cell>
          <cell r="R1681">
            <v>-66.204665005537095</v>
          </cell>
          <cell r="S1681">
            <v>9</v>
          </cell>
          <cell r="T1681">
            <v>0</v>
          </cell>
          <cell r="U1681">
            <v>335</v>
          </cell>
          <cell r="V1681">
            <v>806</v>
          </cell>
          <cell r="W1681">
            <v>1672</v>
          </cell>
          <cell r="X1681">
            <v>3</v>
          </cell>
          <cell r="Y1681">
            <v>45843</v>
          </cell>
        </row>
        <row r="1682">
          <cell r="A1682">
            <v>1673</v>
          </cell>
          <cell r="B1682">
            <v>335</v>
          </cell>
          <cell r="C1682" t="str">
            <v xml:space="preserve">WESTWOOD                     </v>
          </cell>
          <cell r="D1682">
            <v>915</v>
          </cell>
          <cell r="E1682" t="str">
            <v>NORFOLK COUNTY</v>
          </cell>
          <cell r="F1682">
            <v>42799</v>
          </cell>
          <cell r="G1682">
            <v>1.5890689607642515E-3</v>
          </cell>
          <cell r="H1682">
            <v>74522</v>
          </cell>
          <cell r="I1682">
            <v>2.6194882022445355E-3</v>
          </cell>
          <cell r="J1682"/>
          <cell r="K1682">
            <v>63499</v>
          </cell>
          <cell r="L1682">
            <v>0</v>
          </cell>
          <cell r="M1682">
            <v>0</v>
          </cell>
          <cell r="N1682">
            <v>74522</v>
          </cell>
          <cell r="O1682">
            <v>63499</v>
          </cell>
          <cell r="P1682">
            <v>37412</v>
          </cell>
          <cell r="Q1682">
            <v>26087</v>
          </cell>
          <cell r="R1682">
            <v>69.728963968780064</v>
          </cell>
          <cell r="S1682">
            <v>3</v>
          </cell>
          <cell r="T1682">
            <v>0</v>
          </cell>
          <cell r="U1682">
            <v>335</v>
          </cell>
          <cell r="V1682">
            <v>915</v>
          </cell>
          <cell r="W1682">
            <v>1673</v>
          </cell>
          <cell r="X1682">
            <v>5</v>
          </cell>
          <cell r="Y1682">
            <v>74522</v>
          </cell>
        </row>
        <row r="1683">
          <cell r="A1683">
            <v>1674</v>
          </cell>
          <cell r="B1683">
            <v>335</v>
          </cell>
          <cell r="D1683">
            <v>998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/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335</v>
          </cell>
          <cell r="V1683">
            <v>998</v>
          </cell>
          <cell r="W1683">
            <v>1674</v>
          </cell>
          <cell r="X1683">
            <v>0</v>
          </cell>
          <cell r="Y1683">
            <v>0</v>
          </cell>
        </row>
        <row r="1684">
          <cell r="A1684">
            <v>1675</v>
          </cell>
          <cell r="B1684">
            <v>335</v>
          </cell>
          <cell r="C1684" t="str">
            <v xml:space="preserve">WESTWOOD                     </v>
          </cell>
          <cell r="D1684">
            <v>999</v>
          </cell>
          <cell r="E1684" t="str">
            <v>TOTAL</v>
          </cell>
          <cell r="F1684">
            <v>26933381.153839998</v>
          </cell>
          <cell r="G1684">
            <v>1</v>
          </cell>
          <cell r="H1684">
            <v>28449068.767000001</v>
          </cell>
          <cell r="I1684">
            <v>1</v>
          </cell>
          <cell r="J1684">
            <v>24241100</v>
          </cell>
          <cell r="K1684">
            <v>24241099</v>
          </cell>
          <cell r="L1684">
            <v>0</v>
          </cell>
          <cell r="M1684">
            <v>0</v>
          </cell>
          <cell r="N1684">
            <v>28449068.767000001</v>
          </cell>
          <cell r="O1684">
            <v>24241099</v>
          </cell>
          <cell r="P1684">
            <v>23543646</v>
          </cell>
          <cell r="Q1684">
            <v>697453</v>
          </cell>
          <cell r="R1684">
            <v>2.96238314150663</v>
          </cell>
          <cell r="S1684">
            <v>3064</v>
          </cell>
          <cell r="T1684">
            <v>0</v>
          </cell>
          <cell r="U1684">
            <v>335</v>
          </cell>
          <cell r="V1684">
            <v>999</v>
          </cell>
          <cell r="W1684">
            <v>1675</v>
          </cell>
          <cell r="X1684">
            <v>3111</v>
          </cell>
          <cell r="Y1684">
            <v>28449068.767000001</v>
          </cell>
        </row>
        <row r="1685">
          <cell r="A1685">
            <v>1676</v>
          </cell>
          <cell r="B1685">
            <v>336</v>
          </cell>
          <cell r="C1685" t="str">
            <v xml:space="preserve">WEYMOUTH                     </v>
          </cell>
          <cell r="D1685">
            <v>336</v>
          </cell>
          <cell r="E1685" t="str">
            <v>WEYMOUTH</v>
          </cell>
          <cell r="F1685">
            <v>64565174.840659991</v>
          </cell>
          <cell r="G1685">
            <v>0.99581929770466393</v>
          </cell>
          <cell r="H1685">
            <v>67376255.928720012</v>
          </cell>
          <cell r="I1685">
            <v>0.99384419585986183</v>
          </cell>
          <cell r="J1685"/>
          <cell r="K1685">
            <v>40341671</v>
          </cell>
          <cell r="L1685">
            <v>0</v>
          </cell>
          <cell r="M1685">
            <v>0</v>
          </cell>
          <cell r="N1685">
            <v>67376255.928720012</v>
          </cell>
          <cell r="O1685">
            <v>40341671</v>
          </cell>
          <cell r="P1685">
            <v>39054922</v>
          </cell>
          <cell r="Q1685">
            <v>1286749</v>
          </cell>
          <cell r="R1685">
            <v>3.2947166044781757</v>
          </cell>
          <cell r="S1685">
            <v>6668</v>
          </cell>
          <cell r="T1685">
            <v>0</v>
          </cell>
          <cell r="U1685">
            <v>336</v>
          </cell>
          <cell r="V1685">
            <v>336</v>
          </cell>
          <cell r="W1685">
            <v>1676</v>
          </cell>
          <cell r="X1685">
            <v>6680</v>
          </cell>
          <cell r="Y1685">
            <v>67376255.928720012</v>
          </cell>
        </row>
        <row r="1686">
          <cell r="A1686">
            <v>1677</v>
          </cell>
          <cell r="B1686">
            <v>336</v>
          </cell>
          <cell r="C1686" t="str">
            <v xml:space="preserve">WEYMOUTH                     </v>
          </cell>
          <cell r="D1686">
            <v>915</v>
          </cell>
          <cell r="E1686" t="str">
            <v>NORFOLK COUNTY</v>
          </cell>
          <cell r="F1686">
            <v>271061</v>
          </cell>
          <cell r="G1686">
            <v>4.1807022953361007E-3</v>
          </cell>
          <cell r="H1686">
            <v>417324</v>
          </cell>
          <cell r="I1686">
            <v>6.155804140138132E-3</v>
          </cell>
          <cell r="J1686"/>
          <cell r="K1686">
            <v>249874</v>
          </cell>
          <cell r="L1686">
            <v>0</v>
          </cell>
          <cell r="M1686">
            <v>0</v>
          </cell>
          <cell r="N1686">
            <v>417324</v>
          </cell>
          <cell r="O1686">
            <v>249874</v>
          </cell>
          <cell r="P1686">
            <v>163962</v>
          </cell>
          <cell r="Q1686">
            <v>85912</v>
          </cell>
          <cell r="R1686">
            <v>52.397506739366442</v>
          </cell>
          <cell r="S1686">
            <v>19</v>
          </cell>
          <cell r="T1686">
            <v>0</v>
          </cell>
          <cell r="U1686">
            <v>336</v>
          </cell>
          <cell r="V1686">
            <v>915</v>
          </cell>
          <cell r="W1686">
            <v>1677</v>
          </cell>
          <cell r="X1686">
            <v>28</v>
          </cell>
          <cell r="Y1686">
            <v>417324</v>
          </cell>
        </row>
        <row r="1687">
          <cell r="A1687">
            <v>1678</v>
          </cell>
          <cell r="B1687">
            <v>336</v>
          </cell>
          <cell r="D1687">
            <v>998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/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336</v>
          </cell>
          <cell r="V1687">
            <v>998</v>
          </cell>
          <cell r="W1687">
            <v>1678</v>
          </cell>
          <cell r="X1687">
            <v>0</v>
          </cell>
          <cell r="Y1687">
            <v>0</v>
          </cell>
        </row>
        <row r="1688">
          <cell r="A1688">
            <v>1679</v>
          </cell>
          <cell r="B1688">
            <v>336</v>
          </cell>
          <cell r="D1688">
            <v>998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/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336</v>
          </cell>
          <cell r="V1688">
            <v>998</v>
          </cell>
          <cell r="W1688">
            <v>1679</v>
          </cell>
          <cell r="X1688">
            <v>0</v>
          </cell>
          <cell r="Y1688">
            <v>0</v>
          </cell>
        </row>
        <row r="1689">
          <cell r="A1689">
            <v>1680</v>
          </cell>
          <cell r="B1689">
            <v>336</v>
          </cell>
          <cell r="C1689" t="str">
            <v xml:space="preserve">WEYMOUTH                     </v>
          </cell>
          <cell r="D1689">
            <v>999</v>
          </cell>
          <cell r="E1689" t="str">
            <v>TOTAL</v>
          </cell>
          <cell r="F1689">
            <v>64836235.840659991</v>
          </cell>
          <cell r="G1689">
            <v>1</v>
          </cell>
          <cell r="H1689">
            <v>67793579.928720012</v>
          </cell>
          <cell r="I1689">
            <v>1</v>
          </cell>
          <cell r="J1689">
            <v>40591545</v>
          </cell>
          <cell r="K1689">
            <v>40591545</v>
          </cell>
          <cell r="L1689">
            <v>0</v>
          </cell>
          <cell r="M1689">
            <v>0</v>
          </cell>
          <cell r="N1689">
            <v>67793579.928720012</v>
          </cell>
          <cell r="O1689">
            <v>40591545</v>
          </cell>
          <cell r="P1689">
            <v>39218884</v>
          </cell>
          <cell r="Q1689">
            <v>1372661</v>
          </cell>
          <cell r="R1689">
            <v>3.5000001529875249</v>
          </cell>
          <cell r="S1689">
            <v>6687</v>
          </cell>
          <cell r="T1689">
            <v>0</v>
          </cell>
          <cell r="U1689">
            <v>336</v>
          </cell>
          <cell r="V1689">
            <v>999</v>
          </cell>
          <cell r="W1689">
            <v>1680</v>
          </cell>
          <cell r="X1689">
            <v>6708</v>
          </cell>
          <cell r="Y1689">
            <v>67793579.928720012</v>
          </cell>
        </row>
        <row r="1690">
          <cell r="A1690">
            <v>1681</v>
          </cell>
          <cell r="B1690">
            <v>337</v>
          </cell>
          <cell r="C1690" t="str">
            <v xml:space="preserve">WHATELY                      </v>
          </cell>
          <cell r="D1690">
            <v>337</v>
          </cell>
          <cell r="E1690" t="str">
            <v>WHATELY</v>
          </cell>
          <cell r="F1690">
            <v>778131.94</v>
          </cell>
          <cell r="G1690">
            <v>0.42941558931705548</v>
          </cell>
          <cell r="H1690">
            <v>871685.15</v>
          </cell>
          <cell r="I1690">
            <v>0.46223059145286238</v>
          </cell>
          <cell r="J1690"/>
          <cell r="K1690">
            <v>643358</v>
          </cell>
          <cell r="L1690">
            <v>0</v>
          </cell>
          <cell r="M1690">
            <v>0</v>
          </cell>
          <cell r="N1690">
            <v>871685.15</v>
          </cell>
          <cell r="O1690">
            <v>643358</v>
          </cell>
          <cell r="P1690">
            <v>571400</v>
          </cell>
          <cell r="Q1690">
            <v>71958</v>
          </cell>
          <cell r="R1690">
            <v>12.5932796639832</v>
          </cell>
          <cell r="S1690">
            <v>91</v>
          </cell>
          <cell r="T1690">
            <v>0</v>
          </cell>
          <cell r="U1690">
            <v>337</v>
          </cell>
          <cell r="V1690">
            <v>337</v>
          </cell>
          <cell r="W1690">
            <v>1681</v>
          </cell>
          <cell r="X1690">
            <v>95</v>
          </cell>
          <cell r="Y1690">
            <v>871685.15</v>
          </cell>
        </row>
        <row r="1691">
          <cell r="A1691">
            <v>1682</v>
          </cell>
          <cell r="B1691">
            <v>337</v>
          </cell>
          <cell r="C1691" t="str">
            <v xml:space="preserve">WHATELY                      </v>
          </cell>
          <cell r="D1691">
            <v>670</v>
          </cell>
          <cell r="E1691" t="str">
            <v>FRONTIER</v>
          </cell>
          <cell r="F1691">
            <v>931762</v>
          </cell>
          <cell r="G1691">
            <v>0.51419702465013617</v>
          </cell>
          <cell r="H1691">
            <v>861736</v>
          </cell>
          <cell r="I1691">
            <v>0.45695483163413286</v>
          </cell>
          <cell r="J1691"/>
          <cell r="K1691">
            <v>636015</v>
          </cell>
          <cell r="L1691">
            <v>0</v>
          </cell>
          <cell r="M1691">
            <v>0</v>
          </cell>
          <cell r="N1691">
            <v>861736</v>
          </cell>
          <cell r="O1691">
            <v>636015</v>
          </cell>
          <cell r="P1691">
            <v>684214</v>
          </cell>
          <cell r="Q1691">
            <v>-48199</v>
          </cell>
          <cell r="R1691">
            <v>-7.0444334667224</v>
          </cell>
          <cell r="S1691">
            <v>101</v>
          </cell>
          <cell r="T1691">
            <v>0</v>
          </cell>
          <cell r="U1691">
            <v>337</v>
          </cell>
          <cell r="V1691">
            <v>670</v>
          </cell>
          <cell r="W1691">
            <v>1682</v>
          </cell>
          <cell r="X1691">
            <v>91</v>
          </cell>
          <cell r="Y1691">
            <v>861736</v>
          </cell>
        </row>
        <row r="1692">
          <cell r="A1692">
            <v>1683</v>
          </cell>
          <cell r="B1692">
            <v>337</v>
          </cell>
          <cell r="C1692" t="str">
            <v xml:space="preserve">WHATELY                      </v>
          </cell>
          <cell r="D1692">
            <v>818</v>
          </cell>
          <cell r="E1692" t="str">
            <v>FRANKLIN COUNTY</v>
          </cell>
          <cell r="F1692">
            <v>102178</v>
          </cell>
          <cell r="G1692">
            <v>5.6387386032808393E-2</v>
          </cell>
          <cell r="H1692">
            <v>152402</v>
          </cell>
          <cell r="I1692">
            <v>8.081457691300481E-2</v>
          </cell>
          <cell r="J1692"/>
          <cell r="K1692">
            <v>112482</v>
          </cell>
          <cell r="L1692">
            <v>0</v>
          </cell>
          <cell r="M1692">
            <v>0</v>
          </cell>
          <cell r="N1692">
            <v>152402</v>
          </cell>
          <cell r="O1692">
            <v>112482</v>
          </cell>
          <cell r="P1692">
            <v>75032</v>
          </cell>
          <cell r="Q1692">
            <v>37450</v>
          </cell>
          <cell r="R1692">
            <v>49.912037530653585</v>
          </cell>
          <cell r="S1692">
            <v>7</v>
          </cell>
          <cell r="T1692">
            <v>0</v>
          </cell>
          <cell r="U1692">
            <v>337</v>
          </cell>
          <cell r="V1692">
            <v>818</v>
          </cell>
          <cell r="W1692">
            <v>1683</v>
          </cell>
          <cell r="X1692">
            <v>10</v>
          </cell>
          <cell r="Y1692">
            <v>152402</v>
          </cell>
        </row>
        <row r="1693">
          <cell r="A1693">
            <v>1684</v>
          </cell>
          <cell r="B1693">
            <v>337</v>
          </cell>
          <cell r="D1693">
            <v>998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/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337</v>
          </cell>
          <cell r="V1693">
            <v>998</v>
          </cell>
          <cell r="W1693">
            <v>1684</v>
          </cell>
          <cell r="X1693">
            <v>0</v>
          </cell>
          <cell r="Y1693">
            <v>0</v>
          </cell>
        </row>
        <row r="1694">
          <cell r="A1694">
            <v>1685</v>
          </cell>
          <cell r="B1694">
            <v>337</v>
          </cell>
          <cell r="C1694" t="str">
            <v xml:space="preserve">WHATELY                      </v>
          </cell>
          <cell r="D1694">
            <v>999</v>
          </cell>
          <cell r="E1694" t="str">
            <v>TOTAL</v>
          </cell>
          <cell r="F1694">
            <v>1812071.94</v>
          </cell>
          <cell r="G1694">
            <v>1</v>
          </cell>
          <cell r="H1694">
            <v>1885823.15</v>
          </cell>
          <cell r="I1694">
            <v>1</v>
          </cell>
          <cell r="J1694">
            <v>1391855</v>
          </cell>
          <cell r="K1694">
            <v>1391855</v>
          </cell>
          <cell r="L1694">
            <v>0</v>
          </cell>
          <cell r="M1694">
            <v>0</v>
          </cell>
          <cell r="N1694">
            <v>1885823.15</v>
          </cell>
          <cell r="O1694">
            <v>1391855</v>
          </cell>
          <cell r="P1694">
            <v>1330646</v>
          </cell>
          <cell r="Q1694">
            <v>61209</v>
          </cell>
          <cell r="R1694">
            <v>4.5999461915490674</v>
          </cell>
          <cell r="S1694">
            <v>199</v>
          </cell>
          <cell r="T1694">
            <v>0</v>
          </cell>
          <cell r="U1694">
            <v>337</v>
          </cell>
          <cell r="V1694">
            <v>999</v>
          </cell>
          <cell r="W1694">
            <v>1685</v>
          </cell>
          <cell r="X1694">
            <v>196</v>
          </cell>
          <cell r="Y1694">
            <v>1885823.15</v>
          </cell>
        </row>
        <row r="1695">
          <cell r="A1695">
            <v>1686</v>
          </cell>
          <cell r="B1695">
            <v>338</v>
          </cell>
          <cell r="C1695" t="str">
            <v xml:space="preserve">WHITMAN                      </v>
          </cell>
          <cell r="D1695">
            <v>338</v>
          </cell>
          <cell r="E1695" t="str">
            <v>WHITMAN</v>
          </cell>
          <cell r="F1695">
            <v>158260.19</v>
          </cell>
          <cell r="G1695">
            <v>7.16727782611991E-3</v>
          </cell>
          <cell r="H1695">
            <v>189431.25</v>
          </cell>
          <cell r="I1695">
            <v>8.268845938214869E-3</v>
          </cell>
          <cell r="J1695"/>
          <cell r="K1695">
            <v>70715</v>
          </cell>
          <cell r="L1695">
            <v>0</v>
          </cell>
          <cell r="M1695">
            <v>0</v>
          </cell>
          <cell r="N1695">
            <v>189431.25</v>
          </cell>
          <cell r="O1695">
            <v>70715</v>
          </cell>
          <cell r="P1695">
            <v>58829</v>
          </cell>
          <cell r="Q1695">
            <v>11886</v>
          </cell>
          <cell r="R1695">
            <v>20.204320998147171</v>
          </cell>
          <cell r="S1695">
            <v>11</v>
          </cell>
          <cell r="T1695">
            <v>0</v>
          </cell>
          <cell r="U1695">
            <v>338</v>
          </cell>
          <cell r="V1695">
            <v>338</v>
          </cell>
          <cell r="W1695">
            <v>1686</v>
          </cell>
          <cell r="X1695">
            <v>13</v>
          </cell>
          <cell r="Y1695">
            <v>189431.25</v>
          </cell>
        </row>
        <row r="1696">
          <cell r="A1696">
            <v>1687</v>
          </cell>
          <cell r="B1696">
            <v>338</v>
          </cell>
          <cell r="C1696" t="str">
            <v xml:space="preserve">WHITMAN                      </v>
          </cell>
          <cell r="D1696">
            <v>780</v>
          </cell>
          <cell r="E1696" t="str">
            <v>WHITMAN HANSON</v>
          </cell>
          <cell r="F1696">
            <v>20462322</v>
          </cell>
          <cell r="G1696">
            <v>0.92669638992298442</v>
          </cell>
          <cell r="H1696">
            <v>21261273</v>
          </cell>
          <cell r="I1696">
            <v>0.92807385733519399</v>
          </cell>
          <cell r="J1696"/>
          <cell r="K1696">
            <v>7936827</v>
          </cell>
          <cell r="L1696">
            <v>0</v>
          </cell>
          <cell r="M1696">
            <v>0</v>
          </cell>
          <cell r="N1696">
            <v>21261273</v>
          </cell>
          <cell r="O1696">
            <v>7936827</v>
          </cell>
          <cell r="P1696">
            <v>7606342</v>
          </cell>
          <cell r="Q1696">
            <v>330485</v>
          </cell>
          <cell r="R1696">
            <v>4.344861169797519</v>
          </cell>
          <cell r="S1696">
            <v>2343</v>
          </cell>
          <cell r="T1696">
            <v>0</v>
          </cell>
          <cell r="U1696">
            <v>338</v>
          </cell>
          <cell r="V1696">
            <v>780</v>
          </cell>
          <cell r="W1696">
            <v>1687</v>
          </cell>
          <cell r="X1696">
            <v>2346</v>
          </cell>
          <cell r="Y1696">
            <v>21261273</v>
          </cell>
        </row>
        <row r="1697">
          <cell r="A1697">
            <v>1688</v>
          </cell>
          <cell r="B1697">
            <v>338</v>
          </cell>
          <cell r="C1697" t="str">
            <v xml:space="preserve">WHITMAN                      </v>
          </cell>
          <cell r="D1697">
            <v>873</v>
          </cell>
          <cell r="E1697" t="str">
            <v>SOUTH SHORE</v>
          </cell>
          <cell r="F1697">
            <v>1460352</v>
          </cell>
          <cell r="G1697">
            <v>6.6136332250895588E-2</v>
          </cell>
          <cell r="H1697">
            <v>1458327</v>
          </cell>
          <cell r="I1697">
            <v>6.3657296726591178E-2</v>
          </cell>
          <cell r="J1697"/>
          <cell r="K1697">
            <v>544393</v>
          </cell>
          <cell r="L1697">
            <v>0</v>
          </cell>
          <cell r="M1697">
            <v>0</v>
          </cell>
          <cell r="N1697">
            <v>1458327</v>
          </cell>
          <cell r="O1697">
            <v>544393</v>
          </cell>
          <cell r="P1697">
            <v>542848</v>
          </cell>
          <cell r="Q1697">
            <v>1545</v>
          </cell>
          <cell r="R1697">
            <v>0.28461005659042676</v>
          </cell>
          <cell r="S1697">
            <v>102</v>
          </cell>
          <cell r="T1697">
            <v>0</v>
          </cell>
          <cell r="U1697">
            <v>338</v>
          </cell>
          <cell r="V1697">
            <v>873</v>
          </cell>
          <cell r="W1697">
            <v>1688</v>
          </cell>
          <cell r="X1697">
            <v>98</v>
          </cell>
          <cell r="Y1697">
            <v>1458327</v>
          </cell>
        </row>
        <row r="1698">
          <cell r="A1698">
            <v>1689</v>
          </cell>
          <cell r="B1698">
            <v>338</v>
          </cell>
          <cell r="D1698">
            <v>998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/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338</v>
          </cell>
          <cell r="V1698">
            <v>998</v>
          </cell>
          <cell r="W1698">
            <v>1689</v>
          </cell>
          <cell r="X1698">
            <v>0</v>
          </cell>
          <cell r="Y1698">
            <v>0</v>
          </cell>
        </row>
        <row r="1699">
          <cell r="A1699">
            <v>1690</v>
          </cell>
          <cell r="B1699">
            <v>338</v>
          </cell>
          <cell r="C1699" t="str">
            <v xml:space="preserve">WHITMAN                      </v>
          </cell>
          <cell r="D1699">
            <v>999</v>
          </cell>
          <cell r="E1699" t="str">
            <v>TOTAL</v>
          </cell>
          <cell r="F1699">
            <v>22080934.190000001</v>
          </cell>
          <cell r="G1699">
            <v>1</v>
          </cell>
          <cell r="H1699">
            <v>22909031.25</v>
          </cell>
          <cell r="I1699">
            <v>1</v>
          </cell>
          <cell r="J1699">
            <v>8551935</v>
          </cell>
          <cell r="K1699">
            <v>8551935</v>
          </cell>
          <cell r="L1699">
            <v>0</v>
          </cell>
          <cell r="M1699">
            <v>0</v>
          </cell>
          <cell r="N1699">
            <v>22909031.25</v>
          </cell>
          <cell r="O1699">
            <v>8551935</v>
          </cell>
          <cell r="P1699">
            <v>8208019</v>
          </cell>
          <cell r="Q1699">
            <v>343916</v>
          </cell>
          <cell r="R1699">
            <v>4.1900000475145101</v>
          </cell>
          <cell r="S1699">
            <v>2456</v>
          </cell>
          <cell r="T1699">
            <v>0</v>
          </cell>
          <cell r="U1699">
            <v>338</v>
          </cell>
          <cell r="V1699">
            <v>999</v>
          </cell>
          <cell r="W1699">
            <v>1690</v>
          </cell>
          <cell r="X1699">
            <v>2457</v>
          </cell>
          <cell r="Y1699">
            <v>22909031.25</v>
          </cell>
        </row>
        <row r="1700">
          <cell r="A1700">
            <v>1691</v>
          </cell>
          <cell r="B1700">
            <v>339</v>
          </cell>
          <cell r="C1700" t="str">
            <v xml:space="preserve">WILBRAHAM                    </v>
          </cell>
          <cell r="D1700">
            <v>339</v>
          </cell>
          <cell r="E1700" t="str">
            <v>WILBRAHAM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/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339</v>
          </cell>
          <cell r="V1700">
            <v>339</v>
          </cell>
          <cell r="W1700">
            <v>1691</v>
          </cell>
          <cell r="X1700">
            <v>0</v>
          </cell>
          <cell r="Y1700">
            <v>0</v>
          </cell>
        </row>
        <row r="1701">
          <cell r="A1701">
            <v>1692</v>
          </cell>
          <cell r="B1701">
            <v>339</v>
          </cell>
          <cell r="C1701" t="str">
            <v xml:space="preserve">WILBRAHAM                    </v>
          </cell>
          <cell r="D1701">
            <v>680</v>
          </cell>
          <cell r="E1701" t="str">
            <v>HAMPDEN WILBRAHAM</v>
          </cell>
          <cell r="F1701">
            <v>22747480</v>
          </cell>
          <cell r="G1701">
            <v>1</v>
          </cell>
          <cell r="H1701">
            <v>23049816</v>
          </cell>
          <cell r="I1701">
            <v>1</v>
          </cell>
          <cell r="J1701"/>
          <cell r="K1701">
            <v>14868775</v>
          </cell>
          <cell r="L1701">
            <v>0</v>
          </cell>
          <cell r="M1701">
            <v>0</v>
          </cell>
          <cell r="N1701">
            <v>23049816</v>
          </cell>
          <cell r="O1701">
            <v>14868775</v>
          </cell>
          <cell r="P1701">
            <v>14539949</v>
          </cell>
          <cell r="Q1701">
            <v>328826</v>
          </cell>
          <cell r="R1701">
            <v>2.2615347550393747</v>
          </cell>
          <cell r="S1701">
            <v>2647</v>
          </cell>
          <cell r="T1701">
            <v>0</v>
          </cell>
          <cell r="U1701">
            <v>339</v>
          </cell>
          <cell r="V1701">
            <v>680</v>
          </cell>
          <cell r="W1701">
            <v>1692</v>
          </cell>
          <cell r="X1701">
            <v>2565</v>
          </cell>
          <cell r="Y1701">
            <v>23049816</v>
          </cell>
        </row>
        <row r="1702">
          <cell r="A1702">
            <v>1693</v>
          </cell>
          <cell r="B1702">
            <v>339</v>
          </cell>
          <cell r="D1702">
            <v>998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/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339</v>
          </cell>
          <cell r="V1702">
            <v>998</v>
          </cell>
          <cell r="W1702">
            <v>1693</v>
          </cell>
          <cell r="X1702">
            <v>0</v>
          </cell>
          <cell r="Y1702">
            <v>0</v>
          </cell>
        </row>
        <row r="1703">
          <cell r="A1703">
            <v>1694</v>
          </cell>
          <cell r="B1703">
            <v>339</v>
          </cell>
          <cell r="D1703">
            <v>998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/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339</v>
          </cell>
          <cell r="V1703">
            <v>998</v>
          </cell>
          <cell r="W1703">
            <v>1694</v>
          </cell>
          <cell r="X1703">
            <v>0</v>
          </cell>
          <cell r="Y1703">
            <v>0</v>
          </cell>
        </row>
        <row r="1704">
          <cell r="A1704">
            <v>1695</v>
          </cell>
          <cell r="B1704">
            <v>339</v>
          </cell>
          <cell r="C1704" t="str">
            <v xml:space="preserve">WILBRAHAM                    </v>
          </cell>
          <cell r="D1704">
            <v>999</v>
          </cell>
          <cell r="E1704" t="str">
            <v>TOTAL</v>
          </cell>
          <cell r="F1704">
            <v>22747480</v>
          </cell>
          <cell r="G1704">
            <v>1</v>
          </cell>
          <cell r="H1704">
            <v>23049816</v>
          </cell>
          <cell r="I1704">
            <v>1</v>
          </cell>
          <cell r="J1704">
            <v>14868775</v>
          </cell>
          <cell r="K1704">
            <v>14868775</v>
          </cell>
          <cell r="L1704">
            <v>0</v>
          </cell>
          <cell r="M1704">
            <v>0</v>
          </cell>
          <cell r="N1704">
            <v>23049816</v>
          </cell>
          <cell r="O1704">
            <v>14868775</v>
          </cell>
          <cell r="P1704">
            <v>14539949</v>
          </cell>
          <cell r="Q1704">
            <v>328826</v>
          </cell>
          <cell r="R1704">
            <v>2.2615347550393747</v>
          </cell>
          <cell r="S1704">
            <v>2647</v>
          </cell>
          <cell r="T1704">
            <v>0</v>
          </cell>
          <cell r="U1704">
            <v>339</v>
          </cell>
          <cell r="V1704">
            <v>999</v>
          </cell>
          <cell r="W1704">
            <v>1695</v>
          </cell>
          <cell r="X1704">
            <v>2565</v>
          </cell>
          <cell r="Y1704">
            <v>23049816</v>
          </cell>
        </row>
        <row r="1705">
          <cell r="A1705">
            <v>1696</v>
          </cell>
          <cell r="B1705">
            <v>340</v>
          </cell>
          <cell r="C1705" t="str">
            <v xml:space="preserve">WILLIAMSBURG                 </v>
          </cell>
          <cell r="D1705">
            <v>340</v>
          </cell>
          <cell r="E1705" t="str">
            <v>WILLIAMSBURG</v>
          </cell>
          <cell r="F1705">
            <v>1626834.23</v>
          </cell>
          <cell r="G1705">
            <v>0.59846733048717116</v>
          </cell>
          <cell r="H1705">
            <v>1690611.6400000001</v>
          </cell>
          <cell r="I1705">
            <v>0.61502268081513223</v>
          </cell>
          <cell r="J1705"/>
          <cell r="K1705">
            <v>1270564</v>
          </cell>
          <cell r="L1705">
            <v>0</v>
          </cell>
          <cell r="M1705">
            <v>0</v>
          </cell>
          <cell r="N1705">
            <v>1690611.6400000001</v>
          </cell>
          <cell r="O1705">
            <v>1270564</v>
          </cell>
          <cell r="P1705">
            <v>1211055</v>
          </cell>
          <cell r="Q1705">
            <v>59509</v>
          </cell>
          <cell r="R1705">
            <v>4.913814814356078</v>
          </cell>
          <cell r="S1705">
            <v>177</v>
          </cell>
          <cell r="T1705">
            <v>0</v>
          </cell>
          <cell r="U1705">
            <v>340</v>
          </cell>
          <cell r="V1705">
            <v>340</v>
          </cell>
          <cell r="W1705">
            <v>1696</v>
          </cell>
          <cell r="X1705">
            <v>179</v>
          </cell>
          <cell r="Y1705">
            <v>1690611.6400000001</v>
          </cell>
        </row>
        <row r="1706">
          <cell r="A1706">
            <v>1697</v>
          </cell>
          <cell r="B1706">
            <v>340</v>
          </cell>
          <cell r="C1706" t="str">
            <v xml:space="preserve">WILLIAMSBURG                 </v>
          </cell>
          <cell r="D1706">
            <v>683</v>
          </cell>
          <cell r="E1706" t="str">
            <v>HAMPSHIRE</v>
          </cell>
          <cell r="F1706">
            <v>1091500</v>
          </cell>
          <cell r="G1706">
            <v>0.40153266951282884</v>
          </cell>
          <cell r="H1706">
            <v>1058249</v>
          </cell>
          <cell r="I1706">
            <v>0.38497731918486777</v>
          </cell>
          <cell r="J1706"/>
          <cell r="K1706">
            <v>795317</v>
          </cell>
          <cell r="L1706">
            <v>0</v>
          </cell>
          <cell r="M1706">
            <v>0</v>
          </cell>
          <cell r="N1706">
            <v>1058249</v>
          </cell>
          <cell r="O1706">
            <v>795317</v>
          </cell>
          <cell r="P1706">
            <v>812540</v>
          </cell>
          <cell r="Q1706">
            <v>-17223</v>
          </cell>
          <cell r="R1706">
            <v>-2.119649494178748</v>
          </cell>
          <cell r="S1706">
            <v>122</v>
          </cell>
          <cell r="T1706">
            <v>0</v>
          </cell>
          <cell r="U1706">
            <v>340</v>
          </cell>
          <cell r="V1706">
            <v>683</v>
          </cell>
          <cell r="W1706">
            <v>1697</v>
          </cell>
          <cell r="X1706">
            <v>115</v>
          </cell>
          <cell r="Y1706">
            <v>1058249</v>
          </cell>
        </row>
        <row r="1707">
          <cell r="A1707">
            <v>1698</v>
          </cell>
          <cell r="B1707">
            <v>340</v>
          </cell>
          <cell r="D1707">
            <v>998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/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340</v>
          </cell>
          <cell r="V1707">
            <v>998</v>
          </cell>
          <cell r="W1707">
            <v>1698</v>
          </cell>
          <cell r="X1707">
            <v>0</v>
          </cell>
          <cell r="Y1707">
            <v>0</v>
          </cell>
        </row>
        <row r="1708">
          <cell r="A1708">
            <v>1699</v>
          </cell>
          <cell r="B1708">
            <v>340</v>
          </cell>
          <cell r="D1708">
            <v>998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/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340</v>
          </cell>
          <cell r="V1708">
            <v>998</v>
          </cell>
          <cell r="W1708">
            <v>1699</v>
          </cell>
          <cell r="X1708">
            <v>0</v>
          </cell>
          <cell r="Y1708">
            <v>0</v>
          </cell>
        </row>
        <row r="1709">
          <cell r="A1709">
            <v>1700</v>
          </cell>
          <cell r="B1709">
            <v>340</v>
          </cell>
          <cell r="C1709" t="str">
            <v xml:space="preserve">WILLIAMSBURG                 </v>
          </cell>
          <cell r="D1709">
            <v>999</v>
          </cell>
          <cell r="E1709" t="str">
            <v>TOTAL</v>
          </cell>
          <cell r="F1709">
            <v>2718334.23</v>
          </cell>
          <cell r="G1709">
            <v>1</v>
          </cell>
          <cell r="H1709">
            <v>2748860.64</v>
          </cell>
          <cell r="I1709">
            <v>1</v>
          </cell>
          <cell r="J1709">
            <v>2065881</v>
          </cell>
          <cell r="K1709">
            <v>2065881</v>
          </cell>
          <cell r="L1709">
            <v>0</v>
          </cell>
          <cell r="M1709">
            <v>0</v>
          </cell>
          <cell r="N1709">
            <v>2748860.64</v>
          </cell>
          <cell r="O1709">
            <v>2065881</v>
          </cell>
          <cell r="P1709">
            <v>2023595</v>
          </cell>
          <cell r="Q1709">
            <v>42286</v>
          </cell>
          <cell r="R1709">
            <v>2.0896473849757484</v>
          </cell>
          <cell r="S1709">
            <v>299</v>
          </cell>
          <cell r="T1709">
            <v>0</v>
          </cell>
          <cell r="U1709">
            <v>340</v>
          </cell>
          <cell r="V1709">
            <v>999</v>
          </cell>
          <cell r="W1709">
            <v>1700</v>
          </cell>
          <cell r="X1709">
            <v>294</v>
          </cell>
          <cell r="Y1709">
            <v>2748860.64</v>
          </cell>
        </row>
        <row r="1710">
          <cell r="A1710">
            <v>1701</v>
          </cell>
          <cell r="B1710">
            <v>341</v>
          </cell>
          <cell r="C1710" t="str">
            <v xml:space="preserve">WILLIAMSTOWN                 </v>
          </cell>
          <cell r="D1710">
            <v>341</v>
          </cell>
          <cell r="E1710" t="str">
            <v>WILLIAMSTOWN</v>
          </cell>
          <cell r="F1710">
            <v>2930427.46</v>
          </cell>
          <cell r="G1710">
            <v>0.4777175213710646</v>
          </cell>
          <cell r="H1710">
            <v>3160940.25</v>
          </cell>
          <cell r="I1710">
            <v>0.49797311579641618</v>
          </cell>
          <cell r="J1710"/>
          <cell r="K1710">
            <v>2913200</v>
          </cell>
          <cell r="L1710">
            <v>0</v>
          </cell>
          <cell r="M1710">
            <v>0</v>
          </cell>
          <cell r="N1710">
            <v>3160940.25</v>
          </cell>
          <cell r="O1710">
            <v>2913200</v>
          </cell>
          <cell r="P1710">
            <v>2765115</v>
          </cell>
          <cell r="Q1710">
            <v>148085</v>
          </cell>
          <cell r="R1710">
            <v>5.3554734613207771</v>
          </cell>
          <cell r="S1710">
            <v>351</v>
          </cell>
          <cell r="T1710">
            <v>0</v>
          </cell>
          <cell r="U1710">
            <v>341</v>
          </cell>
          <cell r="V1710">
            <v>341</v>
          </cell>
          <cell r="W1710">
            <v>1701</v>
          </cell>
          <cell r="X1710">
            <v>364</v>
          </cell>
          <cell r="Y1710">
            <v>3160940.25</v>
          </cell>
        </row>
        <row r="1711">
          <cell r="A1711">
            <v>1702</v>
          </cell>
          <cell r="B1711">
            <v>341</v>
          </cell>
          <cell r="C1711" t="str">
            <v xml:space="preserve">WILLIAMSTOWN                 </v>
          </cell>
          <cell r="D1711">
            <v>715</v>
          </cell>
          <cell r="E1711" t="str">
            <v>MOUNT GREYLOCK</v>
          </cell>
          <cell r="F1711">
            <v>2870253</v>
          </cell>
          <cell r="G1711">
            <v>0.4679078965728305</v>
          </cell>
          <cell r="H1711">
            <v>2914307</v>
          </cell>
          <cell r="I1711">
            <v>0.45911862369980144</v>
          </cell>
          <cell r="J1711"/>
          <cell r="K1711">
            <v>2685897</v>
          </cell>
          <cell r="L1711">
            <v>0</v>
          </cell>
          <cell r="M1711">
            <v>0</v>
          </cell>
          <cell r="N1711">
            <v>2914307</v>
          </cell>
          <cell r="O1711">
            <v>2685897</v>
          </cell>
          <cell r="P1711">
            <v>2708335</v>
          </cell>
          <cell r="Q1711">
            <v>-22438</v>
          </cell>
          <cell r="R1711">
            <v>-0.8284794901664676</v>
          </cell>
          <cell r="S1711">
            <v>319</v>
          </cell>
          <cell r="T1711">
            <v>0</v>
          </cell>
          <cell r="U1711">
            <v>341</v>
          </cell>
          <cell r="V1711">
            <v>715</v>
          </cell>
          <cell r="W1711">
            <v>1702</v>
          </cell>
          <cell r="X1711">
            <v>306</v>
          </cell>
          <cell r="Y1711">
            <v>2914307</v>
          </cell>
        </row>
        <row r="1712">
          <cell r="A1712">
            <v>1703</v>
          </cell>
          <cell r="B1712">
            <v>341</v>
          </cell>
          <cell r="C1712" t="str">
            <v xml:space="preserve">WILLIAMSTOWN                 </v>
          </cell>
          <cell r="D1712">
            <v>851</v>
          </cell>
          <cell r="E1712" t="str">
            <v>NORTHERN BERKSHIRE</v>
          </cell>
          <cell r="F1712">
            <v>333546</v>
          </cell>
          <cell r="G1712">
            <v>5.4374582056104917E-2</v>
          </cell>
          <cell r="H1712">
            <v>272365</v>
          </cell>
          <cell r="I1712">
            <v>4.2908260503782346E-2</v>
          </cell>
          <cell r="J1712"/>
          <cell r="K1712">
            <v>251018</v>
          </cell>
          <cell r="L1712">
            <v>0</v>
          </cell>
          <cell r="M1712">
            <v>0</v>
          </cell>
          <cell r="N1712">
            <v>272365</v>
          </cell>
          <cell r="O1712">
            <v>251018</v>
          </cell>
          <cell r="P1712">
            <v>314730</v>
          </cell>
          <cell r="Q1712">
            <v>-63712</v>
          </cell>
          <cell r="R1712">
            <v>-20.243383217360911</v>
          </cell>
          <cell r="S1712">
            <v>23</v>
          </cell>
          <cell r="T1712">
            <v>0</v>
          </cell>
          <cell r="U1712">
            <v>341</v>
          </cell>
          <cell r="V1712">
            <v>851</v>
          </cell>
          <cell r="W1712">
            <v>1703</v>
          </cell>
          <cell r="X1712">
            <v>18</v>
          </cell>
          <cell r="Y1712">
            <v>272365</v>
          </cell>
        </row>
        <row r="1713">
          <cell r="A1713">
            <v>1704</v>
          </cell>
          <cell r="B1713">
            <v>341</v>
          </cell>
          <cell r="D1713">
            <v>998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/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341</v>
          </cell>
          <cell r="V1713">
            <v>998</v>
          </cell>
          <cell r="W1713">
            <v>1704</v>
          </cell>
          <cell r="X1713">
            <v>0</v>
          </cell>
          <cell r="Y1713">
            <v>0</v>
          </cell>
        </row>
        <row r="1714">
          <cell r="A1714">
            <v>1705</v>
          </cell>
          <cell r="B1714">
            <v>341</v>
          </cell>
          <cell r="C1714" t="str">
            <v xml:space="preserve">WILLIAMSTOWN                 </v>
          </cell>
          <cell r="D1714">
            <v>999</v>
          </cell>
          <cell r="E1714" t="str">
            <v>TOTAL</v>
          </cell>
          <cell r="F1714">
            <v>6134226.46</v>
          </cell>
          <cell r="G1714">
            <v>1</v>
          </cell>
          <cell r="H1714">
            <v>6347612.25</v>
          </cell>
          <cell r="I1714">
            <v>1</v>
          </cell>
          <cell r="J1714">
            <v>5850116</v>
          </cell>
          <cell r="K1714">
            <v>5850115</v>
          </cell>
          <cell r="L1714">
            <v>0</v>
          </cell>
          <cell r="M1714">
            <v>0</v>
          </cell>
          <cell r="N1714">
            <v>6347612.25</v>
          </cell>
          <cell r="O1714">
            <v>5850115</v>
          </cell>
          <cell r="P1714">
            <v>5788180</v>
          </cell>
          <cell r="Q1714">
            <v>61935</v>
          </cell>
          <cell r="R1714">
            <v>1.0700254656904242</v>
          </cell>
          <cell r="S1714">
            <v>693</v>
          </cell>
          <cell r="T1714">
            <v>0</v>
          </cell>
          <cell r="U1714">
            <v>341</v>
          </cell>
          <cell r="V1714">
            <v>999</v>
          </cell>
          <cell r="W1714">
            <v>1705</v>
          </cell>
          <cell r="X1714">
            <v>688</v>
          </cell>
          <cell r="Y1714">
            <v>6347612.25</v>
          </cell>
        </row>
        <row r="1715">
          <cell r="A1715">
            <v>1706</v>
          </cell>
          <cell r="B1715">
            <v>342</v>
          </cell>
          <cell r="C1715" t="str">
            <v xml:space="preserve">WILMINGTON                   </v>
          </cell>
          <cell r="D1715">
            <v>342</v>
          </cell>
          <cell r="E1715" t="str">
            <v>WILMINGTON</v>
          </cell>
          <cell r="F1715">
            <v>33089929.46198</v>
          </cell>
          <cell r="G1715">
            <v>0.90078036890853075</v>
          </cell>
          <cell r="H1715">
            <v>33475095.871219996</v>
          </cell>
          <cell r="I1715">
            <v>0.89223659861465654</v>
          </cell>
          <cell r="J1715"/>
          <cell r="K1715">
            <v>23362878</v>
          </cell>
          <cell r="L1715">
            <v>0</v>
          </cell>
          <cell r="M1715">
            <v>0</v>
          </cell>
          <cell r="N1715">
            <v>33475095.871219996</v>
          </cell>
          <cell r="O1715">
            <v>23350005</v>
          </cell>
          <cell r="P1715">
            <v>23047600</v>
          </cell>
          <cell r="Q1715">
            <v>302405</v>
          </cell>
          <cell r="R1715">
            <v>1.3120888942883424</v>
          </cell>
          <cell r="S1715">
            <v>3762</v>
          </cell>
          <cell r="T1715">
            <v>0</v>
          </cell>
          <cell r="U1715">
            <v>342</v>
          </cell>
          <cell r="V1715">
            <v>342</v>
          </cell>
          <cell r="W1715">
            <v>1706</v>
          </cell>
          <cell r="X1715">
            <v>3654</v>
          </cell>
          <cell r="Y1715">
            <v>33475095.871219996</v>
          </cell>
        </row>
        <row r="1716">
          <cell r="A1716">
            <v>1707</v>
          </cell>
          <cell r="B1716">
            <v>342</v>
          </cell>
          <cell r="C1716" t="str">
            <v xml:space="preserve">WILMINGTON                   </v>
          </cell>
          <cell r="D1716">
            <v>871</v>
          </cell>
          <cell r="E1716" t="str">
            <v>SHAWSHEEN VALLEY</v>
          </cell>
          <cell r="F1716">
            <v>3588767</v>
          </cell>
          <cell r="G1716">
            <v>9.7694099526597383E-2</v>
          </cell>
          <cell r="H1716">
            <v>3956463</v>
          </cell>
          <cell r="I1716">
            <v>0.10545454756112356</v>
          </cell>
          <cell r="J1716"/>
          <cell r="K1716">
            <v>2761287</v>
          </cell>
          <cell r="L1716">
            <v>0</v>
          </cell>
          <cell r="M1716">
            <v>0</v>
          </cell>
          <cell r="N1716">
            <v>3956463</v>
          </cell>
          <cell r="O1716">
            <v>2759766</v>
          </cell>
          <cell r="P1716">
            <v>2499627</v>
          </cell>
          <cell r="Q1716">
            <v>260139</v>
          </cell>
          <cell r="R1716">
            <v>10.40711274122099</v>
          </cell>
          <cell r="S1716">
            <v>257</v>
          </cell>
          <cell r="T1716">
            <v>0</v>
          </cell>
          <cell r="U1716">
            <v>342</v>
          </cell>
          <cell r="V1716">
            <v>871</v>
          </cell>
          <cell r="W1716">
            <v>1707</v>
          </cell>
          <cell r="X1716">
            <v>271</v>
          </cell>
          <cell r="Y1716">
            <v>3956463</v>
          </cell>
        </row>
        <row r="1717">
          <cell r="A1717">
            <v>1708</v>
          </cell>
          <cell r="B1717">
            <v>342</v>
          </cell>
          <cell r="C1717" t="str">
            <v xml:space="preserve">WILMINGTON                   </v>
          </cell>
          <cell r="D1717">
            <v>913</v>
          </cell>
          <cell r="E1717" t="str">
            <v>ESSEX AGRICULTURAL</v>
          </cell>
          <cell r="F1717">
            <v>56040</v>
          </cell>
          <cell r="G1717">
            <v>1.5255315648718675E-3</v>
          </cell>
          <cell r="H1717">
            <v>86624</v>
          </cell>
          <cell r="I1717">
            <v>2.3088538242199579E-3</v>
          </cell>
          <cell r="J1717"/>
          <cell r="K1717">
            <v>60456</v>
          </cell>
          <cell r="L1717">
            <v>74850</v>
          </cell>
          <cell r="M1717">
            <v>14394</v>
          </cell>
          <cell r="N1717">
            <v>0</v>
          </cell>
          <cell r="O1717">
            <v>74850</v>
          </cell>
          <cell r="P1717">
            <v>49087</v>
          </cell>
          <cell r="Q1717">
            <v>25763</v>
          </cell>
          <cell r="R1717">
            <v>52.484364495691324</v>
          </cell>
          <cell r="S1717">
            <v>4</v>
          </cell>
          <cell r="T1717">
            <v>0</v>
          </cell>
          <cell r="U1717">
            <v>342</v>
          </cell>
          <cell r="V1717">
            <v>913</v>
          </cell>
          <cell r="W1717">
            <v>1708</v>
          </cell>
          <cell r="X1717">
            <v>6</v>
          </cell>
          <cell r="Y1717">
            <v>86624</v>
          </cell>
        </row>
        <row r="1718">
          <cell r="A1718">
            <v>1709</v>
          </cell>
          <cell r="B1718">
            <v>342</v>
          </cell>
          <cell r="D1718">
            <v>998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/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342</v>
          </cell>
          <cell r="V1718">
            <v>998</v>
          </cell>
          <cell r="W1718">
            <v>1709</v>
          </cell>
          <cell r="X1718">
            <v>0</v>
          </cell>
          <cell r="Y1718">
            <v>0</v>
          </cell>
        </row>
        <row r="1719">
          <cell r="A1719">
            <v>1710</v>
          </cell>
          <cell r="B1719">
            <v>342</v>
          </cell>
          <cell r="C1719" t="str">
            <v xml:space="preserve">WILMINGTON                   </v>
          </cell>
          <cell r="D1719">
            <v>999</v>
          </cell>
          <cell r="E1719" t="str">
            <v>TOTAL</v>
          </cell>
          <cell r="F1719">
            <v>36734736.46198</v>
          </cell>
          <cell r="G1719">
            <v>1</v>
          </cell>
          <cell r="H1719">
            <v>37518182.871219993</v>
          </cell>
          <cell r="I1719">
            <v>1</v>
          </cell>
          <cell r="J1719">
            <v>26184622</v>
          </cell>
          <cell r="K1719">
            <v>26184621</v>
          </cell>
          <cell r="L1719">
            <v>74850</v>
          </cell>
          <cell r="M1719">
            <v>14394</v>
          </cell>
          <cell r="N1719">
            <v>37431558.871219993</v>
          </cell>
          <cell r="O1719">
            <v>26184621</v>
          </cell>
          <cell r="P1719">
            <v>25596314</v>
          </cell>
          <cell r="Q1719">
            <v>588307</v>
          </cell>
          <cell r="R1719">
            <v>2.2984051531794774</v>
          </cell>
          <cell r="S1719">
            <v>4023</v>
          </cell>
          <cell r="T1719">
            <v>0</v>
          </cell>
          <cell r="U1719">
            <v>342</v>
          </cell>
          <cell r="V1719">
            <v>999</v>
          </cell>
          <cell r="W1719">
            <v>1710</v>
          </cell>
          <cell r="X1719">
            <v>3931</v>
          </cell>
          <cell r="Y1719">
            <v>37518182.871219993</v>
          </cell>
        </row>
        <row r="1720">
          <cell r="A1720">
            <v>1711</v>
          </cell>
          <cell r="B1720">
            <v>343</v>
          </cell>
          <cell r="C1720" t="str">
            <v xml:space="preserve">WINCHENDON                   </v>
          </cell>
          <cell r="D1720">
            <v>343</v>
          </cell>
          <cell r="E1720" t="str">
            <v>WINCHENDON</v>
          </cell>
          <cell r="F1720">
            <v>15461197.040000001</v>
          </cell>
          <cell r="G1720">
            <v>0.90469850353106807</v>
          </cell>
          <cell r="H1720">
            <v>15336037.73</v>
          </cell>
          <cell r="I1720">
            <v>0.90008008750414348</v>
          </cell>
          <cell r="J1720"/>
          <cell r="K1720">
            <v>4744751</v>
          </cell>
          <cell r="L1720">
            <v>0</v>
          </cell>
          <cell r="M1720">
            <v>0</v>
          </cell>
          <cell r="N1720">
            <v>15336037.73</v>
          </cell>
          <cell r="O1720">
            <v>4744751</v>
          </cell>
          <cell r="P1720">
            <v>4686612</v>
          </cell>
          <cell r="Q1720">
            <v>58139</v>
          </cell>
          <cell r="R1720">
            <v>1.240533673365749</v>
          </cell>
          <cell r="S1720">
            <v>1625</v>
          </cell>
          <cell r="T1720">
            <v>0</v>
          </cell>
          <cell r="U1720">
            <v>343</v>
          </cell>
          <cell r="V1720">
            <v>343</v>
          </cell>
          <cell r="W1720">
            <v>1711</v>
          </cell>
          <cell r="X1720">
            <v>1559</v>
          </cell>
          <cell r="Y1720">
            <v>15336037.73</v>
          </cell>
        </row>
        <row r="1721">
          <cell r="A1721">
            <v>1712</v>
          </cell>
          <cell r="B1721">
            <v>343</v>
          </cell>
          <cell r="C1721" t="str">
            <v xml:space="preserve">WINCHENDON                   </v>
          </cell>
          <cell r="D1721">
            <v>832</v>
          </cell>
          <cell r="E1721" t="str">
            <v>MONTACHUSETT</v>
          </cell>
          <cell r="F1721">
            <v>1628692</v>
          </cell>
          <cell r="G1721">
            <v>9.5301496468932018E-2</v>
          </cell>
          <cell r="H1721">
            <v>1702488</v>
          </cell>
          <cell r="I1721">
            <v>9.9919912495856522E-2</v>
          </cell>
          <cell r="J1721"/>
          <cell r="K1721">
            <v>526725</v>
          </cell>
          <cell r="L1721">
            <v>0</v>
          </cell>
          <cell r="M1721">
            <v>0</v>
          </cell>
          <cell r="N1721">
            <v>1702488</v>
          </cell>
          <cell r="O1721">
            <v>526725</v>
          </cell>
          <cell r="P1721">
            <v>493691</v>
          </cell>
          <cell r="Q1721">
            <v>33034</v>
          </cell>
          <cell r="R1721">
            <v>6.6912299393750345</v>
          </cell>
          <cell r="S1721">
            <v>115</v>
          </cell>
          <cell r="T1721">
            <v>0</v>
          </cell>
          <cell r="U1721">
            <v>343</v>
          </cell>
          <cell r="V1721">
            <v>832</v>
          </cell>
          <cell r="W1721">
            <v>1712</v>
          </cell>
          <cell r="X1721">
            <v>115</v>
          </cell>
          <cell r="Y1721">
            <v>1702488</v>
          </cell>
        </row>
        <row r="1722">
          <cell r="A1722">
            <v>1713</v>
          </cell>
          <cell r="B1722">
            <v>343</v>
          </cell>
          <cell r="D1722">
            <v>998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/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343</v>
          </cell>
          <cell r="V1722">
            <v>998</v>
          </cell>
          <cell r="W1722">
            <v>1713</v>
          </cell>
          <cell r="X1722">
            <v>0</v>
          </cell>
          <cell r="Y1722">
            <v>0</v>
          </cell>
        </row>
        <row r="1723">
          <cell r="A1723">
            <v>1714</v>
          </cell>
          <cell r="B1723">
            <v>343</v>
          </cell>
          <cell r="D1723">
            <v>998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/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343</v>
          </cell>
          <cell r="V1723">
            <v>998</v>
          </cell>
          <cell r="W1723">
            <v>1714</v>
          </cell>
          <cell r="X1723">
            <v>0</v>
          </cell>
          <cell r="Y1723">
            <v>0</v>
          </cell>
        </row>
        <row r="1724">
          <cell r="A1724">
            <v>1715</v>
          </cell>
          <cell r="B1724">
            <v>343</v>
          </cell>
          <cell r="C1724" t="str">
            <v xml:space="preserve">WINCHENDON                   </v>
          </cell>
          <cell r="D1724">
            <v>999</v>
          </cell>
          <cell r="E1724" t="str">
            <v>TOTAL</v>
          </cell>
          <cell r="F1724">
            <v>17089889.039999999</v>
          </cell>
          <cell r="G1724">
            <v>1</v>
          </cell>
          <cell r="H1724">
            <v>17038525.73</v>
          </cell>
          <cell r="I1724">
            <v>1</v>
          </cell>
          <cell r="J1724">
            <v>5271476</v>
          </cell>
          <cell r="K1724">
            <v>5271476</v>
          </cell>
          <cell r="L1724">
            <v>0</v>
          </cell>
          <cell r="M1724">
            <v>0</v>
          </cell>
          <cell r="N1724">
            <v>17038525.73</v>
          </cell>
          <cell r="O1724">
            <v>5271476</v>
          </cell>
          <cell r="P1724">
            <v>5180303</v>
          </cell>
          <cell r="Q1724">
            <v>91173</v>
          </cell>
          <cell r="R1724">
            <v>1.7599935756653617</v>
          </cell>
          <cell r="S1724">
            <v>1740</v>
          </cell>
          <cell r="T1724">
            <v>0</v>
          </cell>
          <cell r="U1724">
            <v>343</v>
          </cell>
          <cell r="V1724">
            <v>999</v>
          </cell>
          <cell r="W1724">
            <v>1715</v>
          </cell>
          <cell r="X1724">
            <v>1674</v>
          </cell>
          <cell r="Y1724">
            <v>17038525.73</v>
          </cell>
        </row>
        <row r="1725">
          <cell r="A1725">
            <v>1716</v>
          </cell>
          <cell r="B1725">
            <v>344</v>
          </cell>
          <cell r="C1725" t="str">
            <v xml:space="preserve">WINCHESTER                   </v>
          </cell>
          <cell r="D1725">
            <v>344</v>
          </cell>
          <cell r="E1725" t="str">
            <v>WINCHESTER</v>
          </cell>
          <cell r="F1725">
            <v>35352719.397000007</v>
          </cell>
          <cell r="G1725">
            <v>0.99441972328666273</v>
          </cell>
          <cell r="H1725">
            <v>37274561.601149991</v>
          </cell>
          <cell r="I1725">
            <v>0.99367238511009504</v>
          </cell>
          <cell r="J1725"/>
          <cell r="K1725">
            <v>30107863</v>
          </cell>
          <cell r="L1725">
            <v>0</v>
          </cell>
          <cell r="M1725">
            <v>0</v>
          </cell>
          <cell r="N1725">
            <v>37274561.601149991</v>
          </cell>
          <cell r="O1725">
            <v>30107863</v>
          </cell>
          <cell r="P1725">
            <v>29111601</v>
          </cell>
          <cell r="Q1725">
            <v>996262</v>
          </cell>
          <cell r="R1725">
            <v>3.4222164559070456</v>
          </cell>
          <cell r="S1725">
            <v>4096</v>
          </cell>
          <cell r="T1725">
            <v>0</v>
          </cell>
          <cell r="U1725">
            <v>344</v>
          </cell>
          <cell r="V1725">
            <v>344</v>
          </cell>
          <cell r="W1725">
            <v>1716</v>
          </cell>
          <cell r="X1725">
            <v>4172</v>
          </cell>
          <cell r="Y1725">
            <v>37274561.601149991</v>
          </cell>
        </row>
        <row r="1726">
          <cell r="A1726">
            <v>1717</v>
          </cell>
          <cell r="B1726">
            <v>344</v>
          </cell>
          <cell r="C1726" t="str">
            <v xml:space="preserve">WINCHESTER                   </v>
          </cell>
          <cell r="D1726">
            <v>853</v>
          </cell>
          <cell r="E1726" t="str">
            <v>NORTHEAST METROPOLITAN</v>
          </cell>
          <cell r="F1726">
            <v>198385</v>
          </cell>
          <cell r="G1726">
            <v>5.5802767133372316E-3</v>
          </cell>
          <cell r="H1726">
            <v>237361</v>
          </cell>
          <cell r="I1726">
            <v>6.3276148899049844E-3</v>
          </cell>
          <cell r="J1726"/>
          <cell r="K1726">
            <v>191724</v>
          </cell>
          <cell r="L1726">
            <v>0</v>
          </cell>
          <cell r="M1726">
            <v>0</v>
          </cell>
          <cell r="N1726">
            <v>237361</v>
          </cell>
          <cell r="O1726">
            <v>191724</v>
          </cell>
          <cell r="P1726">
            <v>163362</v>
          </cell>
          <cell r="Q1726">
            <v>28362</v>
          </cell>
          <cell r="R1726">
            <v>17.361442685569472</v>
          </cell>
          <cell r="S1726">
            <v>13</v>
          </cell>
          <cell r="T1726">
            <v>0</v>
          </cell>
          <cell r="U1726">
            <v>344</v>
          </cell>
          <cell r="V1726">
            <v>853</v>
          </cell>
          <cell r="W1726">
            <v>1717</v>
          </cell>
          <cell r="X1726">
            <v>15</v>
          </cell>
          <cell r="Y1726">
            <v>237361</v>
          </cell>
        </row>
        <row r="1727">
          <cell r="A1727">
            <v>1718</v>
          </cell>
          <cell r="B1727">
            <v>344</v>
          </cell>
          <cell r="D1727">
            <v>998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/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344</v>
          </cell>
          <cell r="V1727">
            <v>998</v>
          </cell>
          <cell r="W1727">
            <v>1718</v>
          </cell>
          <cell r="X1727">
            <v>0</v>
          </cell>
          <cell r="Y1727">
            <v>0</v>
          </cell>
        </row>
        <row r="1728">
          <cell r="A1728">
            <v>1719</v>
          </cell>
          <cell r="B1728">
            <v>344</v>
          </cell>
          <cell r="D1728">
            <v>998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/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344</v>
          </cell>
          <cell r="V1728">
            <v>998</v>
          </cell>
          <cell r="W1728">
            <v>1719</v>
          </cell>
          <cell r="X1728">
            <v>0</v>
          </cell>
          <cell r="Y1728">
            <v>0</v>
          </cell>
        </row>
        <row r="1729">
          <cell r="A1729">
            <v>1720</v>
          </cell>
          <cell r="B1729">
            <v>344</v>
          </cell>
          <cell r="C1729" t="str">
            <v xml:space="preserve">WINCHESTER                   </v>
          </cell>
          <cell r="D1729">
            <v>999</v>
          </cell>
          <cell r="E1729" t="str">
            <v>TOTAL</v>
          </cell>
          <cell r="F1729">
            <v>35551104.397000007</v>
          </cell>
          <cell r="G1729">
            <v>1</v>
          </cell>
          <cell r="H1729">
            <v>37511922.601149991</v>
          </cell>
          <cell r="I1729">
            <v>1</v>
          </cell>
          <cell r="J1729">
            <v>30299587</v>
          </cell>
          <cell r="K1729">
            <v>30299587</v>
          </cell>
          <cell r="L1729">
            <v>0</v>
          </cell>
          <cell r="M1729">
            <v>0</v>
          </cell>
          <cell r="N1729">
            <v>37511922.601149991</v>
          </cell>
          <cell r="O1729">
            <v>30299587</v>
          </cell>
          <cell r="P1729">
            <v>29274963</v>
          </cell>
          <cell r="Q1729">
            <v>1024624</v>
          </cell>
          <cell r="R1729">
            <v>3.5000010076870121</v>
          </cell>
          <cell r="S1729">
            <v>4109</v>
          </cell>
          <cell r="T1729">
            <v>0</v>
          </cell>
          <cell r="U1729">
            <v>344</v>
          </cell>
          <cell r="V1729">
            <v>999</v>
          </cell>
          <cell r="W1729">
            <v>1720</v>
          </cell>
          <cell r="X1729">
            <v>4187</v>
          </cell>
          <cell r="Y1729">
            <v>37511922.601149991</v>
          </cell>
        </row>
        <row r="1730">
          <cell r="A1730">
            <v>1721</v>
          </cell>
          <cell r="B1730">
            <v>345</v>
          </cell>
          <cell r="C1730" t="str">
            <v xml:space="preserve">WINDSOR                      </v>
          </cell>
          <cell r="D1730">
            <v>345</v>
          </cell>
          <cell r="E1730" t="str">
            <v>WINDSOR</v>
          </cell>
          <cell r="F1730">
            <v>98000.56</v>
          </cell>
          <cell r="G1730">
            <v>7.6323439317636216E-2</v>
          </cell>
          <cell r="H1730">
            <v>88880.470000000016</v>
          </cell>
          <cell r="I1730">
            <v>6.9644871878443523E-2</v>
          </cell>
          <cell r="J1730"/>
          <cell r="K1730">
            <v>53746</v>
          </cell>
          <cell r="L1730">
            <v>0</v>
          </cell>
          <cell r="M1730">
            <v>0</v>
          </cell>
          <cell r="N1730">
            <v>88880.470000000016</v>
          </cell>
          <cell r="O1730">
            <v>53746</v>
          </cell>
          <cell r="P1730">
            <v>57428</v>
          </cell>
          <cell r="Q1730">
            <v>-3682</v>
          </cell>
          <cell r="R1730">
            <v>-6.4115065821550461</v>
          </cell>
          <cell r="S1730">
            <v>8</v>
          </cell>
          <cell r="T1730">
            <v>0</v>
          </cell>
          <cell r="U1730">
            <v>345</v>
          </cell>
          <cell r="V1730">
            <v>345</v>
          </cell>
          <cell r="W1730">
            <v>1721</v>
          </cell>
          <cell r="X1730">
            <v>7</v>
          </cell>
          <cell r="Y1730">
            <v>88880.470000000016</v>
          </cell>
        </row>
        <row r="1731">
          <cell r="A1731">
            <v>1722</v>
          </cell>
          <cell r="B1731">
            <v>345</v>
          </cell>
          <cell r="C1731" t="str">
            <v xml:space="preserve">WINDSOR                      </v>
          </cell>
          <cell r="D1731">
            <v>635</v>
          </cell>
          <cell r="E1731" t="str">
            <v>CENTRAL BERKSHIRE</v>
          </cell>
          <cell r="F1731">
            <v>1186016</v>
          </cell>
          <cell r="G1731">
            <v>0.9236765606823637</v>
          </cell>
          <cell r="H1731">
            <v>1187315</v>
          </cell>
          <cell r="I1731">
            <v>0.93035512812155652</v>
          </cell>
          <cell r="J1731"/>
          <cell r="K1731">
            <v>717971</v>
          </cell>
          <cell r="L1731">
            <v>0</v>
          </cell>
          <cell r="M1731">
            <v>0</v>
          </cell>
          <cell r="N1731">
            <v>1187315</v>
          </cell>
          <cell r="O1731">
            <v>717971</v>
          </cell>
          <cell r="P1731">
            <v>694999</v>
          </cell>
          <cell r="Q1731">
            <v>22972</v>
          </cell>
          <cell r="R1731">
            <v>3.3053284968755352</v>
          </cell>
          <cell r="S1731">
            <v>129</v>
          </cell>
          <cell r="T1731">
            <v>0</v>
          </cell>
          <cell r="U1731">
            <v>345</v>
          </cell>
          <cell r="V1731">
            <v>635</v>
          </cell>
          <cell r="W1731">
            <v>1722</v>
          </cell>
          <cell r="X1731">
            <v>125</v>
          </cell>
          <cell r="Y1731">
            <v>1187315</v>
          </cell>
        </row>
        <row r="1732">
          <cell r="A1732">
            <v>1723</v>
          </cell>
          <cell r="B1732">
            <v>345</v>
          </cell>
          <cell r="D1732">
            <v>998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/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345</v>
          </cell>
          <cell r="V1732">
            <v>998</v>
          </cell>
          <cell r="W1732">
            <v>1723</v>
          </cell>
          <cell r="X1732">
            <v>0</v>
          </cell>
          <cell r="Y1732">
            <v>0</v>
          </cell>
        </row>
        <row r="1733">
          <cell r="A1733">
            <v>1724</v>
          </cell>
          <cell r="B1733">
            <v>345</v>
          </cell>
          <cell r="D1733">
            <v>998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/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345</v>
          </cell>
          <cell r="V1733">
            <v>998</v>
          </cell>
          <cell r="W1733">
            <v>1724</v>
          </cell>
          <cell r="X1733">
            <v>0</v>
          </cell>
          <cell r="Y1733">
            <v>0</v>
          </cell>
        </row>
        <row r="1734">
          <cell r="A1734">
            <v>1725</v>
          </cell>
          <cell r="B1734">
            <v>345</v>
          </cell>
          <cell r="C1734" t="str">
            <v xml:space="preserve">WINDSOR                      </v>
          </cell>
          <cell r="D1734">
            <v>999</v>
          </cell>
          <cell r="E1734" t="str">
            <v>TOTAL</v>
          </cell>
          <cell r="F1734">
            <v>1284016.56</v>
          </cell>
          <cell r="G1734">
            <v>1</v>
          </cell>
          <cell r="H1734">
            <v>1276195.47</v>
          </cell>
          <cell r="I1734">
            <v>1</v>
          </cell>
          <cell r="J1734">
            <v>771717</v>
          </cell>
          <cell r="K1734">
            <v>771717</v>
          </cell>
          <cell r="L1734">
            <v>0</v>
          </cell>
          <cell r="M1734">
            <v>0</v>
          </cell>
          <cell r="N1734">
            <v>1276195.47</v>
          </cell>
          <cell r="O1734">
            <v>771717</v>
          </cell>
          <cell r="P1734">
            <v>752427</v>
          </cell>
          <cell r="Q1734">
            <v>19290</v>
          </cell>
          <cell r="R1734">
            <v>2.5637038543273967</v>
          </cell>
          <cell r="S1734">
            <v>137</v>
          </cell>
          <cell r="T1734">
            <v>0</v>
          </cell>
          <cell r="U1734">
            <v>345</v>
          </cell>
          <cell r="V1734">
            <v>999</v>
          </cell>
          <cell r="W1734">
            <v>1725</v>
          </cell>
          <cell r="X1734">
            <v>132</v>
          </cell>
          <cell r="Y1734">
            <v>1276195.47</v>
          </cell>
        </row>
        <row r="1735">
          <cell r="A1735">
            <v>1726</v>
          </cell>
          <cell r="B1735">
            <v>346</v>
          </cell>
          <cell r="C1735" t="str">
            <v xml:space="preserve">WINTHROP                     </v>
          </cell>
          <cell r="D1735">
            <v>346</v>
          </cell>
          <cell r="E1735" t="str">
            <v>WINTHROP</v>
          </cell>
          <cell r="F1735">
            <v>17937168.698699996</v>
          </cell>
          <cell r="G1735">
            <v>0.95155916066688062</v>
          </cell>
          <cell r="H1735">
            <v>18416072.0348</v>
          </cell>
          <cell r="I1735">
            <v>0.94885018838229884</v>
          </cell>
          <cell r="J1735"/>
          <cell r="K1735">
            <v>13147550</v>
          </cell>
          <cell r="L1735">
            <v>0</v>
          </cell>
          <cell r="M1735">
            <v>0</v>
          </cell>
          <cell r="N1735">
            <v>18416072.0348</v>
          </cell>
          <cell r="O1735">
            <v>13141365</v>
          </cell>
          <cell r="P1735">
            <v>12779319</v>
          </cell>
          <cell r="Q1735">
            <v>362046</v>
          </cell>
          <cell r="R1735">
            <v>2.8330617617417642</v>
          </cell>
          <cell r="S1735">
            <v>1950</v>
          </cell>
          <cell r="T1735">
            <v>0</v>
          </cell>
          <cell r="U1735">
            <v>346</v>
          </cell>
          <cell r="V1735">
            <v>346</v>
          </cell>
          <cell r="W1735">
            <v>1726</v>
          </cell>
          <cell r="X1735">
            <v>1919</v>
          </cell>
          <cell r="Y1735">
            <v>18416072.0348</v>
          </cell>
        </row>
        <row r="1736">
          <cell r="A1736">
            <v>1727</v>
          </cell>
          <cell r="B1736">
            <v>346</v>
          </cell>
          <cell r="C1736" t="str">
            <v xml:space="preserve">WINTHROP                     </v>
          </cell>
          <cell r="D1736">
            <v>853</v>
          </cell>
          <cell r="E1736" t="str">
            <v>NORTHEAST METROPOLITAN</v>
          </cell>
          <cell r="F1736">
            <v>885104</v>
          </cell>
          <cell r="G1736">
            <v>4.6954390265836081E-2</v>
          </cell>
          <cell r="H1736">
            <v>949446</v>
          </cell>
          <cell r="I1736">
            <v>4.8918250007735906E-2</v>
          </cell>
          <cell r="J1736"/>
          <cell r="K1736">
            <v>677826</v>
          </cell>
          <cell r="L1736">
            <v>0</v>
          </cell>
          <cell r="M1736">
            <v>0</v>
          </cell>
          <cell r="N1736">
            <v>949446</v>
          </cell>
          <cell r="O1736">
            <v>677507</v>
          </cell>
          <cell r="P1736">
            <v>630592</v>
          </cell>
          <cell r="Q1736">
            <v>46915</v>
          </cell>
          <cell r="R1736">
            <v>7.4398343144220034</v>
          </cell>
          <cell r="S1736">
            <v>58</v>
          </cell>
          <cell r="T1736">
            <v>0</v>
          </cell>
          <cell r="U1736">
            <v>346</v>
          </cell>
          <cell r="V1736">
            <v>853</v>
          </cell>
          <cell r="W1736">
            <v>1727</v>
          </cell>
          <cell r="X1736">
            <v>60</v>
          </cell>
          <cell r="Y1736">
            <v>949446</v>
          </cell>
        </row>
        <row r="1737">
          <cell r="A1737">
            <v>1728</v>
          </cell>
          <cell r="B1737">
            <v>346</v>
          </cell>
          <cell r="C1737" t="str">
            <v xml:space="preserve">WINTHROP                     </v>
          </cell>
          <cell r="D1737">
            <v>913</v>
          </cell>
          <cell r="E1737" t="str">
            <v>ESSEX AGRICULTURAL</v>
          </cell>
          <cell r="F1737">
            <v>28020</v>
          </cell>
          <cell r="G1737">
            <v>1.4864490672833101E-3</v>
          </cell>
          <cell r="H1737">
            <v>43312</v>
          </cell>
          <cell r="I1737">
            <v>2.2315616099652402E-3</v>
          </cell>
          <cell r="J1737"/>
          <cell r="K1737">
            <v>30921</v>
          </cell>
          <cell r="L1737">
            <v>37425</v>
          </cell>
          <cell r="M1737">
            <v>6504</v>
          </cell>
          <cell r="N1737">
            <v>0</v>
          </cell>
          <cell r="O1737">
            <v>37425</v>
          </cell>
          <cell r="P1737">
            <v>24544</v>
          </cell>
          <cell r="Q1737">
            <v>12881</v>
          </cell>
          <cell r="R1737">
            <v>52.481258148631028</v>
          </cell>
          <cell r="S1737">
            <v>2</v>
          </cell>
          <cell r="T1737">
            <v>0</v>
          </cell>
          <cell r="U1737">
            <v>346</v>
          </cell>
          <cell r="V1737">
            <v>913</v>
          </cell>
          <cell r="W1737">
            <v>1728</v>
          </cell>
          <cell r="X1737">
            <v>3</v>
          </cell>
          <cell r="Y1737">
            <v>43312</v>
          </cell>
        </row>
        <row r="1738">
          <cell r="A1738">
            <v>1729</v>
          </cell>
          <cell r="B1738">
            <v>346</v>
          </cell>
          <cell r="D1738">
            <v>998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/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346</v>
          </cell>
          <cell r="V1738">
            <v>998</v>
          </cell>
          <cell r="W1738">
            <v>1729</v>
          </cell>
          <cell r="X1738">
            <v>0</v>
          </cell>
          <cell r="Y1738">
            <v>0</v>
          </cell>
        </row>
        <row r="1739">
          <cell r="A1739">
            <v>1730</v>
          </cell>
          <cell r="B1739">
            <v>346</v>
          </cell>
          <cell r="C1739" t="str">
            <v xml:space="preserve">WINTHROP                     </v>
          </cell>
          <cell r="D1739">
            <v>999</v>
          </cell>
          <cell r="E1739" t="str">
            <v>TOTAL</v>
          </cell>
          <cell r="F1739">
            <v>18850292.698699996</v>
          </cell>
          <cell r="G1739">
            <v>1</v>
          </cell>
          <cell r="H1739">
            <v>19408830.0348</v>
          </cell>
          <cell r="I1739">
            <v>1</v>
          </cell>
          <cell r="J1739">
            <v>13856297</v>
          </cell>
          <cell r="K1739">
            <v>13856297</v>
          </cell>
          <cell r="L1739">
            <v>37425</v>
          </cell>
          <cell r="M1739">
            <v>6504</v>
          </cell>
          <cell r="N1739">
            <v>19365518.0348</v>
          </cell>
          <cell r="O1739">
            <v>13856297</v>
          </cell>
          <cell r="P1739">
            <v>13434455</v>
          </cell>
          <cell r="Q1739">
            <v>421842</v>
          </cell>
          <cell r="R1739">
            <v>3.1400008411208344</v>
          </cell>
          <cell r="S1739">
            <v>2010</v>
          </cell>
          <cell r="T1739">
            <v>0</v>
          </cell>
          <cell r="U1739">
            <v>346</v>
          </cell>
          <cell r="V1739">
            <v>999</v>
          </cell>
          <cell r="W1739">
            <v>1730</v>
          </cell>
          <cell r="X1739">
            <v>1982</v>
          </cell>
          <cell r="Y1739">
            <v>19408830.0348</v>
          </cell>
        </row>
        <row r="1740">
          <cell r="A1740">
            <v>1731</v>
          </cell>
          <cell r="B1740">
            <v>347</v>
          </cell>
          <cell r="C1740" t="str">
            <v>WOBURN</v>
          </cell>
          <cell r="D1740">
            <v>347</v>
          </cell>
          <cell r="E1740" t="str">
            <v>WOBURN</v>
          </cell>
          <cell r="F1740">
            <v>44725938.827559993</v>
          </cell>
          <cell r="G1740">
            <v>0.98125113610517545</v>
          </cell>
          <cell r="H1740">
            <v>46091897.869999997</v>
          </cell>
          <cell r="I1740">
            <v>0.97784316446972763</v>
          </cell>
          <cell r="J1740"/>
          <cell r="K1740">
            <v>39862499</v>
          </cell>
          <cell r="L1740">
            <v>0</v>
          </cell>
          <cell r="M1740">
            <v>0</v>
          </cell>
          <cell r="N1740">
            <v>46091897.869999997</v>
          </cell>
          <cell r="O1740">
            <v>39862499</v>
          </cell>
          <cell r="P1740">
            <v>38469627</v>
          </cell>
          <cell r="Q1740">
            <v>1392872</v>
          </cell>
          <cell r="R1740">
            <v>3.6207057583376101</v>
          </cell>
          <cell r="S1740">
            <v>4777</v>
          </cell>
          <cell r="T1740">
            <v>0</v>
          </cell>
          <cell r="U1740">
            <v>347</v>
          </cell>
          <cell r="V1740">
            <v>347</v>
          </cell>
          <cell r="W1740">
            <v>1731</v>
          </cell>
          <cell r="X1740">
            <v>4739</v>
          </cell>
          <cell r="Y1740">
            <v>46091897.869999997</v>
          </cell>
        </row>
        <row r="1741">
          <cell r="A1741">
            <v>1732</v>
          </cell>
          <cell r="B1741">
            <v>347</v>
          </cell>
          <cell r="C1741" t="str">
            <v>WOBURN</v>
          </cell>
          <cell r="D1741">
            <v>853</v>
          </cell>
          <cell r="E1741" t="str">
            <v>NORTHEAST METROPOLITAN</v>
          </cell>
          <cell r="F1741">
            <v>854583</v>
          </cell>
          <cell r="G1741">
            <v>1.8748863894824511E-2</v>
          </cell>
          <cell r="H1741">
            <v>1044391</v>
          </cell>
          <cell r="I1741">
            <v>2.2156835530272413E-2</v>
          </cell>
          <cell r="J1741"/>
          <cell r="K1741">
            <v>903240</v>
          </cell>
          <cell r="L1741">
            <v>0</v>
          </cell>
          <cell r="M1741">
            <v>0</v>
          </cell>
          <cell r="N1741">
            <v>1044391</v>
          </cell>
          <cell r="O1741">
            <v>903240</v>
          </cell>
          <cell r="P1741">
            <v>735043</v>
          </cell>
          <cell r="Q1741">
            <v>168197</v>
          </cell>
          <cell r="R1741">
            <v>22.882606867897525</v>
          </cell>
          <cell r="S1741">
            <v>56</v>
          </cell>
          <cell r="T1741">
            <v>0</v>
          </cell>
          <cell r="U1741">
            <v>347</v>
          </cell>
          <cell r="V1741">
            <v>853</v>
          </cell>
          <cell r="W1741">
            <v>1732</v>
          </cell>
          <cell r="X1741">
            <v>66</v>
          </cell>
          <cell r="Y1741">
            <v>1044391</v>
          </cell>
        </row>
        <row r="1742">
          <cell r="A1742">
            <v>1733</v>
          </cell>
          <cell r="B1742">
            <v>347</v>
          </cell>
          <cell r="D1742">
            <v>998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/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347</v>
          </cell>
          <cell r="V1742">
            <v>998</v>
          </cell>
          <cell r="W1742">
            <v>1733</v>
          </cell>
          <cell r="X1742">
            <v>0</v>
          </cell>
          <cell r="Y1742">
            <v>0</v>
          </cell>
        </row>
        <row r="1743">
          <cell r="A1743">
            <v>1734</v>
          </cell>
          <cell r="B1743">
            <v>347</v>
          </cell>
          <cell r="D1743">
            <v>998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/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347</v>
          </cell>
          <cell r="V1743">
            <v>998</v>
          </cell>
          <cell r="W1743">
            <v>1734</v>
          </cell>
          <cell r="X1743">
            <v>0</v>
          </cell>
          <cell r="Y1743">
            <v>0</v>
          </cell>
        </row>
        <row r="1744">
          <cell r="A1744">
            <v>1735</v>
          </cell>
          <cell r="B1744">
            <v>347</v>
          </cell>
          <cell r="C1744" t="str">
            <v>WOBURN</v>
          </cell>
          <cell r="D1744">
            <v>999</v>
          </cell>
          <cell r="E1744" t="str">
            <v>TOTAL</v>
          </cell>
          <cell r="F1744">
            <v>45580521.827559993</v>
          </cell>
          <cell r="G1744">
            <v>1</v>
          </cell>
          <cell r="H1744">
            <v>47136288.869999997</v>
          </cell>
          <cell r="I1744">
            <v>1</v>
          </cell>
          <cell r="J1744">
            <v>40765739</v>
          </cell>
          <cell r="K1744">
            <v>40765739</v>
          </cell>
          <cell r="L1744">
            <v>0</v>
          </cell>
          <cell r="M1744">
            <v>0</v>
          </cell>
          <cell r="N1744">
            <v>47136288.869999997</v>
          </cell>
          <cell r="O1744">
            <v>40765739</v>
          </cell>
          <cell r="P1744">
            <v>39204670</v>
          </cell>
          <cell r="Q1744">
            <v>1561069</v>
          </cell>
          <cell r="R1744">
            <v>3.9818445098504847</v>
          </cell>
          <cell r="S1744">
            <v>4833</v>
          </cell>
          <cell r="T1744">
            <v>0</v>
          </cell>
          <cell r="U1744">
            <v>347</v>
          </cell>
          <cell r="V1744">
            <v>999</v>
          </cell>
          <cell r="W1744">
            <v>1735</v>
          </cell>
          <cell r="X1744">
            <v>4805</v>
          </cell>
          <cell r="Y1744">
            <v>47136288.869999997</v>
          </cell>
        </row>
        <row r="1745">
          <cell r="A1745">
            <v>1736</v>
          </cell>
          <cell r="B1745">
            <v>348</v>
          </cell>
          <cell r="C1745" t="str">
            <v xml:space="preserve">WORCESTER                    </v>
          </cell>
          <cell r="D1745">
            <v>348</v>
          </cell>
          <cell r="E1745" t="str">
            <v>WORCESTER</v>
          </cell>
          <cell r="F1745">
            <v>286908104.64000005</v>
          </cell>
          <cell r="G1745">
            <v>1</v>
          </cell>
          <cell r="H1745">
            <v>298950312.13000005</v>
          </cell>
          <cell r="I1745">
            <v>1</v>
          </cell>
          <cell r="J1745"/>
          <cell r="K1745">
            <v>88586175</v>
          </cell>
          <cell r="L1745">
            <v>0</v>
          </cell>
          <cell r="M1745">
            <v>0</v>
          </cell>
          <cell r="N1745">
            <v>298950312.13000005</v>
          </cell>
          <cell r="O1745">
            <v>88586175</v>
          </cell>
          <cell r="P1745">
            <v>85772826</v>
          </cell>
          <cell r="Q1745">
            <v>2813349</v>
          </cell>
          <cell r="R1745">
            <v>3.2800003581553905</v>
          </cell>
          <cell r="S1745">
            <v>26216</v>
          </cell>
          <cell r="T1745">
            <v>0</v>
          </cell>
          <cell r="U1745">
            <v>348</v>
          </cell>
          <cell r="V1745">
            <v>348</v>
          </cell>
          <cell r="W1745">
            <v>1736</v>
          </cell>
          <cell r="X1745">
            <v>26145</v>
          </cell>
          <cell r="Y1745">
            <v>298950312.13000005</v>
          </cell>
        </row>
        <row r="1746">
          <cell r="A1746">
            <v>1737</v>
          </cell>
          <cell r="B1746">
            <v>348</v>
          </cell>
          <cell r="D1746">
            <v>998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/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348</v>
          </cell>
          <cell r="V1746">
            <v>998</v>
          </cell>
          <cell r="W1746">
            <v>1737</v>
          </cell>
          <cell r="X1746">
            <v>0</v>
          </cell>
          <cell r="Y1746">
            <v>0</v>
          </cell>
        </row>
        <row r="1747">
          <cell r="A1747">
            <v>1738</v>
          </cell>
          <cell r="B1747">
            <v>348</v>
          </cell>
          <cell r="D1747">
            <v>998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/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348</v>
          </cell>
          <cell r="V1747">
            <v>998</v>
          </cell>
          <cell r="W1747">
            <v>1738</v>
          </cell>
          <cell r="X1747">
            <v>0</v>
          </cell>
          <cell r="Y1747">
            <v>0</v>
          </cell>
        </row>
        <row r="1748">
          <cell r="A1748">
            <v>1739</v>
          </cell>
          <cell r="B1748">
            <v>348</v>
          </cell>
          <cell r="D1748">
            <v>998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/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348</v>
          </cell>
          <cell r="V1748">
            <v>998</v>
          </cell>
          <cell r="W1748">
            <v>1739</v>
          </cell>
          <cell r="X1748">
            <v>0</v>
          </cell>
          <cell r="Y1748">
            <v>0</v>
          </cell>
        </row>
        <row r="1749">
          <cell r="A1749">
            <v>1740</v>
          </cell>
          <cell r="B1749">
            <v>348</v>
          </cell>
          <cell r="C1749" t="str">
            <v xml:space="preserve">WORCESTER                    </v>
          </cell>
          <cell r="D1749">
            <v>999</v>
          </cell>
          <cell r="E1749" t="str">
            <v>TOTAL</v>
          </cell>
          <cell r="F1749">
            <v>286908104.64000005</v>
          </cell>
          <cell r="G1749">
            <v>1</v>
          </cell>
          <cell r="H1749">
            <v>298950312.13000005</v>
          </cell>
          <cell r="I1749">
            <v>1</v>
          </cell>
          <cell r="J1749">
            <v>88586175</v>
          </cell>
          <cell r="K1749">
            <v>88586175</v>
          </cell>
          <cell r="L1749">
            <v>0</v>
          </cell>
          <cell r="M1749">
            <v>0</v>
          </cell>
          <cell r="N1749">
            <v>298950312.13000005</v>
          </cell>
          <cell r="O1749">
            <v>88586175</v>
          </cell>
          <cell r="P1749">
            <v>85772826</v>
          </cell>
          <cell r="Q1749">
            <v>2813349</v>
          </cell>
          <cell r="R1749">
            <v>3.2800003581553905</v>
          </cell>
          <cell r="S1749">
            <v>26216</v>
          </cell>
          <cell r="T1749">
            <v>0</v>
          </cell>
          <cell r="U1749">
            <v>348</v>
          </cell>
          <cell r="V1749">
            <v>999</v>
          </cell>
          <cell r="W1749">
            <v>1740</v>
          </cell>
          <cell r="X1749">
            <v>26145</v>
          </cell>
          <cell r="Y1749">
            <v>298950312.13000005</v>
          </cell>
        </row>
        <row r="1750">
          <cell r="A1750">
            <v>1741</v>
          </cell>
          <cell r="B1750">
            <v>349</v>
          </cell>
          <cell r="C1750" t="str">
            <v xml:space="preserve">WORTHINGTON                  </v>
          </cell>
          <cell r="D1750">
            <v>349</v>
          </cell>
          <cell r="E1750" t="str">
            <v>WORTHINGTON</v>
          </cell>
          <cell r="F1750">
            <v>49000.28</v>
          </cell>
          <cell r="G1750">
            <v>6.1012076487091137E-2</v>
          </cell>
          <cell r="H1750">
            <v>101577.68000000001</v>
          </cell>
          <cell r="I1750">
            <v>0.10535609951070424</v>
          </cell>
          <cell r="J1750"/>
          <cell r="K1750">
            <v>101578</v>
          </cell>
          <cell r="L1750">
            <v>0</v>
          </cell>
          <cell r="M1750">
            <v>0</v>
          </cell>
          <cell r="N1750">
            <v>101577.68000000001</v>
          </cell>
          <cell r="O1750">
            <v>101578</v>
          </cell>
          <cell r="P1750">
            <v>61740</v>
          </cell>
          <cell r="Q1750">
            <v>39838</v>
          </cell>
          <cell r="R1750">
            <v>64.525429219306773</v>
          </cell>
          <cell r="S1750">
            <v>4</v>
          </cell>
          <cell r="T1750">
            <v>0</v>
          </cell>
          <cell r="U1750">
            <v>349</v>
          </cell>
          <cell r="V1750">
            <v>349</v>
          </cell>
          <cell r="W1750">
            <v>1741</v>
          </cell>
          <cell r="X1750">
            <v>8</v>
          </cell>
          <cell r="Y1750">
            <v>101577.68000000001</v>
          </cell>
        </row>
        <row r="1751">
          <cell r="A1751">
            <v>1742</v>
          </cell>
          <cell r="B1751">
            <v>349</v>
          </cell>
          <cell r="C1751" t="str">
            <v xml:space="preserve">WORTHINGTON                  </v>
          </cell>
          <cell r="D1751">
            <v>672</v>
          </cell>
          <cell r="E1751" t="str">
            <v>GATEWAY</v>
          </cell>
          <cell r="F1751">
            <v>754124</v>
          </cell>
          <cell r="G1751">
            <v>0.93898792351290883</v>
          </cell>
          <cell r="H1751">
            <v>862559</v>
          </cell>
          <cell r="I1751">
            <v>0.89464390048929576</v>
          </cell>
          <cell r="J1751"/>
          <cell r="K1751">
            <v>862559</v>
          </cell>
          <cell r="L1751">
            <v>0</v>
          </cell>
          <cell r="M1751">
            <v>0</v>
          </cell>
          <cell r="N1751">
            <v>862559</v>
          </cell>
          <cell r="O1751">
            <v>862559</v>
          </cell>
          <cell r="P1751">
            <v>950196</v>
          </cell>
          <cell r="Q1751">
            <v>-87637</v>
          </cell>
          <cell r="R1751">
            <v>-9.2230445087118866</v>
          </cell>
          <cell r="S1751">
            <v>82</v>
          </cell>
          <cell r="T1751">
            <v>0</v>
          </cell>
          <cell r="U1751">
            <v>349</v>
          </cell>
          <cell r="V1751">
            <v>672</v>
          </cell>
          <cell r="W1751">
            <v>1742</v>
          </cell>
          <cell r="X1751">
            <v>89</v>
          </cell>
          <cell r="Y1751">
            <v>862559</v>
          </cell>
        </row>
        <row r="1752">
          <cell r="A1752">
            <v>1743</v>
          </cell>
          <cell r="B1752">
            <v>349</v>
          </cell>
          <cell r="D1752">
            <v>998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/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349</v>
          </cell>
          <cell r="V1752">
            <v>998</v>
          </cell>
          <cell r="W1752">
            <v>1743</v>
          </cell>
          <cell r="X1752">
            <v>0</v>
          </cell>
          <cell r="Y1752">
            <v>0</v>
          </cell>
        </row>
        <row r="1753">
          <cell r="A1753">
            <v>1744</v>
          </cell>
          <cell r="B1753">
            <v>349</v>
          </cell>
          <cell r="D1753">
            <v>998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/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349</v>
          </cell>
          <cell r="V1753">
            <v>998</v>
          </cell>
          <cell r="W1753">
            <v>1744</v>
          </cell>
          <cell r="X1753">
            <v>0</v>
          </cell>
          <cell r="Y1753">
            <v>0</v>
          </cell>
        </row>
        <row r="1754">
          <cell r="A1754">
            <v>1745</v>
          </cell>
          <cell r="B1754">
            <v>349</v>
          </cell>
          <cell r="C1754" t="str">
            <v xml:space="preserve">WORTHINGTON                  </v>
          </cell>
          <cell r="D1754">
            <v>999</v>
          </cell>
          <cell r="E1754" t="str">
            <v>TOTAL</v>
          </cell>
          <cell r="F1754">
            <v>803124.28</v>
          </cell>
          <cell r="G1754">
            <v>1</v>
          </cell>
          <cell r="H1754">
            <v>964136.68</v>
          </cell>
          <cell r="I1754">
            <v>1</v>
          </cell>
          <cell r="J1754">
            <v>964136.68</v>
          </cell>
          <cell r="K1754">
            <v>964137</v>
          </cell>
          <cell r="L1754">
            <v>0</v>
          </cell>
          <cell r="M1754">
            <v>0</v>
          </cell>
          <cell r="N1754">
            <v>964136.68</v>
          </cell>
          <cell r="O1754">
            <v>964137</v>
          </cell>
          <cell r="P1754">
            <v>1011936</v>
          </cell>
          <cell r="Q1754">
            <v>-47799</v>
          </cell>
          <cell r="R1754">
            <v>-4.7235200645100086</v>
          </cell>
          <cell r="S1754">
            <v>86</v>
          </cell>
          <cell r="T1754">
            <v>0</v>
          </cell>
          <cell r="U1754">
            <v>349</v>
          </cell>
          <cell r="V1754">
            <v>999</v>
          </cell>
          <cell r="W1754">
            <v>1745</v>
          </cell>
          <cell r="X1754">
            <v>97</v>
          </cell>
          <cell r="Y1754">
            <v>964136.68</v>
          </cell>
        </row>
        <row r="1755">
          <cell r="A1755">
            <v>1746</v>
          </cell>
          <cell r="B1755">
            <v>350</v>
          </cell>
          <cell r="C1755" t="str">
            <v xml:space="preserve">WRENTHAM                     </v>
          </cell>
          <cell r="D1755">
            <v>350</v>
          </cell>
          <cell r="E1755" t="str">
            <v>WRENTHAM</v>
          </cell>
          <cell r="F1755">
            <v>8997163.6104499996</v>
          </cell>
          <cell r="G1755">
            <v>0.49682274491127926</v>
          </cell>
          <cell r="H1755">
            <v>8996680.8980999999</v>
          </cell>
          <cell r="I1755">
            <v>0.4811832825711222</v>
          </cell>
          <cell r="J1755"/>
          <cell r="K1755">
            <v>5899004</v>
          </cell>
          <cell r="L1755">
            <v>0</v>
          </cell>
          <cell r="M1755">
            <v>0</v>
          </cell>
          <cell r="N1755">
            <v>8996680.8980999999</v>
          </cell>
          <cell r="O1755">
            <v>5899004</v>
          </cell>
          <cell r="P1755">
            <v>5880789</v>
          </cell>
          <cell r="Q1755">
            <v>18215</v>
          </cell>
          <cell r="R1755">
            <v>0.3097373498692097</v>
          </cell>
          <cell r="S1755">
            <v>1097</v>
          </cell>
          <cell r="T1755">
            <v>0</v>
          </cell>
          <cell r="U1755">
            <v>350</v>
          </cell>
          <cell r="V1755">
            <v>350</v>
          </cell>
          <cell r="W1755">
            <v>1746</v>
          </cell>
          <cell r="X1755">
            <v>1055</v>
          </cell>
          <cell r="Y1755">
            <v>8996680.8980999999</v>
          </cell>
        </row>
        <row r="1756">
          <cell r="A1756">
            <v>1747</v>
          </cell>
          <cell r="B1756">
            <v>350</v>
          </cell>
          <cell r="C1756" t="str">
            <v xml:space="preserve">WRENTHAM                     </v>
          </cell>
          <cell r="D1756">
            <v>690</v>
          </cell>
          <cell r="E1756" t="str">
            <v>KING PHILIP</v>
          </cell>
          <cell r="F1756">
            <v>7930534</v>
          </cell>
          <cell r="G1756">
            <v>0.43792353246926913</v>
          </cell>
          <cell r="H1756">
            <v>8387451</v>
          </cell>
          <cell r="I1756">
            <v>0.4485989055626925</v>
          </cell>
          <cell r="J1756"/>
          <cell r="K1756">
            <v>5499540</v>
          </cell>
          <cell r="L1756">
            <v>0</v>
          </cell>
          <cell r="M1756">
            <v>0</v>
          </cell>
          <cell r="N1756">
            <v>8387451</v>
          </cell>
          <cell r="O1756">
            <v>5499540</v>
          </cell>
          <cell r="P1756">
            <v>5183612</v>
          </cell>
          <cell r="Q1756">
            <v>315928</v>
          </cell>
          <cell r="R1756">
            <v>6.094746288881189</v>
          </cell>
          <cell r="S1756">
            <v>900</v>
          </cell>
          <cell r="T1756">
            <v>0</v>
          </cell>
          <cell r="U1756">
            <v>350</v>
          </cell>
          <cell r="V1756">
            <v>690</v>
          </cell>
          <cell r="W1756">
            <v>1747</v>
          </cell>
          <cell r="X1756">
            <v>919</v>
          </cell>
          <cell r="Y1756">
            <v>8387451</v>
          </cell>
        </row>
        <row r="1757">
          <cell r="A1757">
            <v>1748</v>
          </cell>
          <cell r="B1757">
            <v>350</v>
          </cell>
          <cell r="C1757" t="str">
            <v xml:space="preserve">WRENTHAM                     </v>
          </cell>
          <cell r="D1757">
            <v>878</v>
          </cell>
          <cell r="E1757" t="str">
            <v>TRI COUNTY</v>
          </cell>
          <cell r="F1757">
            <v>1096108</v>
          </cell>
          <cell r="G1757">
            <v>6.0527007049944639E-2</v>
          </cell>
          <cell r="H1757">
            <v>1238340</v>
          </cell>
          <cell r="I1757">
            <v>6.6232037446717087E-2</v>
          </cell>
          <cell r="J1757"/>
          <cell r="K1757">
            <v>811963</v>
          </cell>
          <cell r="L1757">
            <v>0</v>
          </cell>
          <cell r="M1757">
            <v>0</v>
          </cell>
          <cell r="N1757">
            <v>1238340</v>
          </cell>
          <cell r="O1757">
            <v>811963</v>
          </cell>
          <cell r="P1757">
            <v>716446</v>
          </cell>
          <cell r="Q1757">
            <v>95517</v>
          </cell>
          <cell r="R1757">
            <v>13.332058522205442</v>
          </cell>
          <cell r="S1757">
            <v>76</v>
          </cell>
          <cell r="T1757">
            <v>0</v>
          </cell>
          <cell r="U1757">
            <v>350</v>
          </cell>
          <cell r="V1757">
            <v>878</v>
          </cell>
          <cell r="W1757">
            <v>1748</v>
          </cell>
          <cell r="X1757">
            <v>83</v>
          </cell>
          <cell r="Y1757">
            <v>1238340</v>
          </cell>
        </row>
        <row r="1758">
          <cell r="A1758">
            <v>1749</v>
          </cell>
          <cell r="B1758">
            <v>350</v>
          </cell>
          <cell r="C1758" t="str">
            <v xml:space="preserve">WRENTHAM                     </v>
          </cell>
          <cell r="D1758">
            <v>915</v>
          </cell>
          <cell r="E1758" t="str">
            <v>NORFOLK COUNTY</v>
          </cell>
          <cell r="F1758">
            <v>85598</v>
          </cell>
          <cell r="G1758">
            <v>4.7267155695069835E-3</v>
          </cell>
          <cell r="H1758">
            <v>74522</v>
          </cell>
          <cell r="I1758">
            <v>3.9857744194681998E-3</v>
          </cell>
          <cell r="J1758"/>
          <cell r="K1758">
            <v>48863</v>
          </cell>
          <cell r="L1758">
            <v>0</v>
          </cell>
          <cell r="M1758">
            <v>0</v>
          </cell>
          <cell r="N1758">
            <v>74522</v>
          </cell>
          <cell r="O1758">
            <v>48863</v>
          </cell>
          <cell r="P1758">
            <v>55949</v>
          </cell>
          <cell r="Q1758">
            <v>-7086</v>
          </cell>
          <cell r="R1758">
            <v>-12.665105721281881</v>
          </cell>
          <cell r="S1758">
            <v>6</v>
          </cell>
          <cell r="T1758">
            <v>0</v>
          </cell>
          <cell r="U1758">
            <v>350</v>
          </cell>
          <cell r="V1758">
            <v>915</v>
          </cell>
          <cell r="W1758">
            <v>1749</v>
          </cell>
          <cell r="X1758">
            <v>5</v>
          </cell>
          <cell r="Y1758">
            <v>74522</v>
          </cell>
        </row>
        <row r="1759">
          <cell r="A1759">
            <v>1750</v>
          </cell>
          <cell r="B1759">
            <v>350</v>
          </cell>
          <cell r="C1759" t="str">
            <v xml:space="preserve">WRENTHAM                     </v>
          </cell>
          <cell r="D1759">
            <v>999</v>
          </cell>
          <cell r="E1759" t="str">
            <v>TOTAL</v>
          </cell>
          <cell r="F1759">
            <v>18109403.61045</v>
          </cell>
          <cell r="G1759">
            <v>1</v>
          </cell>
          <cell r="H1759">
            <v>18696993.8981</v>
          </cell>
          <cell r="I1759">
            <v>1</v>
          </cell>
          <cell r="J1759">
            <v>12259370</v>
          </cell>
          <cell r="K1759">
            <v>12259370</v>
          </cell>
          <cell r="L1759">
            <v>0</v>
          </cell>
          <cell r="M1759">
            <v>0</v>
          </cell>
          <cell r="N1759">
            <v>18696993.8981</v>
          </cell>
          <cell r="O1759">
            <v>12259370</v>
          </cell>
          <cell r="P1759">
            <v>11836796</v>
          </cell>
          <cell r="Q1759">
            <v>422574</v>
          </cell>
          <cell r="R1759">
            <v>3.5700032339832504</v>
          </cell>
          <cell r="S1759">
            <v>2079</v>
          </cell>
          <cell r="T1759">
            <v>0</v>
          </cell>
          <cell r="U1759">
            <v>350</v>
          </cell>
          <cell r="V1759">
            <v>999</v>
          </cell>
          <cell r="W1759">
            <v>1750</v>
          </cell>
          <cell r="X1759">
            <v>2062</v>
          </cell>
          <cell r="Y1759">
            <v>18696993.8981</v>
          </cell>
        </row>
        <row r="1760">
          <cell r="A1760">
            <v>1751</v>
          </cell>
          <cell r="B1760">
            <v>351</v>
          </cell>
          <cell r="C1760" t="str">
            <v xml:space="preserve">YARMOUTH                     </v>
          </cell>
          <cell r="D1760">
            <v>351</v>
          </cell>
          <cell r="E1760" t="str">
            <v>YARMOUTH</v>
          </cell>
          <cell r="F1760">
            <v>12250.07</v>
          </cell>
          <cell r="G1760">
            <v>5.1365968290747923E-4</v>
          </cell>
          <cell r="H1760">
            <v>12697.210000000001</v>
          </cell>
          <cell r="I1760">
            <v>5.1541328532048766E-4</v>
          </cell>
          <cell r="J1760"/>
          <cell r="K1760">
            <v>10850</v>
          </cell>
          <cell r="L1760">
            <v>0</v>
          </cell>
          <cell r="M1760">
            <v>0</v>
          </cell>
          <cell r="N1760">
            <v>12697.210000000001</v>
          </cell>
          <cell r="O1760">
            <v>10850</v>
          </cell>
          <cell r="P1760">
            <v>10608</v>
          </cell>
          <cell r="Q1760">
            <v>242</v>
          </cell>
          <cell r="R1760">
            <v>2.2812971342383106</v>
          </cell>
          <cell r="S1760">
            <v>1</v>
          </cell>
          <cell r="T1760">
            <v>0</v>
          </cell>
          <cell r="U1760">
            <v>351</v>
          </cell>
          <cell r="V1760">
            <v>351</v>
          </cell>
          <cell r="W1760">
            <v>1751</v>
          </cell>
          <cell r="X1760">
            <v>1</v>
          </cell>
          <cell r="Y1760">
            <v>12697.210000000001</v>
          </cell>
        </row>
        <row r="1761">
          <cell r="A1761">
            <v>1752</v>
          </cell>
          <cell r="B1761">
            <v>351</v>
          </cell>
          <cell r="C1761" t="str">
            <v xml:space="preserve">YARMOUTH                     </v>
          </cell>
          <cell r="D1761">
            <v>645</v>
          </cell>
          <cell r="E1761" t="str">
            <v>DENNIS YARMOUTH</v>
          </cell>
          <cell r="F1761">
            <v>21430002</v>
          </cell>
          <cell r="G1761">
            <v>0.89858490865983998</v>
          </cell>
          <cell r="H1761">
            <v>22209734</v>
          </cell>
          <cell r="I1761">
            <v>0.90155175562459267</v>
          </cell>
          <cell r="J1761"/>
          <cell r="K1761">
            <v>18977792</v>
          </cell>
          <cell r="L1761">
            <v>0</v>
          </cell>
          <cell r="M1761">
            <v>0</v>
          </cell>
          <cell r="N1761">
            <v>22209734</v>
          </cell>
          <cell r="O1761">
            <v>18977792</v>
          </cell>
          <cell r="P1761">
            <v>18557293</v>
          </cell>
          <cell r="Q1761">
            <v>420499</v>
          </cell>
          <cell r="R1761">
            <v>2.2659501038217158</v>
          </cell>
          <cell r="S1761">
            <v>2298</v>
          </cell>
          <cell r="T1761">
            <v>0</v>
          </cell>
          <cell r="U1761">
            <v>351</v>
          </cell>
          <cell r="V1761">
            <v>645</v>
          </cell>
          <cell r="W1761">
            <v>1752</v>
          </cell>
          <cell r="X1761">
            <v>2274</v>
          </cell>
          <cell r="Y1761">
            <v>22209734</v>
          </cell>
        </row>
        <row r="1762">
          <cell r="A1762">
            <v>1753</v>
          </cell>
          <cell r="B1762">
            <v>351</v>
          </cell>
          <cell r="C1762" t="str">
            <v xml:space="preserve">YARMOUTH                     </v>
          </cell>
          <cell r="D1762">
            <v>815</v>
          </cell>
          <cell r="E1762" t="str">
            <v>CAPE COD</v>
          </cell>
          <cell r="F1762">
            <v>2406359</v>
          </cell>
          <cell r="G1762">
            <v>0.10090143165725247</v>
          </cell>
          <cell r="H1762">
            <v>2412576</v>
          </cell>
          <cell r="I1762">
            <v>9.7932831090086783E-2</v>
          </cell>
          <cell r="J1762"/>
          <cell r="K1762">
            <v>2061500</v>
          </cell>
          <cell r="L1762">
            <v>0</v>
          </cell>
          <cell r="M1762">
            <v>0</v>
          </cell>
          <cell r="N1762">
            <v>2412576</v>
          </cell>
          <cell r="O1762">
            <v>2061500</v>
          </cell>
          <cell r="P1762">
            <v>2083785</v>
          </cell>
          <cell r="Q1762">
            <v>-22285</v>
          </cell>
          <cell r="R1762">
            <v>-1.0694481436424583</v>
          </cell>
          <cell r="S1762">
            <v>168</v>
          </cell>
          <cell r="T1762">
            <v>0</v>
          </cell>
          <cell r="U1762">
            <v>351</v>
          </cell>
          <cell r="V1762">
            <v>815</v>
          </cell>
          <cell r="W1762">
            <v>1753</v>
          </cell>
          <cell r="X1762">
            <v>161</v>
          </cell>
          <cell r="Y1762">
            <v>2412576</v>
          </cell>
        </row>
        <row r="1763">
          <cell r="A1763">
            <v>1754</v>
          </cell>
          <cell r="B1763">
            <v>351</v>
          </cell>
          <cell r="D1763">
            <v>998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/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351</v>
          </cell>
          <cell r="V1763">
            <v>998</v>
          </cell>
          <cell r="W1763">
            <v>1754</v>
          </cell>
          <cell r="X1763">
            <v>0</v>
          </cell>
          <cell r="Y1763">
            <v>0</v>
          </cell>
        </row>
        <row r="1764">
          <cell r="A1764">
            <v>1755</v>
          </cell>
          <cell r="B1764">
            <v>351</v>
          </cell>
          <cell r="C1764" t="str">
            <v xml:space="preserve">YARMOUTH                     </v>
          </cell>
          <cell r="D1764">
            <v>999</v>
          </cell>
          <cell r="E1764" t="str">
            <v>TOTAL</v>
          </cell>
          <cell r="F1764">
            <v>23848611.07</v>
          </cell>
          <cell r="G1764">
            <v>1</v>
          </cell>
          <cell r="H1764">
            <v>24635007.210000001</v>
          </cell>
          <cell r="I1764">
            <v>0.99999999999999989</v>
          </cell>
          <cell r="J1764">
            <v>21050141</v>
          </cell>
          <cell r="K1764">
            <v>21050142</v>
          </cell>
          <cell r="L1764">
            <v>0</v>
          </cell>
          <cell r="M1764">
            <v>0</v>
          </cell>
          <cell r="N1764">
            <v>24635007.210000001</v>
          </cell>
          <cell r="O1764">
            <v>21050142</v>
          </cell>
          <cell r="P1764">
            <v>20651686</v>
          </cell>
          <cell r="Q1764">
            <v>398456</v>
          </cell>
          <cell r="R1764">
            <v>1.9294114775907401</v>
          </cell>
          <cell r="S1764">
            <v>2467</v>
          </cell>
          <cell r="T1764">
            <v>0</v>
          </cell>
          <cell r="U1764">
            <v>351</v>
          </cell>
          <cell r="V1764">
            <v>999</v>
          </cell>
          <cell r="W1764">
            <v>1755</v>
          </cell>
          <cell r="X1764">
            <v>2436</v>
          </cell>
          <cell r="Y1764">
            <v>24635007.210000001</v>
          </cell>
        </row>
        <row r="1765">
          <cell r="A1765">
            <v>1756</v>
          </cell>
          <cell r="B1765">
            <v>999</v>
          </cell>
          <cell r="C1765" t="str">
            <v>State Total</v>
          </cell>
          <cell r="D1765">
            <v>999</v>
          </cell>
          <cell r="E1765" t="str">
            <v>STATE TOTAL</v>
          </cell>
          <cell r="F1765">
            <v>9119340580.4927006</v>
          </cell>
          <cell r="G1765"/>
          <cell r="H1765">
            <v>9467117140.6663799</v>
          </cell>
          <cell r="I1765"/>
          <cell r="J1765">
            <v>5582113529.6191998</v>
          </cell>
          <cell r="K1765">
            <v>5582113529</v>
          </cell>
          <cell r="L1765">
            <v>6012959</v>
          </cell>
          <cell r="M1765">
            <v>1915451</v>
          </cell>
          <cell r="N1765">
            <v>9460158331.6663799</v>
          </cell>
          <cell r="O1765">
            <v>5582113529</v>
          </cell>
          <cell r="P1765">
            <v>5413602268</v>
          </cell>
          <cell r="Q1765">
            <v>168511261</v>
          </cell>
          <cell r="R1765">
            <v>3.112738111480339</v>
          </cell>
          <cell r="S1765">
            <v>937307</v>
          </cell>
          <cell r="T1765"/>
          <cell r="U1765"/>
          <cell r="V1765"/>
          <cell r="W1765"/>
          <cell r="X1765">
            <v>934763</v>
          </cell>
          <cell r="Y1765">
            <v>9467117140.6663799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localcont"/>
      <sheetName val="comparison to fy14"/>
      <sheetName val="townwide contributions"/>
      <sheetName val="aid436"/>
      <sheetName val="frac"/>
      <sheetName val="disthist"/>
      <sheetName val="regionals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">
          <cell r="A10">
            <v>1</v>
          </cell>
        </row>
      </sheetData>
      <sheetData sheetId="11"/>
      <sheetData sheetId="12"/>
      <sheetData sheetId="13"/>
      <sheetData sheetId="14"/>
      <sheetData sheetId="15"/>
      <sheetData sheetId="16">
        <row r="10">
          <cell r="A10">
            <v>40601</v>
          </cell>
          <cell r="B10">
            <v>1</v>
          </cell>
          <cell r="C10">
            <v>406</v>
          </cell>
          <cell r="D10" t="str">
            <v>NORTHAMPTON SMITH</v>
          </cell>
          <cell r="E10">
            <v>210</v>
          </cell>
          <cell r="F10" t="str">
            <v xml:space="preserve">NORTHAMPTON                  </v>
          </cell>
          <cell r="G10">
            <v>106</v>
          </cell>
          <cell r="H10">
            <v>91</v>
          </cell>
          <cell r="I10">
            <v>1627859</v>
          </cell>
          <cell r="J10">
            <v>1447978</v>
          </cell>
        </row>
        <row r="11">
          <cell r="A11">
            <v>60001</v>
          </cell>
          <cell r="B11">
            <v>1</v>
          </cell>
          <cell r="C11">
            <v>600</v>
          </cell>
          <cell r="D11" t="str">
            <v>ACTON BOXBOROUGH</v>
          </cell>
          <cell r="E11">
            <v>2</v>
          </cell>
          <cell r="F11" t="str">
            <v xml:space="preserve">ACTON                        </v>
          </cell>
          <cell r="G11">
            <v>2444</v>
          </cell>
          <cell r="H11">
            <v>4775</v>
          </cell>
          <cell r="I11">
            <v>17171151</v>
          </cell>
          <cell r="J11">
            <v>32993280</v>
          </cell>
        </row>
        <row r="12">
          <cell r="A12">
            <v>60002</v>
          </cell>
          <cell r="B12">
            <v>2</v>
          </cell>
          <cell r="C12">
            <v>600</v>
          </cell>
          <cell r="D12" t="str">
            <v>ACTON BOXBOROUGH</v>
          </cell>
          <cell r="E12">
            <v>37</v>
          </cell>
          <cell r="F12" t="str">
            <v xml:space="preserve">BOXBOROUGH                   </v>
          </cell>
          <cell r="G12">
            <v>528</v>
          </cell>
          <cell r="H12">
            <v>874</v>
          </cell>
          <cell r="I12">
            <v>4529863</v>
          </cell>
          <cell r="J12">
            <v>7297088</v>
          </cell>
        </row>
        <row r="13">
          <cell r="A13">
            <v>60301</v>
          </cell>
          <cell r="B13">
            <v>1</v>
          </cell>
          <cell r="C13">
            <v>603</v>
          </cell>
          <cell r="D13" t="str">
            <v>ADAMS CHESHIRE</v>
          </cell>
          <cell r="E13">
            <v>4</v>
          </cell>
          <cell r="F13" t="str">
            <v xml:space="preserve">ADAMS                        </v>
          </cell>
          <cell r="G13">
            <v>1059</v>
          </cell>
          <cell r="H13">
            <v>1043</v>
          </cell>
          <cell r="I13">
            <v>3162196</v>
          </cell>
          <cell r="J13">
            <v>3232134</v>
          </cell>
        </row>
        <row r="14">
          <cell r="A14">
            <v>60302</v>
          </cell>
          <cell r="B14">
            <v>2</v>
          </cell>
          <cell r="C14">
            <v>603</v>
          </cell>
          <cell r="D14" t="str">
            <v>ADAMS CHESHIRE</v>
          </cell>
          <cell r="E14">
            <v>58</v>
          </cell>
          <cell r="F14" t="str">
            <v xml:space="preserve">CHESHIRE                     </v>
          </cell>
          <cell r="G14">
            <v>386</v>
          </cell>
          <cell r="H14">
            <v>381</v>
          </cell>
          <cell r="I14">
            <v>1719899</v>
          </cell>
          <cell r="J14">
            <v>1756516</v>
          </cell>
        </row>
        <row r="15">
          <cell r="A15">
            <v>60501</v>
          </cell>
          <cell r="B15">
            <v>1</v>
          </cell>
          <cell r="C15">
            <v>605</v>
          </cell>
          <cell r="D15" t="str">
            <v>AMHERST PELHAM</v>
          </cell>
          <cell r="E15">
            <v>8</v>
          </cell>
          <cell r="F15" t="str">
            <v xml:space="preserve">AMHERST                      </v>
          </cell>
          <cell r="G15">
            <v>1218</v>
          </cell>
          <cell r="H15">
            <v>1203</v>
          </cell>
          <cell r="I15">
            <v>8959203</v>
          </cell>
          <cell r="J15">
            <v>9008539</v>
          </cell>
        </row>
        <row r="16">
          <cell r="A16">
            <v>60502</v>
          </cell>
          <cell r="B16">
            <v>2</v>
          </cell>
          <cell r="C16">
            <v>605</v>
          </cell>
          <cell r="D16" t="str">
            <v>AMHERST PELHAM</v>
          </cell>
          <cell r="E16">
            <v>154</v>
          </cell>
          <cell r="F16" t="str">
            <v xml:space="preserve">LEVERETT                     </v>
          </cell>
          <cell r="G16">
            <v>124</v>
          </cell>
          <cell r="H16">
            <v>111</v>
          </cell>
          <cell r="I16">
            <v>1066176</v>
          </cell>
          <cell r="J16">
            <v>1012997</v>
          </cell>
        </row>
        <row r="17">
          <cell r="A17">
            <v>60503</v>
          </cell>
          <cell r="B17">
            <v>3</v>
          </cell>
          <cell r="C17">
            <v>605</v>
          </cell>
          <cell r="D17" t="str">
            <v>AMHERST PELHAM</v>
          </cell>
          <cell r="E17">
            <v>230</v>
          </cell>
          <cell r="F17" t="str">
            <v xml:space="preserve">PELHAM                       </v>
          </cell>
          <cell r="G17">
            <v>98</v>
          </cell>
          <cell r="H17">
            <v>77</v>
          </cell>
          <cell r="I17">
            <v>851443</v>
          </cell>
          <cell r="J17">
            <v>702709</v>
          </cell>
        </row>
        <row r="18">
          <cell r="A18">
            <v>60504</v>
          </cell>
          <cell r="B18">
            <v>4</v>
          </cell>
          <cell r="C18">
            <v>605</v>
          </cell>
          <cell r="D18" t="str">
            <v>AMHERST PELHAM</v>
          </cell>
          <cell r="E18">
            <v>272</v>
          </cell>
          <cell r="F18" t="str">
            <v xml:space="preserve">SHUTESBURY                   </v>
          </cell>
          <cell r="G18">
            <v>141</v>
          </cell>
          <cell r="H18">
            <v>138</v>
          </cell>
          <cell r="I18">
            <v>790866</v>
          </cell>
          <cell r="J18">
            <v>760153</v>
          </cell>
        </row>
        <row r="19">
          <cell r="A19">
            <v>61001</v>
          </cell>
          <cell r="B19">
            <v>1</v>
          </cell>
          <cell r="C19">
            <v>610</v>
          </cell>
          <cell r="D19" t="str">
            <v>ASHBURNHAM WESTMINSTER</v>
          </cell>
          <cell r="E19">
            <v>11</v>
          </cell>
          <cell r="F19" t="str">
            <v xml:space="preserve">ASHBURNHAM                   </v>
          </cell>
          <cell r="G19">
            <v>1018</v>
          </cell>
          <cell r="H19">
            <v>1031</v>
          </cell>
          <cell r="I19">
            <v>4664786</v>
          </cell>
          <cell r="J19">
            <v>4668297</v>
          </cell>
        </row>
        <row r="20">
          <cell r="A20">
            <v>61002</v>
          </cell>
          <cell r="B20">
            <v>2</v>
          </cell>
          <cell r="C20">
            <v>610</v>
          </cell>
          <cell r="D20" t="str">
            <v>ASHBURNHAM WESTMINSTER</v>
          </cell>
          <cell r="E20">
            <v>328</v>
          </cell>
          <cell r="F20" t="str">
            <v xml:space="preserve">WESTMINSTER                  </v>
          </cell>
          <cell r="G20">
            <v>1230</v>
          </cell>
          <cell r="H20">
            <v>1193</v>
          </cell>
          <cell r="I20">
            <v>6402513</v>
          </cell>
          <cell r="J20">
            <v>6392497</v>
          </cell>
        </row>
        <row r="21">
          <cell r="A21">
            <v>61501</v>
          </cell>
          <cell r="B21">
            <v>1</v>
          </cell>
          <cell r="C21">
            <v>615</v>
          </cell>
          <cell r="D21" t="str">
            <v>ATHOL ROYALSTON</v>
          </cell>
          <cell r="E21">
            <v>15</v>
          </cell>
          <cell r="F21" t="str">
            <v xml:space="preserve">ATHOL                        </v>
          </cell>
          <cell r="G21">
            <v>1604</v>
          </cell>
          <cell r="H21">
            <v>1611</v>
          </cell>
          <cell r="I21">
            <v>2041909</v>
          </cell>
          <cell r="J21">
            <v>2163703</v>
          </cell>
        </row>
        <row r="22">
          <cell r="A22">
            <v>61502</v>
          </cell>
          <cell r="B22">
            <v>2</v>
          </cell>
          <cell r="C22">
            <v>615</v>
          </cell>
          <cell r="D22" t="str">
            <v>ATHOL ROYALSTON</v>
          </cell>
          <cell r="E22">
            <v>255</v>
          </cell>
          <cell r="F22" t="str">
            <v xml:space="preserve">ROYALSTON                    </v>
          </cell>
          <cell r="G22">
            <v>122</v>
          </cell>
          <cell r="H22">
            <v>108</v>
          </cell>
          <cell r="I22">
            <v>325953</v>
          </cell>
          <cell r="J22">
            <v>337236</v>
          </cell>
        </row>
        <row r="23">
          <cell r="A23">
            <v>61601</v>
          </cell>
          <cell r="B23">
            <v>1</v>
          </cell>
          <cell r="C23">
            <v>616</v>
          </cell>
          <cell r="D23" t="str">
            <v>AYER SHIRLEY</v>
          </cell>
          <cell r="E23">
            <v>19</v>
          </cell>
          <cell r="F23" t="str">
            <v xml:space="preserve">AYER                         </v>
          </cell>
          <cell r="G23">
            <v>1009</v>
          </cell>
          <cell r="H23">
            <v>1015</v>
          </cell>
          <cell r="I23">
            <v>6502485</v>
          </cell>
          <cell r="J23">
            <v>6644403</v>
          </cell>
        </row>
        <row r="24">
          <cell r="A24">
            <v>61602</v>
          </cell>
          <cell r="B24">
            <v>2</v>
          </cell>
          <cell r="C24">
            <v>616</v>
          </cell>
          <cell r="D24" t="str">
            <v>AYER SHIRLEY</v>
          </cell>
          <cell r="E24">
            <v>270</v>
          </cell>
          <cell r="F24" t="str">
            <v xml:space="preserve">SHIRLEY                      </v>
          </cell>
          <cell r="G24">
            <v>758</v>
          </cell>
          <cell r="H24">
            <v>756</v>
          </cell>
          <cell r="I24">
            <v>3955439</v>
          </cell>
          <cell r="J24">
            <v>4092358</v>
          </cell>
        </row>
        <row r="25">
          <cell r="A25">
            <v>61801</v>
          </cell>
          <cell r="B25">
            <v>1</v>
          </cell>
          <cell r="C25">
            <v>618</v>
          </cell>
          <cell r="D25" t="str">
            <v>BERKSHIRE HILLS</v>
          </cell>
          <cell r="E25">
            <v>113</v>
          </cell>
          <cell r="F25" t="str">
            <v xml:space="preserve">GREAT BARRINGTON             </v>
          </cell>
          <cell r="G25">
            <v>756</v>
          </cell>
          <cell r="H25">
            <v>751</v>
          </cell>
          <cell r="I25">
            <v>6606483</v>
          </cell>
          <cell r="J25">
            <v>6511186</v>
          </cell>
        </row>
        <row r="26">
          <cell r="A26">
            <v>61802</v>
          </cell>
          <cell r="B26">
            <v>2</v>
          </cell>
          <cell r="C26">
            <v>618</v>
          </cell>
          <cell r="D26" t="str">
            <v>BERKSHIRE HILLS</v>
          </cell>
          <cell r="E26">
            <v>283</v>
          </cell>
          <cell r="F26" t="str">
            <v xml:space="preserve">STOCKBRIDGE                  </v>
          </cell>
          <cell r="G26">
            <v>158</v>
          </cell>
          <cell r="H26">
            <v>151</v>
          </cell>
          <cell r="I26">
            <v>1557777</v>
          </cell>
          <cell r="J26">
            <v>1359333</v>
          </cell>
        </row>
        <row r="27">
          <cell r="A27">
            <v>61803</v>
          </cell>
          <cell r="B27">
            <v>3</v>
          </cell>
          <cell r="C27">
            <v>618</v>
          </cell>
          <cell r="D27" t="str">
            <v>BERKSHIRE HILLS</v>
          </cell>
          <cell r="E27">
            <v>333</v>
          </cell>
          <cell r="F27" t="str">
            <v xml:space="preserve">WEST STOCKBRIDGE             </v>
          </cell>
          <cell r="G27">
            <v>158</v>
          </cell>
          <cell r="H27">
            <v>165</v>
          </cell>
          <cell r="I27">
            <v>1507098</v>
          </cell>
          <cell r="J27">
            <v>1454156</v>
          </cell>
        </row>
        <row r="28">
          <cell r="A28">
            <v>62001</v>
          </cell>
          <cell r="B28">
            <v>1</v>
          </cell>
          <cell r="C28">
            <v>620</v>
          </cell>
          <cell r="D28" t="str">
            <v>BERLIN BOYLSTON</v>
          </cell>
          <cell r="E28">
            <v>28</v>
          </cell>
          <cell r="F28" t="str">
            <v xml:space="preserve">BERLIN                       </v>
          </cell>
          <cell r="G28">
            <v>206</v>
          </cell>
          <cell r="H28">
            <v>206</v>
          </cell>
          <cell r="I28">
            <v>1610261</v>
          </cell>
          <cell r="J28">
            <v>1615515</v>
          </cell>
        </row>
        <row r="29">
          <cell r="A29">
            <v>62002</v>
          </cell>
          <cell r="B29">
            <v>2</v>
          </cell>
          <cell r="C29">
            <v>620</v>
          </cell>
          <cell r="D29" t="str">
            <v>BERLIN BOYLSTON</v>
          </cell>
          <cell r="E29">
            <v>39</v>
          </cell>
          <cell r="F29" t="str">
            <v xml:space="preserve">BOYLSTON                     </v>
          </cell>
          <cell r="G29">
            <v>296</v>
          </cell>
          <cell r="H29">
            <v>311</v>
          </cell>
          <cell r="I29">
            <v>2429928</v>
          </cell>
          <cell r="J29">
            <v>2506657</v>
          </cell>
        </row>
        <row r="30">
          <cell r="A30">
            <v>62201</v>
          </cell>
          <cell r="B30">
            <v>1</v>
          </cell>
          <cell r="C30">
            <v>622</v>
          </cell>
          <cell r="D30" t="str">
            <v>BLACKSTONE MILLVILLE</v>
          </cell>
          <cell r="E30">
            <v>32</v>
          </cell>
          <cell r="F30" t="str">
            <v xml:space="preserve">BLACKSTONE                   </v>
          </cell>
          <cell r="G30">
            <v>1351</v>
          </cell>
          <cell r="H30">
            <v>1343</v>
          </cell>
          <cell r="I30">
            <v>6284417</v>
          </cell>
          <cell r="J30">
            <v>6313167</v>
          </cell>
        </row>
        <row r="31">
          <cell r="A31">
            <v>62202</v>
          </cell>
          <cell r="B31">
            <v>2</v>
          </cell>
          <cell r="C31">
            <v>622</v>
          </cell>
          <cell r="D31" t="str">
            <v>BLACKSTONE MILLVILLE</v>
          </cell>
          <cell r="E31">
            <v>188</v>
          </cell>
          <cell r="F31" t="str">
            <v xml:space="preserve">MILLVILLE                    </v>
          </cell>
          <cell r="G31">
            <v>563</v>
          </cell>
          <cell r="H31">
            <v>536</v>
          </cell>
          <cell r="I31">
            <v>1796814</v>
          </cell>
          <cell r="J31">
            <v>1870811</v>
          </cell>
        </row>
        <row r="32">
          <cell r="A32">
            <v>62501</v>
          </cell>
          <cell r="B32">
            <v>1</v>
          </cell>
          <cell r="C32">
            <v>625</v>
          </cell>
          <cell r="D32" t="str">
            <v>BRIDGEWATER RAYNHAM</v>
          </cell>
          <cell r="E32">
            <v>42</v>
          </cell>
          <cell r="F32" t="str">
            <v xml:space="preserve">BRIDGEWATER                  </v>
          </cell>
          <cell r="G32">
            <v>3293</v>
          </cell>
          <cell r="H32">
            <v>3262</v>
          </cell>
          <cell r="I32">
            <v>18683217</v>
          </cell>
          <cell r="J32">
            <v>18991202</v>
          </cell>
        </row>
        <row r="33">
          <cell r="A33">
            <v>62502</v>
          </cell>
          <cell r="B33">
            <v>2</v>
          </cell>
          <cell r="C33">
            <v>625</v>
          </cell>
          <cell r="D33" t="str">
            <v>BRIDGEWATER RAYNHAM</v>
          </cell>
          <cell r="E33">
            <v>245</v>
          </cell>
          <cell r="F33" t="str">
            <v xml:space="preserve">RAYNHAM                      </v>
          </cell>
          <cell r="G33">
            <v>2071</v>
          </cell>
          <cell r="H33">
            <v>2055</v>
          </cell>
          <cell r="I33">
            <v>11977154</v>
          </cell>
          <cell r="J33">
            <v>12230194</v>
          </cell>
        </row>
        <row r="34">
          <cell r="A34">
            <v>63201</v>
          </cell>
          <cell r="B34">
            <v>1</v>
          </cell>
          <cell r="C34">
            <v>632</v>
          </cell>
          <cell r="D34" t="str">
            <v>CHESTERFIELD GOSHEN</v>
          </cell>
          <cell r="E34">
            <v>60</v>
          </cell>
          <cell r="F34" t="str">
            <v xml:space="preserve">CHESTERFIELD                 </v>
          </cell>
          <cell r="G34">
            <v>74</v>
          </cell>
          <cell r="H34">
            <v>74</v>
          </cell>
          <cell r="I34">
            <v>395908</v>
          </cell>
          <cell r="J34">
            <v>384011</v>
          </cell>
        </row>
        <row r="35">
          <cell r="A35">
            <v>63202</v>
          </cell>
          <cell r="B35">
            <v>2</v>
          </cell>
          <cell r="C35">
            <v>632</v>
          </cell>
          <cell r="D35" t="str">
            <v>CHESTERFIELD GOSHEN</v>
          </cell>
          <cell r="E35">
            <v>108</v>
          </cell>
          <cell r="F35" t="str">
            <v xml:space="preserve">GOSHEN                       </v>
          </cell>
          <cell r="G35">
            <v>82</v>
          </cell>
          <cell r="H35">
            <v>72</v>
          </cell>
          <cell r="I35">
            <v>401268</v>
          </cell>
          <cell r="J35">
            <v>399110</v>
          </cell>
        </row>
        <row r="36">
          <cell r="A36">
            <v>63501</v>
          </cell>
          <cell r="B36">
            <v>1</v>
          </cell>
          <cell r="C36">
            <v>635</v>
          </cell>
          <cell r="D36" t="str">
            <v>CENTRAL BERKSHIRE</v>
          </cell>
          <cell r="E36">
            <v>22</v>
          </cell>
          <cell r="F36" t="str">
            <v xml:space="preserve">BECKET                       </v>
          </cell>
          <cell r="G36">
            <v>184</v>
          </cell>
          <cell r="H36">
            <v>168</v>
          </cell>
          <cell r="I36">
            <v>1706433</v>
          </cell>
          <cell r="J36">
            <v>1484897</v>
          </cell>
        </row>
        <row r="37">
          <cell r="A37">
            <v>63502</v>
          </cell>
          <cell r="B37">
            <v>2</v>
          </cell>
          <cell r="C37">
            <v>635</v>
          </cell>
          <cell r="D37" t="str">
            <v>CENTRAL BERKSHIRE</v>
          </cell>
          <cell r="E37">
            <v>69</v>
          </cell>
          <cell r="F37" t="str">
            <v xml:space="preserve">CUMMINGTON                   </v>
          </cell>
          <cell r="G37">
            <v>85</v>
          </cell>
          <cell r="H37">
            <v>76</v>
          </cell>
          <cell r="I37">
            <v>683721</v>
          </cell>
          <cell r="J37">
            <v>654100</v>
          </cell>
        </row>
        <row r="38">
          <cell r="A38">
            <v>63503</v>
          </cell>
          <cell r="B38">
            <v>3</v>
          </cell>
          <cell r="C38">
            <v>635</v>
          </cell>
          <cell r="D38" t="str">
            <v>CENTRAL BERKSHIRE</v>
          </cell>
          <cell r="E38">
            <v>70</v>
          </cell>
          <cell r="F38" t="str">
            <v xml:space="preserve">DALTON                       </v>
          </cell>
          <cell r="G38">
            <v>996</v>
          </cell>
          <cell r="H38">
            <v>999</v>
          </cell>
          <cell r="I38">
            <v>4910879</v>
          </cell>
          <cell r="J38">
            <v>5057271</v>
          </cell>
        </row>
        <row r="39">
          <cell r="A39">
            <v>63504</v>
          </cell>
          <cell r="B39">
            <v>4</v>
          </cell>
          <cell r="C39">
            <v>635</v>
          </cell>
          <cell r="D39" t="str">
            <v>CENTRAL BERKSHIRE</v>
          </cell>
          <cell r="E39">
            <v>132</v>
          </cell>
          <cell r="F39" t="str">
            <v xml:space="preserve">HINSDALE                     </v>
          </cell>
          <cell r="G39">
            <v>226</v>
          </cell>
          <cell r="H39">
            <v>226</v>
          </cell>
          <cell r="I39">
            <v>1638627</v>
          </cell>
          <cell r="J39">
            <v>1661474</v>
          </cell>
        </row>
        <row r="40">
          <cell r="A40">
            <v>63505</v>
          </cell>
          <cell r="B40">
            <v>5</v>
          </cell>
          <cell r="C40">
            <v>635</v>
          </cell>
          <cell r="D40" t="str">
            <v>CENTRAL BERKSHIRE</v>
          </cell>
          <cell r="E40">
            <v>233</v>
          </cell>
          <cell r="F40" t="str">
            <v xml:space="preserve">PERU                         </v>
          </cell>
          <cell r="G40">
            <v>105</v>
          </cell>
          <cell r="H40">
            <v>107</v>
          </cell>
          <cell r="I40">
            <v>500139</v>
          </cell>
          <cell r="J40">
            <v>507428</v>
          </cell>
        </row>
        <row r="41">
          <cell r="A41">
            <v>63506</v>
          </cell>
          <cell r="B41">
            <v>6</v>
          </cell>
          <cell r="C41">
            <v>635</v>
          </cell>
          <cell r="D41" t="str">
            <v>CENTRAL BERKSHIRE</v>
          </cell>
          <cell r="E41">
            <v>313</v>
          </cell>
          <cell r="F41" t="str">
            <v xml:space="preserve">WASHINGTON                   </v>
          </cell>
          <cell r="G41">
            <v>64</v>
          </cell>
          <cell r="H41">
            <v>56</v>
          </cell>
          <cell r="I41">
            <v>429000</v>
          </cell>
          <cell r="J41">
            <v>435744</v>
          </cell>
        </row>
        <row r="42">
          <cell r="A42">
            <v>63507</v>
          </cell>
          <cell r="B42">
            <v>7</v>
          </cell>
          <cell r="C42">
            <v>635</v>
          </cell>
          <cell r="D42" t="str">
            <v>CENTRAL BERKSHIRE</v>
          </cell>
          <cell r="E42">
            <v>345</v>
          </cell>
          <cell r="F42" t="str">
            <v xml:space="preserve">WINDSOR                      </v>
          </cell>
          <cell r="G42">
            <v>116</v>
          </cell>
          <cell r="H42">
            <v>100</v>
          </cell>
          <cell r="I42">
            <v>733539</v>
          </cell>
          <cell r="J42">
            <v>720652</v>
          </cell>
        </row>
        <row r="43">
          <cell r="A43">
            <v>64001</v>
          </cell>
          <cell r="B43">
            <v>1</v>
          </cell>
          <cell r="C43">
            <v>640</v>
          </cell>
          <cell r="D43" t="str">
            <v>CONCORD CARLISLE</v>
          </cell>
          <cell r="E43">
            <v>51</v>
          </cell>
          <cell r="F43" t="str">
            <v xml:space="preserve">CARLISLE                     </v>
          </cell>
          <cell r="G43">
            <v>342</v>
          </cell>
          <cell r="H43">
            <v>339</v>
          </cell>
          <cell r="I43">
            <v>3431851</v>
          </cell>
          <cell r="J43">
            <v>3132609</v>
          </cell>
        </row>
        <row r="44">
          <cell r="A44">
            <v>64002</v>
          </cell>
          <cell r="B44">
            <v>2</v>
          </cell>
          <cell r="C44">
            <v>640</v>
          </cell>
          <cell r="D44" t="str">
            <v>CONCORD CARLISLE</v>
          </cell>
          <cell r="E44">
            <v>67</v>
          </cell>
          <cell r="F44" t="str">
            <v xml:space="preserve">CONCORD                      </v>
          </cell>
          <cell r="G44">
            <v>923</v>
          </cell>
          <cell r="H44">
            <v>944</v>
          </cell>
          <cell r="I44">
            <v>8316205</v>
          </cell>
          <cell r="J44">
            <v>8337437</v>
          </cell>
        </row>
        <row r="45">
          <cell r="A45">
            <v>64501</v>
          </cell>
          <cell r="B45">
            <v>1</v>
          </cell>
          <cell r="C45">
            <v>645</v>
          </cell>
          <cell r="D45" t="str">
            <v>DENNIS YARMOUTH</v>
          </cell>
          <cell r="E45">
            <v>75</v>
          </cell>
          <cell r="F45" t="str">
            <v xml:space="preserve">DENNIS                       </v>
          </cell>
          <cell r="G45">
            <v>1244</v>
          </cell>
          <cell r="H45">
            <v>1214</v>
          </cell>
          <cell r="I45">
            <v>11639006</v>
          </cell>
          <cell r="J45">
            <v>10922472</v>
          </cell>
        </row>
        <row r="46">
          <cell r="A46">
            <v>64502</v>
          </cell>
          <cell r="B46">
            <v>2</v>
          </cell>
          <cell r="C46">
            <v>645</v>
          </cell>
          <cell r="D46" t="str">
            <v>DENNIS YARMOUTH</v>
          </cell>
          <cell r="E46">
            <v>351</v>
          </cell>
          <cell r="F46" t="str">
            <v xml:space="preserve">YARMOUTH                     </v>
          </cell>
          <cell r="G46">
            <v>2265</v>
          </cell>
          <cell r="H46">
            <v>2255</v>
          </cell>
          <cell r="I46">
            <v>19648818</v>
          </cell>
          <cell r="J46">
            <v>19267113</v>
          </cell>
        </row>
        <row r="47">
          <cell r="A47">
            <v>65001</v>
          </cell>
          <cell r="B47">
            <v>1</v>
          </cell>
          <cell r="C47">
            <v>650</v>
          </cell>
          <cell r="D47" t="str">
            <v>DIGHTON REHOBOTH</v>
          </cell>
          <cell r="E47">
            <v>76</v>
          </cell>
          <cell r="F47" t="str">
            <v xml:space="preserve">DIGHTON                      </v>
          </cell>
          <cell r="G47">
            <v>1218</v>
          </cell>
          <cell r="H47">
            <v>1180</v>
          </cell>
          <cell r="I47">
            <v>6223396</v>
          </cell>
          <cell r="J47">
            <v>6205681</v>
          </cell>
        </row>
        <row r="48">
          <cell r="A48">
            <v>65002</v>
          </cell>
          <cell r="B48">
            <v>2</v>
          </cell>
          <cell r="C48">
            <v>650</v>
          </cell>
          <cell r="D48" t="str">
            <v>DIGHTON REHOBOTH</v>
          </cell>
          <cell r="E48">
            <v>247</v>
          </cell>
          <cell r="F48" t="str">
            <v xml:space="preserve">REHOBOTH                     </v>
          </cell>
          <cell r="G48">
            <v>1751</v>
          </cell>
          <cell r="H48">
            <v>1734</v>
          </cell>
          <cell r="I48">
            <v>11712915</v>
          </cell>
          <cell r="J48">
            <v>11845469</v>
          </cell>
        </row>
        <row r="49">
          <cell r="A49">
            <v>65501</v>
          </cell>
          <cell r="B49">
            <v>1</v>
          </cell>
          <cell r="C49">
            <v>655</v>
          </cell>
          <cell r="D49" t="str">
            <v>DOVER SHERBORN</v>
          </cell>
          <cell r="E49">
            <v>78</v>
          </cell>
          <cell r="F49" t="str">
            <v xml:space="preserve">DOVER                        </v>
          </cell>
          <cell r="G49">
            <v>651</v>
          </cell>
          <cell r="H49">
            <v>644</v>
          </cell>
          <cell r="I49">
            <v>5593821</v>
          </cell>
          <cell r="J49">
            <v>5437025</v>
          </cell>
        </row>
        <row r="50">
          <cell r="A50">
            <v>65502</v>
          </cell>
          <cell r="B50">
            <v>2</v>
          </cell>
          <cell r="C50">
            <v>655</v>
          </cell>
          <cell r="D50" t="str">
            <v>DOVER SHERBORN</v>
          </cell>
          <cell r="E50">
            <v>269</v>
          </cell>
          <cell r="F50" t="str">
            <v xml:space="preserve">SHERBORN                     </v>
          </cell>
          <cell r="G50">
            <v>556</v>
          </cell>
          <cell r="H50">
            <v>559</v>
          </cell>
          <cell r="I50">
            <v>4696566</v>
          </cell>
          <cell r="J50">
            <v>4661958</v>
          </cell>
        </row>
        <row r="51">
          <cell r="A51">
            <v>65801</v>
          </cell>
          <cell r="B51">
            <v>1</v>
          </cell>
          <cell r="C51">
            <v>658</v>
          </cell>
          <cell r="D51" t="str">
            <v>DUDLEY CHARLTON</v>
          </cell>
          <cell r="E51">
            <v>54</v>
          </cell>
          <cell r="F51" t="str">
            <v xml:space="preserve">CHARLTON                     </v>
          </cell>
          <cell r="G51">
            <v>2112</v>
          </cell>
          <cell r="H51">
            <v>2112</v>
          </cell>
          <cell r="I51">
            <v>8849884</v>
          </cell>
          <cell r="J51">
            <v>9132717</v>
          </cell>
        </row>
        <row r="52">
          <cell r="A52">
            <v>65802</v>
          </cell>
          <cell r="B52">
            <v>2</v>
          </cell>
          <cell r="C52">
            <v>658</v>
          </cell>
          <cell r="D52" t="str">
            <v>DUDLEY CHARLTON</v>
          </cell>
          <cell r="E52">
            <v>80</v>
          </cell>
          <cell r="F52" t="str">
            <v xml:space="preserve">DUDLEY                       </v>
          </cell>
          <cell r="G52">
            <v>1790</v>
          </cell>
          <cell r="H52">
            <v>1783</v>
          </cell>
          <cell r="I52">
            <v>4660663</v>
          </cell>
          <cell r="J52">
            <v>4873616</v>
          </cell>
        </row>
        <row r="53">
          <cell r="A53">
            <v>66001</v>
          </cell>
          <cell r="B53">
            <v>1</v>
          </cell>
          <cell r="C53">
            <v>660</v>
          </cell>
          <cell r="D53" t="str">
            <v>NAUSET</v>
          </cell>
          <cell r="E53">
            <v>41</v>
          </cell>
          <cell r="F53" t="str">
            <v xml:space="preserve">BREWSTER                     </v>
          </cell>
          <cell r="G53">
            <v>612</v>
          </cell>
          <cell r="H53">
            <v>603</v>
          </cell>
          <cell r="I53">
            <v>5592396</v>
          </cell>
          <cell r="J53">
            <v>5277185</v>
          </cell>
        </row>
        <row r="54">
          <cell r="A54">
            <v>66002</v>
          </cell>
          <cell r="B54">
            <v>2</v>
          </cell>
          <cell r="C54">
            <v>660</v>
          </cell>
          <cell r="D54" t="str">
            <v>NAUSET</v>
          </cell>
          <cell r="E54">
            <v>85</v>
          </cell>
          <cell r="F54" t="str">
            <v xml:space="preserve">EASTHAM                      </v>
          </cell>
          <cell r="G54">
            <v>289</v>
          </cell>
          <cell r="H54">
            <v>296</v>
          </cell>
          <cell r="I54">
            <v>2583822</v>
          </cell>
          <cell r="J54">
            <v>2574437</v>
          </cell>
        </row>
        <row r="55">
          <cell r="A55">
            <v>66003</v>
          </cell>
          <cell r="B55">
            <v>3</v>
          </cell>
          <cell r="C55">
            <v>660</v>
          </cell>
          <cell r="D55" t="str">
            <v>NAUSET</v>
          </cell>
          <cell r="E55">
            <v>224</v>
          </cell>
          <cell r="F55" t="str">
            <v xml:space="preserve">ORLEANS                      </v>
          </cell>
          <cell r="G55">
            <v>252</v>
          </cell>
          <cell r="H55">
            <v>256</v>
          </cell>
          <cell r="I55">
            <v>2376488</v>
          </cell>
          <cell r="J55">
            <v>2236324</v>
          </cell>
        </row>
        <row r="56">
          <cell r="A56">
            <v>66004</v>
          </cell>
          <cell r="B56">
            <v>4</v>
          </cell>
          <cell r="C56">
            <v>660</v>
          </cell>
          <cell r="D56" t="str">
            <v>NAUSET</v>
          </cell>
          <cell r="E56">
            <v>318</v>
          </cell>
          <cell r="F56" t="str">
            <v xml:space="preserve">WELLFLEET                    </v>
          </cell>
          <cell r="G56">
            <v>156</v>
          </cell>
          <cell r="H56">
            <v>146</v>
          </cell>
          <cell r="I56">
            <v>1453379</v>
          </cell>
          <cell r="J56">
            <v>1277726</v>
          </cell>
        </row>
        <row r="57">
          <cell r="A57">
            <v>66201</v>
          </cell>
          <cell r="B57">
            <v>1</v>
          </cell>
          <cell r="C57">
            <v>662</v>
          </cell>
          <cell r="D57" t="str">
            <v>FARMINGTON RIVER</v>
          </cell>
          <cell r="E57">
            <v>225</v>
          </cell>
          <cell r="F57" t="str">
            <v xml:space="preserve">OTIS                         </v>
          </cell>
          <cell r="G57">
            <v>157</v>
          </cell>
          <cell r="H57">
            <v>148</v>
          </cell>
          <cell r="I57">
            <v>1419482</v>
          </cell>
          <cell r="J57">
            <v>1282340</v>
          </cell>
        </row>
        <row r="58">
          <cell r="A58">
            <v>66202</v>
          </cell>
          <cell r="B58">
            <v>2</v>
          </cell>
          <cell r="C58">
            <v>662</v>
          </cell>
          <cell r="D58" t="str">
            <v>FARMINGTON RIVER</v>
          </cell>
          <cell r="E58">
            <v>260</v>
          </cell>
          <cell r="F58" t="str">
            <v xml:space="preserve">SANDISFIELD                  </v>
          </cell>
          <cell r="G58">
            <v>93</v>
          </cell>
          <cell r="H58">
            <v>95</v>
          </cell>
          <cell r="I58">
            <v>820311</v>
          </cell>
          <cell r="J58">
            <v>800023</v>
          </cell>
        </row>
        <row r="59">
          <cell r="A59">
            <v>66501</v>
          </cell>
          <cell r="B59">
            <v>1</v>
          </cell>
          <cell r="C59">
            <v>665</v>
          </cell>
          <cell r="D59" t="str">
            <v>FREETOWN LAKEVILLE</v>
          </cell>
          <cell r="E59">
            <v>102</v>
          </cell>
          <cell r="F59" t="str">
            <v xml:space="preserve">FREETOWN                     </v>
          </cell>
          <cell r="G59">
            <v>1212</v>
          </cell>
          <cell r="H59">
            <v>1181</v>
          </cell>
          <cell r="I59">
            <v>7838373</v>
          </cell>
          <cell r="J59">
            <v>7709580</v>
          </cell>
        </row>
        <row r="60">
          <cell r="A60">
            <v>66502</v>
          </cell>
          <cell r="B60">
            <v>2</v>
          </cell>
          <cell r="C60">
            <v>665</v>
          </cell>
          <cell r="D60" t="str">
            <v>FREETOWN LAKEVILLE</v>
          </cell>
          <cell r="E60">
            <v>146</v>
          </cell>
          <cell r="F60" t="str">
            <v xml:space="preserve">LAKEVILLE                    </v>
          </cell>
          <cell r="G60">
            <v>1722</v>
          </cell>
          <cell r="H60">
            <v>1673</v>
          </cell>
          <cell r="I60">
            <v>9655511</v>
          </cell>
          <cell r="J60">
            <v>9808770</v>
          </cell>
        </row>
        <row r="61">
          <cell r="A61">
            <v>67001</v>
          </cell>
          <cell r="B61">
            <v>1</v>
          </cell>
          <cell r="C61">
            <v>670</v>
          </cell>
          <cell r="D61" t="str">
            <v>FRONTIER</v>
          </cell>
          <cell r="E61">
            <v>68</v>
          </cell>
          <cell r="F61" t="str">
            <v xml:space="preserve">CONWAY                       </v>
          </cell>
          <cell r="G61">
            <v>94</v>
          </cell>
          <cell r="H61">
            <v>93</v>
          </cell>
          <cell r="I61">
            <v>748345</v>
          </cell>
          <cell r="J61">
            <v>752257</v>
          </cell>
        </row>
        <row r="62">
          <cell r="A62">
            <v>67002</v>
          </cell>
          <cell r="B62">
            <v>2</v>
          </cell>
          <cell r="C62">
            <v>670</v>
          </cell>
          <cell r="D62" t="str">
            <v>FRONTIER</v>
          </cell>
          <cell r="E62">
            <v>74</v>
          </cell>
          <cell r="F62" t="str">
            <v xml:space="preserve">DEERFIELD                    </v>
          </cell>
          <cell r="G62">
            <v>268</v>
          </cell>
          <cell r="H62">
            <v>262</v>
          </cell>
          <cell r="I62">
            <v>2275542</v>
          </cell>
          <cell r="J62">
            <v>2230964</v>
          </cell>
        </row>
        <row r="63">
          <cell r="A63">
            <v>67003</v>
          </cell>
          <cell r="B63">
            <v>3</v>
          </cell>
          <cell r="C63">
            <v>670</v>
          </cell>
          <cell r="D63" t="str">
            <v>FRONTIER</v>
          </cell>
          <cell r="E63">
            <v>289</v>
          </cell>
          <cell r="F63" t="str">
            <v xml:space="preserve">SUNDERLAND                   </v>
          </cell>
          <cell r="G63">
            <v>136</v>
          </cell>
          <cell r="H63">
            <v>150</v>
          </cell>
          <cell r="I63">
            <v>1150250</v>
          </cell>
          <cell r="J63">
            <v>1207244</v>
          </cell>
        </row>
        <row r="64">
          <cell r="A64">
            <v>67004</v>
          </cell>
          <cell r="B64">
            <v>4</v>
          </cell>
          <cell r="C64">
            <v>670</v>
          </cell>
          <cell r="D64" t="str">
            <v>FRONTIER</v>
          </cell>
          <cell r="E64">
            <v>337</v>
          </cell>
          <cell r="F64" t="str">
            <v xml:space="preserve">WHATELY                      </v>
          </cell>
          <cell r="G64">
            <v>77</v>
          </cell>
          <cell r="H64">
            <v>71</v>
          </cell>
          <cell r="I64">
            <v>574273</v>
          </cell>
          <cell r="J64">
            <v>559824</v>
          </cell>
        </row>
        <row r="65">
          <cell r="A65">
            <v>67201</v>
          </cell>
          <cell r="B65">
            <v>1</v>
          </cell>
          <cell r="C65">
            <v>672</v>
          </cell>
          <cell r="D65" t="str">
            <v>GATEWAY</v>
          </cell>
          <cell r="E65">
            <v>33</v>
          </cell>
          <cell r="F65" t="str">
            <v xml:space="preserve">BLANDFORD                    </v>
          </cell>
          <cell r="G65">
            <v>139</v>
          </cell>
          <cell r="H65">
            <v>134</v>
          </cell>
          <cell r="I65">
            <v>1028091</v>
          </cell>
          <cell r="J65">
            <v>1029849</v>
          </cell>
        </row>
        <row r="66">
          <cell r="A66">
            <v>67202</v>
          </cell>
          <cell r="B66">
            <v>2</v>
          </cell>
          <cell r="C66">
            <v>672</v>
          </cell>
          <cell r="D66" t="str">
            <v>GATEWAY</v>
          </cell>
          <cell r="E66">
            <v>59</v>
          </cell>
          <cell r="F66" t="str">
            <v xml:space="preserve">CHESTER                      </v>
          </cell>
          <cell r="G66">
            <v>177</v>
          </cell>
          <cell r="H66">
            <v>166</v>
          </cell>
          <cell r="I66">
            <v>829031</v>
          </cell>
          <cell r="J66">
            <v>812004</v>
          </cell>
        </row>
        <row r="67">
          <cell r="A67">
            <v>67203</v>
          </cell>
          <cell r="B67">
            <v>3</v>
          </cell>
          <cell r="C67">
            <v>672</v>
          </cell>
          <cell r="D67" t="str">
            <v>GATEWAY</v>
          </cell>
          <cell r="E67">
            <v>143</v>
          </cell>
          <cell r="F67" t="str">
            <v xml:space="preserve">HUNTINGTON                   </v>
          </cell>
          <cell r="G67">
            <v>270</v>
          </cell>
          <cell r="H67">
            <v>260</v>
          </cell>
          <cell r="I67">
            <v>1314274</v>
          </cell>
          <cell r="J67">
            <v>1377654</v>
          </cell>
        </row>
        <row r="68">
          <cell r="A68">
            <v>67204</v>
          </cell>
          <cell r="B68">
            <v>4</v>
          </cell>
          <cell r="C68">
            <v>672</v>
          </cell>
          <cell r="D68" t="str">
            <v>GATEWAY</v>
          </cell>
          <cell r="E68">
            <v>183</v>
          </cell>
          <cell r="F68" t="str">
            <v xml:space="preserve">MIDDLEFIELD                  </v>
          </cell>
          <cell r="G68">
            <v>55</v>
          </cell>
          <cell r="H68">
            <v>47</v>
          </cell>
          <cell r="I68">
            <v>350627</v>
          </cell>
          <cell r="J68">
            <v>350223</v>
          </cell>
        </row>
        <row r="69">
          <cell r="A69">
            <v>67205</v>
          </cell>
          <cell r="B69">
            <v>5</v>
          </cell>
          <cell r="C69">
            <v>672</v>
          </cell>
          <cell r="D69" t="str">
            <v>GATEWAY</v>
          </cell>
          <cell r="E69">
            <v>194</v>
          </cell>
          <cell r="F69" t="str">
            <v xml:space="preserve">MONTGOMERY                   </v>
          </cell>
          <cell r="G69">
            <v>95</v>
          </cell>
          <cell r="H69">
            <v>93</v>
          </cell>
          <cell r="I69">
            <v>738528</v>
          </cell>
          <cell r="J69">
            <v>759036</v>
          </cell>
        </row>
        <row r="70">
          <cell r="A70">
            <v>67206</v>
          </cell>
          <cell r="B70">
            <v>6</v>
          </cell>
          <cell r="C70">
            <v>672</v>
          </cell>
          <cell r="D70" t="str">
            <v>GATEWAY</v>
          </cell>
          <cell r="E70">
            <v>256</v>
          </cell>
          <cell r="F70" t="str">
            <v xml:space="preserve">RUSSELL                      </v>
          </cell>
          <cell r="G70">
            <v>261</v>
          </cell>
          <cell r="H70">
            <v>282</v>
          </cell>
          <cell r="I70">
            <v>1010495</v>
          </cell>
          <cell r="J70">
            <v>1051937</v>
          </cell>
        </row>
        <row r="71">
          <cell r="A71">
            <v>67207</v>
          </cell>
          <cell r="B71">
            <v>7</v>
          </cell>
          <cell r="C71">
            <v>672</v>
          </cell>
          <cell r="D71" t="str">
            <v>GATEWAY</v>
          </cell>
          <cell r="E71">
            <v>349</v>
          </cell>
          <cell r="F71" t="str">
            <v xml:space="preserve">WORTHINGTON                  </v>
          </cell>
          <cell r="G71">
            <v>87</v>
          </cell>
          <cell r="H71">
            <v>84</v>
          </cell>
          <cell r="I71">
            <v>840159</v>
          </cell>
          <cell r="J71">
            <v>740472</v>
          </cell>
        </row>
        <row r="72">
          <cell r="A72">
            <v>67301</v>
          </cell>
          <cell r="B72">
            <v>1</v>
          </cell>
          <cell r="C72">
            <v>673</v>
          </cell>
          <cell r="D72" t="str">
            <v>GROTON DUNSTABLE</v>
          </cell>
          <cell r="E72">
            <v>81</v>
          </cell>
          <cell r="F72" t="str">
            <v xml:space="preserve">DUNSTABLE                    </v>
          </cell>
          <cell r="G72">
            <v>628</v>
          </cell>
          <cell r="H72">
            <v>602</v>
          </cell>
          <cell r="I72">
            <v>3872055</v>
          </cell>
          <cell r="J72">
            <v>4088752</v>
          </cell>
        </row>
        <row r="73">
          <cell r="A73">
            <v>67302</v>
          </cell>
          <cell r="B73">
            <v>2</v>
          </cell>
          <cell r="C73">
            <v>673</v>
          </cell>
          <cell r="D73" t="str">
            <v>GROTON DUNSTABLE</v>
          </cell>
          <cell r="E73">
            <v>115</v>
          </cell>
          <cell r="F73" t="str">
            <v xml:space="preserve">GROTON                       </v>
          </cell>
          <cell r="G73">
            <v>1968</v>
          </cell>
          <cell r="H73">
            <v>1950</v>
          </cell>
          <cell r="I73">
            <v>14450223</v>
          </cell>
          <cell r="J73">
            <v>14739440</v>
          </cell>
        </row>
        <row r="74">
          <cell r="A74">
            <v>67401</v>
          </cell>
          <cell r="B74">
            <v>1</v>
          </cell>
          <cell r="C74">
            <v>674</v>
          </cell>
          <cell r="D74" t="str">
            <v>GILL MONTAGUE</v>
          </cell>
          <cell r="E74">
            <v>106</v>
          </cell>
          <cell r="F74" t="str">
            <v xml:space="preserve">GILL                         </v>
          </cell>
          <cell r="G74">
            <v>165</v>
          </cell>
          <cell r="H74">
            <v>151</v>
          </cell>
          <cell r="I74">
            <v>909067</v>
          </cell>
          <cell r="J74">
            <v>966832</v>
          </cell>
        </row>
        <row r="75">
          <cell r="A75">
            <v>67402</v>
          </cell>
          <cell r="B75">
            <v>2</v>
          </cell>
          <cell r="C75">
            <v>674</v>
          </cell>
          <cell r="D75" t="str">
            <v>GILL MONTAGUE</v>
          </cell>
          <cell r="E75">
            <v>192</v>
          </cell>
          <cell r="F75" t="str">
            <v xml:space="preserve">MONTAGUE                     </v>
          </cell>
          <cell r="G75">
            <v>940</v>
          </cell>
          <cell r="H75">
            <v>947</v>
          </cell>
          <cell r="I75">
            <v>4733528</v>
          </cell>
          <cell r="J75">
            <v>4858813</v>
          </cell>
        </row>
        <row r="76">
          <cell r="A76">
            <v>67501</v>
          </cell>
          <cell r="B76">
            <v>1</v>
          </cell>
          <cell r="C76">
            <v>675</v>
          </cell>
          <cell r="D76" t="str">
            <v>HAMILTON WENHAM</v>
          </cell>
          <cell r="E76">
            <v>119</v>
          </cell>
          <cell r="F76" t="str">
            <v xml:space="preserve">HAMILTON                     </v>
          </cell>
          <cell r="G76">
            <v>1241</v>
          </cell>
          <cell r="H76">
            <v>1164</v>
          </cell>
          <cell r="I76">
            <v>9943973</v>
          </cell>
          <cell r="J76">
            <v>9515114</v>
          </cell>
        </row>
        <row r="77">
          <cell r="A77">
            <v>67502</v>
          </cell>
          <cell r="B77">
            <v>2</v>
          </cell>
          <cell r="C77">
            <v>675</v>
          </cell>
          <cell r="D77" t="str">
            <v>HAMILTON WENHAM</v>
          </cell>
          <cell r="E77">
            <v>320</v>
          </cell>
          <cell r="F77" t="str">
            <v xml:space="preserve">WENHAM                       </v>
          </cell>
          <cell r="G77">
            <v>548</v>
          </cell>
          <cell r="H77">
            <v>553</v>
          </cell>
          <cell r="I77">
            <v>4568240</v>
          </cell>
          <cell r="J77">
            <v>4450164</v>
          </cell>
        </row>
        <row r="78">
          <cell r="A78">
            <v>68001</v>
          </cell>
          <cell r="B78">
            <v>1</v>
          </cell>
          <cell r="C78">
            <v>680</v>
          </cell>
          <cell r="D78" t="str">
            <v>HAMPDEN WILBRAHAM</v>
          </cell>
          <cell r="E78">
            <v>120</v>
          </cell>
          <cell r="F78" t="str">
            <v xml:space="preserve">HAMPDEN                      </v>
          </cell>
          <cell r="G78">
            <v>805</v>
          </cell>
          <cell r="H78">
            <v>782</v>
          </cell>
          <cell r="I78">
            <v>5154542</v>
          </cell>
          <cell r="J78">
            <v>5113306</v>
          </cell>
        </row>
        <row r="79">
          <cell r="A79">
            <v>68002</v>
          </cell>
          <cell r="B79">
            <v>2</v>
          </cell>
          <cell r="C79">
            <v>680</v>
          </cell>
          <cell r="D79" t="str">
            <v>HAMPDEN WILBRAHAM</v>
          </cell>
          <cell r="E79">
            <v>339</v>
          </cell>
          <cell r="F79" t="str">
            <v xml:space="preserve">WILBRAHAM                    </v>
          </cell>
          <cell r="G79">
            <v>2496</v>
          </cell>
          <cell r="H79">
            <v>2470</v>
          </cell>
          <cell r="I79">
            <v>15261461</v>
          </cell>
          <cell r="J79">
            <v>15287635</v>
          </cell>
        </row>
        <row r="80">
          <cell r="A80">
            <v>68301</v>
          </cell>
          <cell r="B80">
            <v>1</v>
          </cell>
          <cell r="C80">
            <v>683</v>
          </cell>
          <cell r="D80" t="str">
            <v>HAMPSHIRE</v>
          </cell>
          <cell r="E80">
            <v>60</v>
          </cell>
          <cell r="F80" t="str">
            <v xml:space="preserve">CHESTERFIELD                 </v>
          </cell>
          <cell r="G80">
            <v>70</v>
          </cell>
          <cell r="H80">
            <v>73</v>
          </cell>
          <cell r="I80">
            <v>389300</v>
          </cell>
          <cell r="J80">
            <v>413398</v>
          </cell>
        </row>
        <row r="81">
          <cell r="A81">
            <v>68302</v>
          </cell>
          <cell r="B81">
            <v>2</v>
          </cell>
          <cell r="C81">
            <v>683</v>
          </cell>
          <cell r="D81" t="str">
            <v>HAMPSHIRE</v>
          </cell>
          <cell r="E81">
            <v>108</v>
          </cell>
          <cell r="F81" t="str">
            <v xml:space="preserve">GOSHEN                       </v>
          </cell>
          <cell r="G81">
            <v>41</v>
          </cell>
          <cell r="H81">
            <v>37</v>
          </cell>
          <cell r="I81">
            <v>209855</v>
          </cell>
          <cell r="J81">
            <v>226480</v>
          </cell>
        </row>
        <row r="82">
          <cell r="A82">
            <v>68303</v>
          </cell>
          <cell r="B82">
            <v>3</v>
          </cell>
          <cell r="C82">
            <v>683</v>
          </cell>
          <cell r="D82" t="str">
            <v>HAMPSHIRE</v>
          </cell>
          <cell r="E82">
            <v>275</v>
          </cell>
          <cell r="F82" t="str">
            <v xml:space="preserve">SOUTHAMPTON                  </v>
          </cell>
          <cell r="G82">
            <v>444</v>
          </cell>
          <cell r="H82">
            <v>442</v>
          </cell>
          <cell r="I82">
            <v>2545897</v>
          </cell>
          <cell r="J82">
            <v>2606441</v>
          </cell>
        </row>
        <row r="83">
          <cell r="A83">
            <v>68304</v>
          </cell>
          <cell r="B83">
            <v>4</v>
          </cell>
          <cell r="C83">
            <v>683</v>
          </cell>
          <cell r="D83" t="str">
            <v>HAMPSHIRE</v>
          </cell>
          <cell r="E83">
            <v>327</v>
          </cell>
          <cell r="F83" t="str">
            <v xml:space="preserve">WESTHAMPTON                  </v>
          </cell>
          <cell r="G83">
            <v>100</v>
          </cell>
          <cell r="H83">
            <v>101</v>
          </cell>
          <cell r="I83">
            <v>716635</v>
          </cell>
          <cell r="J83">
            <v>701628</v>
          </cell>
        </row>
        <row r="84">
          <cell r="A84">
            <v>68305</v>
          </cell>
          <cell r="B84">
            <v>5</v>
          </cell>
          <cell r="C84">
            <v>683</v>
          </cell>
          <cell r="D84" t="str">
            <v>HAMPSHIRE</v>
          </cell>
          <cell r="E84">
            <v>340</v>
          </cell>
          <cell r="F84" t="str">
            <v xml:space="preserve">WILLIAMSBURG                 </v>
          </cell>
          <cell r="G84">
            <v>110</v>
          </cell>
          <cell r="H84">
            <v>97</v>
          </cell>
          <cell r="I84">
            <v>761132</v>
          </cell>
          <cell r="J84">
            <v>741397</v>
          </cell>
        </row>
        <row r="85">
          <cell r="A85">
            <v>68501</v>
          </cell>
          <cell r="B85">
            <v>1</v>
          </cell>
          <cell r="C85">
            <v>685</v>
          </cell>
          <cell r="D85" t="str">
            <v>HAWLEMONT</v>
          </cell>
          <cell r="E85">
            <v>53</v>
          </cell>
          <cell r="F85" t="str">
            <v xml:space="preserve">CHARLEMONT                   </v>
          </cell>
          <cell r="G85">
            <v>82</v>
          </cell>
          <cell r="H85">
            <v>78</v>
          </cell>
          <cell r="I85">
            <v>435628</v>
          </cell>
          <cell r="J85">
            <v>422753</v>
          </cell>
        </row>
        <row r="86">
          <cell r="A86">
            <v>68502</v>
          </cell>
          <cell r="B86">
            <v>2</v>
          </cell>
          <cell r="C86">
            <v>685</v>
          </cell>
          <cell r="D86" t="str">
            <v>HAWLEMONT</v>
          </cell>
          <cell r="E86">
            <v>129</v>
          </cell>
          <cell r="F86" t="str">
            <v xml:space="preserve">HAWLEY                       </v>
          </cell>
          <cell r="G86">
            <v>16</v>
          </cell>
          <cell r="H86">
            <v>17</v>
          </cell>
          <cell r="I86">
            <v>104255</v>
          </cell>
          <cell r="J86">
            <v>108588</v>
          </cell>
        </row>
        <row r="87">
          <cell r="A87">
            <v>69001</v>
          </cell>
          <cell r="B87">
            <v>1</v>
          </cell>
          <cell r="C87">
            <v>690</v>
          </cell>
          <cell r="D87" t="str">
            <v>KING PHILIP</v>
          </cell>
          <cell r="E87">
            <v>208</v>
          </cell>
          <cell r="F87" t="str">
            <v xml:space="preserve">NORFOLK                      </v>
          </cell>
          <cell r="G87">
            <v>753</v>
          </cell>
          <cell r="H87">
            <v>737</v>
          </cell>
          <cell r="I87">
            <v>5916438</v>
          </cell>
          <cell r="J87">
            <v>5920286</v>
          </cell>
        </row>
        <row r="88">
          <cell r="A88">
            <v>69002</v>
          </cell>
          <cell r="B88">
            <v>2</v>
          </cell>
          <cell r="C88">
            <v>690</v>
          </cell>
          <cell r="D88" t="str">
            <v>KING PHILIP</v>
          </cell>
          <cell r="E88">
            <v>238</v>
          </cell>
          <cell r="F88" t="str">
            <v xml:space="preserve">PLAINVILLE                   </v>
          </cell>
          <cell r="G88">
            <v>568</v>
          </cell>
          <cell r="H88">
            <v>559</v>
          </cell>
          <cell r="I88">
            <v>3234663</v>
          </cell>
          <cell r="J88">
            <v>3403299</v>
          </cell>
        </row>
        <row r="89">
          <cell r="A89">
            <v>69003</v>
          </cell>
          <cell r="B89">
            <v>3</v>
          </cell>
          <cell r="C89">
            <v>690</v>
          </cell>
          <cell r="D89" t="str">
            <v>KING PHILIP</v>
          </cell>
          <cell r="E89">
            <v>350</v>
          </cell>
          <cell r="F89" t="str">
            <v xml:space="preserve">WRENTHAM                     </v>
          </cell>
          <cell r="G89">
            <v>905</v>
          </cell>
          <cell r="H89">
            <v>899</v>
          </cell>
          <cell r="I89">
            <v>5933992</v>
          </cell>
          <cell r="J89">
            <v>6117770</v>
          </cell>
        </row>
        <row r="90">
          <cell r="A90">
            <v>69501</v>
          </cell>
          <cell r="B90">
            <v>1</v>
          </cell>
          <cell r="C90">
            <v>695</v>
          </cell>
          <cell r="D90" t="str">
            <v>LINCOLN SUDBURY</v>
          </cell>
          <cell r="E90">
            <v>157</v>
          </cell>
          <cell r="F90" t="str">
            <v xml:space="preserve">LINCOLN                      </v>
          </cell>
          <cell r="G90">
            <v>226</v>
          </cell>
          <cell r="H90">
            <v>247</v>
          </cell>
          <cell r="I90">
            <v>2119780</v>
          </cell>
          <cell r="J90">
            <v>2246891</v>
          </cell>
        </row>
        <row r="91">
          <cell r="A91">
            <v>69502</v>
          </cell>
          <cell r="B91">
            <v>2</v>
          </cell>
          <cell r="C91">
            <v>695</v>
          </cell>
          <cell r="D91" t="str">
            <v>LINCOLN SUDBURY</v>
          </cell>
          <cell r="E91">
            <v>288</v>
          </cell>
          <cell r="F91" t="str">
            <v xml:space="preserve">SUDBURY                      </v>
          </cell>
          <cell r="G91">
            <v>1406</v>
          </cell>
          <cell r="H91">
            <v>1454</v>
          </cell>
          <cell r="I91">
            <v>12639698</v>
          </cell>
          <cell r="J91">
            <v>13008622</v>
          </cell>
        </row>
        <row r="92">
          <cell r="A92">
            <v>69801</v>
          </cell>
          <cell r="B92">
            <v>1</v>
          </cell>
          <cell r="C92">
            <v>698</v>
          </cell>
          <cell r="D92" t="str">
            <v>MANCHESTER ESSEX</v>
          </cell>
          <cell r="E92">
            <v>92</v>
          </cell>
          <cell r="F92" t="str">
            <v xml:space="preserve">ESSEX                        </v>
          </cell>
          <cell r="G92">
            <v>580</v>
          </cell>
          <cell r="H92">
            <v>579</v>
          </cell>
          <cell r="I92">
            <v>4397173</v>
          </cell>
          <cell r="J92">
            <v>4493006</v>
          </cell>
        </row>
        <row r="93">
          <cell r="A93">
            <v>69802</v>
          </cell>
          <cell r="B93">
            <v>2</v>
          </cell>
          <cell r="C93">
            <v>698</v>
          </cell>
          <cell r="D93" t="str">
            <v>MANCHESTER ESSEX</v>
          </cell>
          <cell r="E93">
            <v>166</v>
          </cell>
          <cell r="F93" t="str">
            <v xml:space="preserve">MANCHESTER                   </v>
          </cell>
          <cell r="G93">
            <v>908</v>
          </cell>
          <cell r="H93">
            <v>902</v>
          </cell>
          <cell r="I93">
            <v>6484480</v>
          </cell>
          <cell r="J93">
            <v>6728641</v>
          </cell>
        </row>
        <row r="94">
          <cell r="A94">
            <v>70001</v>
          </cell>
          <cell r="B94">
            <v>1</v>
          </cell>
          <cell r="C94">
            <v>700</v>
          </cell>
          <cell r="D94" t="str">
            <v>MARTHAS VINEYARD</v>
          </cell>
          <cell r="E94">
            <v>62</v>
          </cell>
          <cell r="F94" t="str">
            <v xml:space="preserve">CHILMARK                     </v>
          </cell>
          <cell r="G94">
            <v>33</v>
          </cell>
          <cell r="H94">
            <v>40</v>
          </cell>
          <cell r="I94">
            <v>339531</v>
          </cell>
          <cell r="J94">
            <v>368060</v>
          </cell>
        </row>
        <row r="95">
          <cell r="A95">
            <v>70002</v>
          </cell>
          <cell r="B95">
            <v>2</v>
          </cell>
          <cell r="C95">
            <v>700</v>
          </cell>
          <cell r="D95" t="str">
            <v>MARTHAS VINEYARD</v>
          </cell>
          <cell r="E95">
            <v>89</v>
          </cell>
          <cell r="F95" t="str">
            <v xml:space="preserve">EDGARTOWN                    </v>
          </cell>
          <cell r="G95">
            <v>199</v>
          </cell>
          <cell r="H95">
            <v>193</v>
          </cell>
          <cell r="I95">
            <v>1923535</v>
          </cell>
          <cell r="J95">
            <v>1841502</v>
          </cell>
        </row>
        <row r="96">
          <cell r="A96">
            <v>70003</v>
          </cell>
          <cell r="B96">
            <v>3</v>
          </cell>
          <cell r="C96">
            <v>700</v>
          </cell>
          <cell r="D96" t="str">
            <v>MARTHAS VINEYARD</v>
          </cell>
          <cell r="E96">
            <v>104</v>
          </cell>
          <cell r="F96" t="str">
            <v>AQUINNAH</v>
          </cell>
          <cell r="G96">
            <v>10</v>
          </cell>
          <cell r="H96">
            <v>10</v>
          </cell>
          <cell r="I96">
            <v>94651</v>
          </cell>
          <cell r="J96">
            <v>100162</v>
          </cell>
        </row>
        <row r="97">
          <cell r="A97">
            <v>70004</v>
          </cell>
          <cell r="B97">
            <v>4</v>
          </cell>
          <cell r="C97">
            <v>700</v>
          </cell>
          <cell r="D97" t="str">
            <v>MARTHAS VINEYARD</v>
          </cell>
          <cell r="E97">
            <v>221</v>
          </cell>
          <cell r="F97" t="str">
            <v xml:space="preserve">OAK BLUFFS                   </v>
          </cell>
          <cell r="G97">
            <v>189</v>
          </cell>
          <cell r="H97">
            <v>209</v>
          </cell>
          <cell r="I97">
            <v>1782838</v>
          </cell>
          <cell r="J97">
            <v>1946827</v>
          </cell>
        </row>
        <row r="98">
          <cell r="A98">
            <v>70005</v>
          </cell>
          <cell r="B98">
            <v>5</v>
          </cell>
          <cell r="C98">
            <v>700</v>
          </cell>
          <cell r="D98" t="str">
            <v>MARTHAS VINEYARD</v>
          </cell>
          <cell r="E98">
            <v>296</v>
          </cell>
          <cell r="F98" t="str">
            <v xml:space="preserve">TISBURY                      </v>
          </cell>
          <cell r="G98">
            <v>164</v>
          </cell>
          <cell r="H98">
            <v>161</v>
          </cell>
          <cell r="I98">
            <v>1673802</v>
          </cell>
          <cell r="J98">
            <v>1599990</v>
          </cell>
        </row>
        <row r="99">
          <cell r="A99">
            <v>70006</v>
          </cell>
          <cell r="B99">
            <v>6</v>
          </cell>
          <cell r="C99">
            <v>700</v>
          </cell>
          <cell r="D99" t="str">
            <v>MARTHAS VINEYARD</v>
          </cell>
          <cell r="E99">
            <v>334</v>
          </cell>
          <cell r="F99" t="str">
            <v xml:space="preserve">WEST TISBURY                 </v>
          </cell>
          <cell r="G99">
            <v>134</v>
          </cell>
          <cell r="H99">
            <v>121</v>
          </cell>
          <cell r="I99">
            <v>1446681</v>
          </cell>
          <cell r="J99">
            <v>1211964</v>
          </cell>
        </row>
        <row r="100">
          <cell r="A100">
            <v>70501</v>
          </cell>
          <cell r="B100">
            <v>1</v>
          </cell>
          <cell r="C100">
            <v>705</v>
          </cell>
          <cell r="D100" t="str">
            <v>MASCONOMET</v>
          </cell>
          <cell r="E100">
            <v>38</v>
          </cell>
          <cell r="F100" t="str">
            <v xml:space="preserve">BOXFORD                      </v>
          </cell>
          <cell r="G100">
            <v>779</v>
          </cell>
          <cell r="H100">
            <v>795</v>
          </cell>
          <cell r="I100">
            <v>6569655</v>
          </cell>
          <cell r="J100">
            <v>6572723</v>
          </cell>
        </row>
        <row r="101">
          <cell r="A101">
            <v>70502</v>
          </cell>
          <cell r="B101">
            <v>2</v>
          </cell>
          <cell r="C101">
            <v>705</v>
          </cell>
          <cell r="D101" t="str">
            <v>MASCONOMET</v>
          </cell>
          <cell r="E101">
            <v>184</v>
          </cell>
          <cell r="F101" t="str">
            <v xml:space="preserve">MIDDLETON                    </v>
          </cell>
          <cell r="G101">
            <v>736</v>
          </cell>
          <cell r="H101">
            <v>739</v>
          </cell>
          <cell r="I101">
            <v>5873993</v>
          </cell>
          <cell r="J101">
            <v>5987571</v>
          </cell>
        </row>
        <row r="102">
          <cell r="A102">
            <v>70503</v>
          </cell>
          <cell r="B102">
            <v>3</v>
          </cell>
          <cell r="C102">
            <v>705</v>
          </cell>
          <cell r="D102" t="str">
            <v>MASCONOMET</v>
          </cell>
          <cell r="E102">
            <v>298</v>
          </cell>
          <cell r="F102" t="str">
            <v xml:space="preserve">TOPSFIELD                    </v>
          </cell>
          <cell r="G102">
            <v>577</v>
          </cell>
          <cell r="H102">
            <v>558</v>
          </cell>
          <cell r="I102">
            <v>4976729</v>
          </cell>
          <cell r="J102">
            <v>4691164</v>
          </cell>
        </row>
        <row r="103">
          <cell r="A103">
            <v>71001</v>
          </cell>
          <cell r="B103">
            <v>1</v>
          </cell>
          <cell r="C103">
            <v>710</v>
          </cell>
          <cell r="D103" t="str">
            <v>MENDON UPTON</v>
          </cell>
          <cell r="E103">
            <v>179</v>
          </cell>
          <cell r="F103" t="str">
            <v xml:space="preserve">MENDON                       </v>
          </cell>
          <cell r="G103">
            <v>1062</v>
          </cell>
          <cell r="H103">
            <v>1047</v>
          </cell>
          <cell r="I103">
            <v>5361195</v>
          </cell>
          <cell r="J103">
            <v>5635362</v>
          </cell>
        </row>
        <row r="104">
          <cell r="A104">
            <v>71002</v>
          </cell>
          <cell r="B104">
            <v>2</v>
          </cell>
          <cell r="C104">
            <v>710</v>
          </cell>
          <cell r="D104" t="str">
            <v>MENDON UPTON</v>
          </cell>
          <cell r="E104">
            <v>303</v>
          </cell>
          <cell r="F104" t="str">
            <v xml:space="preserve">UPTON                        </v>
          </cell>
          <cell r="G104">
            <v>1353</v>
          </cell>
          <cell r="H104">
            <v>1328</v>
          </cell>
          <cell r="I104">
            <v>6498982</v>
          </cell>
          <cell r="J104">
            <v>6663739</v>
          </cell>
        </row>
        <row r="105">
          <cell r="A105">
            <v>71201</v>
          </cell>
          <cell r="B105">
            <v>1</v>
          </cell>
          <cell r="C105">
            <v>712</v>
          </cell>
          <cell r="D105" t="str">
            <v>MONOMOY</v>
          </cell>
          <cell r="E105">
            <v>55</v>
          </cell>
          <cell r="F105" t="str">
            <v xml:space="preserve">CHATHAM                      </v>
          </cell>
          <cell r="G105">
            <v>488</v>
          </cell>
          <cell r="H105">
            <v>480</v>
          </cell>
          <cell r="I105">
            <v>4604392</v>
          </cell>
          <cell r="J105">
            <v>4089455</v>
          </cell>
        </row>
        <row r="106">
          <cell r="A106">
            <v>71202</v>
          </cell>
          <cell r="B106">
            <v>2</v>
          </cell>
          <cell r="C106">
            <v>712</v>
          </cell>
          <cell r="D106" t="str">
            <v>MONOMOY</v>
          </cell>
          <cell r="E106">
            <v>126</v>
          </cell>
          <cell r="F106" t="str">
            <v xml:space="preserve">HARWICH                      </v>
          </cell>
          <cell r="G106">
            <v>1348</v>
          </cell>
          <cell r="H106">
            <v>1383</v>
          </cell>
          <cell r="I106">
            <v>11426614</v>
          </cell>
          <cell r="J106">
            <v>11428918</v>
          </cell>
        </row>
        <row r="107">
          <cell r="A107">
            <v>71501</v>
          </cell>
          <cell r="B107">
            <v>1</v>
          </cell>
          <cell r="C107">
            <v>715</v>
          </cell>
          <cell r="D107" t="str">
            <v>MOUNT GREYLOCK</v>
          </cell>
          <cell r="E107">
            <v>148</v>
          </cell>
          <cell r="F107" t="str">
            <v xml:space="preserve">LANESBOROUGH                 </v>
          </cell>
          <cell r="G107">
            <v>188</v>
          </cell>
          <cell r="H107">
            <v>204</v>
          </cell>
          <cell r="I107">
            <v>1260362</v>
          </cell>
          <cell r="J107">
            <v>1335692</v>
          </cell>
        </row>
        <row r="108">
          <cell r="A108">
            <v>71502</v>
          </cell>
          <cell r="B108">
            <v>2</v>
          </cell>
          <cell r="C108">
            <v>715</v>
          </cell>
          <cell r="D108" t="str">
            <v>MOUNT GREYLOCK</v>
          </cell>
          <cell r="E108">
            <v>341</v>
          </cell>
          <cell r="F108" t="str">
            <v xml:space="preserve">WILLIAMSTOWN                 </v>
          </cell>
          <cell r="G108">
            <v>297</v>
          </cell>
          <cell r="H108">
            <v>312</v>
          </cell>
          <cell r="I108">
            <v>2642572</v>
          </cell>
          <cell r="J108">
            <v>2662747</v>
          </cell>
        </row>
        <row r="109">
          <cell r="A109">
            <v>71701</v>
          </cell>
          <cell r="B109">
            <v>1</v>
          </cell>
          <cell r="C109">
            <v>717</v>
          </cell>
          <cell r="D109" t="str">
            <v>MOHAWK TRAIL</v>
          </cell>
          <cell r="E109">
            <v>13</v>
          </cell>
          <cell r="F109" t="str">
            <v xml:space="preserve">ASHFIELD                     </v>
          </cell>
          <cell r="G109">
            <v>174</v>
          </cell>
          <cell r="H109">
            <v>168</v>
          </cell>
          <cell r="I109">
            <v>1335513</v>
          </cell>
          <cell r="J109">
            <v>1350493</v>
          </cell>
        </row>
        <row r="110">
          <cell r="A110">
            <v>71702</v>
          </cell>
          <cell r="B110">
            <v>2</v>
          </cell>
          <cell r="C110">
            <v>717</v>
          </cell>
          <cell r="D110" t="str">
            <v>MOHAWK TRAIL</v>
          </cell>
          <cell r="E110">
            <v>47</v>
          </cell>
          <cell r="F110" t="str">
            <v xml:space="preserve">BUCKLAND                     </v>
          </cell>
          <cell r="G110">
            <v>198</v>
          </cell>
          <cell r="H110">
            <v>187</v>
          </cell>
          <cell r="I110">
            <v>1195030</v>
          </cell>
          <cell r="J110">
            <v>1252868</v>
          </cell>
        </row>
        <row r="111">
          <cell r="A111">
            <v>71703</v>
          </cell>
          <cell r="B111">
            <v>3</v>
          </cell>
          <cell r="C111">
            <v>717</v>
          </cell>
          <cell r="D111" t="str">
            <v>MOHAWK TRAIL</v>
          </cell>
          <cell r="E111">
            <v>53</v>
          </cell>
          <cell r="F111" t="str">
            <v xml:space="preserve">CHARLEMONT                   </v>
          </cell>
          <cell r="G111">
            <v>76</v>
          </cell>
          <cell r="H111">
            <v>83</v>
          </cell>
          <cell r="I111">
            <v>410672</v>
          </cell>
          <cell r="J111">
            <v>450847</v>
          </cell>
        </row>
        <row r="112">
          <cell r="A112">
            <v>71704</v>
          </cell>
          <cell r="B112">
            <v>4</v>
          </cell>
          <cell r="C112">
            <v>717</v>
          </cell>
          <cell r="D112" t="str">
            <v>MOHAWK TRAIL</v>
          </cell>
          <cell r="E112">
            <v>66</v>
          </cell>
          <cell r="F112" t="str">
            <v xml:space="preserve">COLRAIN                      </v>
          </cell>
          <cell r="G112">
            <v>176</v>
          </cell>
          <cell r="H112">
            <v>174</v>
          </cell>
          <cell r="I112">
            <v>1063378</v>
          </cell>
          <cell r="J112">
            <v>1036377</v>
          </cell>
        </row>
        <row r="113">
          <cell r="A113">
            <v>71705</v>
          </cell>
          <cell r="B113">
            <v>5</v>
          </cell>
          <cell r="C113">
            <v>717</v>
          </cell>
          <cell r="D113" t="str">
            <v>MOHAWK TRAIL</v>
          </cell>
          <cell r="E113">
            <v>129</v>
          </cell>
          <cell r="F113" t="str">
            <v xml:space="preserve">HAWLEY                       </v>
          </cell>
          <cell r="G113">
            <v>13</v>
          </cell>
          <cell r="H113">
            <v>15</v>
          </cell>
          <cell r="I113">
            <v>86118</v>
          </cell>
          <cell r="J113">
            <v>92513</v>
          </cell>
        </row>
        <row r="114">
          <cell r="A114">
            <v>71706</v>
          </cell>
          <cell r="B114">
            <v>6</v>
          </cell>
          <cell r="C114">
            <v>717</v>
          </cell>
          <cell r="D114" t="str">
            <v>MOHAWK TRAIL</v>
          </cell>
          <cell r="E114">
            <v>130</v>
          </cell>
          <cell r="F114" t="str">
            <v xml:space="preserve">HEATH                        </v>
          </cell>
          <cell r="G114">
            <v>92</v>
          </cell>
          <cell r="H114">
            <v>98</v>
          </cell>
          <cell r="I114">
            <v>534513</v>
          </cell>
          <cell r="J114">
            <v>491735</v>
          </cell>
        </row>
        <row r="115">
          <cell r="A115">
            <v>71707</v>
          </cell>
          <cell r="B115">
            <v>7</v>
          </cell>
          <cell r="C115">
            <v>717</v>
          </cell>
          <cell r="D115" t="str">
            <v>MOHAWK TRAIL</v>
          </cell>
          <cell r="E115">
            <v>237</v>
          </cell>
          <cell r="F115" t="str">
            <v xml:space="preserve">PLAINFIELD                   </v>
          </cell>
          <cell r="G115">
            <v>56</v>
          </cell>
          <cell r="H115">
            <v>52</v>
          </cell>
          <cell r="I115">
            <v>433496</v>
          </cell>
          <cell r="J115">
            <v>422815</v>
          </cell>
        </row>
        <row r="116">
          <cell r="A116">
            <v>71708</v>
          </cell>
          <cell r="B116">
            <v>8</v>
          </cell>
          <cell r="C116">
            <v>717</v>
          </cell>
          <cell r="D116" t="str">
            <v>MOHAWK TRAIL</v>
          </cell>
          <cell r="E116">
            <v>268</v>
          </cell>
          <cell r="F116" t="str">
            <v xml:space="preserve">SHELBURNE                    </v>
          </cell>
          <cell r="G116">
            <v>177</v>
          </cell>
          <cell r="H116">
            <v>167</v>
          </cell>
          <cell r="I116">
            <v>1236072</v>
          </cell>
          <cell r="J116">
            <v>1267412</v>
          </cell>
        </row>
        <row r="117">
          <cell r="A117">
            <v>72001</v>
          </cell>
          <cell r="B117">
            <v>1</v>
          </cell>
          <cell r="C117">
            <v>720</v>
          </cell>
          <cell r="D117" t="str">
            <v>NARRAGANSETT</v>
          </cell>
          <cell r="E117">
            <v>235</v>
          </cell>
          <cell r="F117" t="str">
            <v xml:space="preserve">PHILLIPSTON                  </v>
          </cell>
          <cell r="G117">
            <v>247</v>
          </cell>
          <cell r="H117">
            <v>231</v>
          </cell>
          <cell r="I117">
            <v>1240903</v>
          </cell>
          <cell r="J117">
            <v>1215534</v>
          </cell>
        </row>
        <row r="118">
          <cell r="A118">
            <v>72002</v>
          </cell>
          <cell r="B118">
            <v>2</v>
          </cell>
          <cell r="C118">
            <v>720</v>
          </cell>
          <cell r="D118" t="str">
            <v>NARRAGANSETT</v>
          </cell>
          <cell r="E118">
            <v>294</v>
          </cell>
          <cell r="F118" t="str">
            <v xml:space="preserve">TEMPLETON                    </v>
          </cell>
          <cell r="G118">
            <v>1127</v>
          </cell>
          <cell r="H118">
            <v>1078</v>
          </cell>
          <cell r="I118">
            <v>3622955</v>
          </cell>
          <cell r="J118">
            <v>3751960</v>
          </cell>
        </row>
        <row r="119">
          <cell r="A119">
            <v>72501</v>
          </cell>
          <cell r="B119">
            <v>1</v>
          </cell>
          <cell r="C119">
            <v>725</v>
          </cell>
          <cell r="D119" t="str">
            <v>NASHOBA</v>
          </cell>
          <cell r="E119">
            <v>34</v>
          </cell>
          <cell r="F119" t="str">
            <v xml:space="preserve">BOLTON                       </v>
          </cell>
          <cell r="G119">
            <v>1034</v>
          </cell>
          <cell r="H119">
            <v>1011</v>
          </cell>
          <cell r="I119">
            <v>8068615</v>
          </cell>
          <cell r="J119">
            <v>8076577</v>
          </cell>
        </row>
        <row r="120">
          <cell r="A120">
            <v>72502</v>
          </cell>
          <cell r="B120">
            <v>2</v>
          </cell>
          <cell r="C120">
            <v>725</v>
          </cell>
          <cell r="D120" t="str">
            <v>NASHOBA</v>
          </cell>
          <cell r="E120">
            <v>147</v>
          </cell>
          <cell r="F120" t="str">
            <v xml:space="preserve">LANCASTER                    </v>
          </cell>
          <cell r="G120">
            <v>975</v>
          </cell>
          <cell r="H120">
            <v>966</v>
          </cell>
          <cell r="I120">
            <v>6576636</v>
          </cell>
          <cell r="J120">
            <v>6520648</v>
          </cell>
        </row>
        <row r="121">
          <cell r="A121">
            <v>72503</v>
          </cell>
          <cell r="B121">
            <v>3</v>
          </cell>
          <cell r="C121">
            <v>725</v>
          </cell>
          <cell r="D121" t="str">
            <v>NASHOBA</v>
          </cell>
          <cell r="E121">
            <v>286</v>
          </cell>
          <cell r="F121" t="str">
            <v xml:space="preserve">STOW                         </v>
          </cell>
          <cell r="G121">
            <v>1240</v>
          </cell>
          <cell r="H121">
            <v>1248</v>
          </cell>
          <cell r="I121">
            <v>9837970</v>
          </cell>
          <cell r="J121">
            <v>9917354</v>
          </cell>
        </row>
        <row r="122">
          <cell r="A122">
            <v>72801</v>
          </cell>
          <cell r="B122">
            <v>1</v>
          </cell>
          <cell r="C122">
            <v>728</v>
          </cell>
          <cell r="D122" t="str">
            <v>NEW SALEM WENDELL</v>
          </cell>
          <cell r="E122">
            <v>206</v>
          </cell>
          <cell r="F122" t="str">
            <v xml:space="preserve">NEW SALEM                    </v>
          </cell>
          <cell r="G122">
            <v>71</v>
          </cell>
          <cell r="H122">
            <v>73</v>
          </cell>
          <cell r="I122">
            <v>360740</v>
          </cell>
          <cell r="J122">
            <v>379035</v>
          </cell>
        </row>
        <row r="123">
          <cell r="A123">
            <v>72802</v>
          </cell>
          <cell r="B123">
            <v>2</v>
          </cell>
          <cell r="C123">
            <v>728</v>
          </cell>
          <cell r="D123" t="str">
            <v>NEW SALEM WENDELL</v>
          </cell>
          <cell r="E123">
            <v>319</v>
          </cell>
          <cell r="F123" t="str">
            <v xml:space="preserve">WENDELL                      </v>
          </cell>
          <cell r="G123">
            <v>45</v>
          </cell>
          <cell r="H123">
            <v>46</v>
          </cell>
          <cell r="I123">
            <v>320834</v>
          </cell>
          <cell r="J123">
            <v>328485</v>
          </cell>
        </row>
        <row r="124">
          <cell r="A124">
            <v>73001</v>
          </cell>
          <cell r="B124">
            <v>1</v>
          </cell>
          <cell r="C124">
            <v>730</v>
          </cell>
          <cell r="D124" t="str">
            <v>NORTHBORO SOUTHBORO</v>
          </cell>
          <cell r="E124">
            <v>213</v>
          </cell>
          <cell r="F124" t="str">
            <v xml:space="preserve">NORTHBOROUGH                 </v>
          </cell>
          <cell r="G124">
            <v>891</v>
          </cell>
          <cell r="H124">
            <v>881</v>
          </cell>
          <cell r="I124">
            <v>6979656</v>
          </cell>
          <cell r="J124">
            <v>7317809</v>
          </cell>
        </row>
        <row r="125">
          <cell r="A125">
            <v>73002</v>
          </cell>
          <cell r="B125">
            <v>2</v>
          </cell>
          <cell r="C125">
            <v>730</v>
          </cell>
          <cell r="D125" t="str">
            <v>NORTHBORO SOUTHBORO</v>
          </cell>
          <cell r="E125">
            <v>276</v>
          </cell>
          <cell r="F125" t="str">
            <v xml:space="preserve">SOUTHBOROUGH                 </v>
          </cell>
          <cell r="G125">
            <v>631</v>
          </cell>
          <cell r="H125">
            <v>627</v>
          </cell>
          <cell r="I125">
            <v>5464198</v>
          </cell>
          <cell r="J125">
            <v>5449483</v>
          </cell>
        </row>
        <row r="126">
          <cell r="A126">
            <v>73501</v>
          </cell>
          <cell r="B126">
            <v>1</v>
          </cell>
          <cell r="C126">
            <v>735</v>
          </cell>
          <cell r="D126" t="str">
            <v>NORTH MIDDLESEX</v>
          </cell>
          <cell r="E126">
            <v>12</v>
          </cell>
          <cell r="F126" t="str">
            <v xml:space="preserve">ASHBY                        </v>
          </cell>
          <cell r="G126">
            <v>464</v>
          </cell>
          <cell r="H126">
            <v>439</v>
          </cell>
          <cell r="I126">
            <v>2189584</v>
          </cell>
          <cell r="J126">
            <v>2139882</v>
          </cell>
        </row>
        <row r="127">
          <cell r="A127">
            <v>73502</v>
          </cell>
          <cell r="B127">
            <v>2</v>
          </cell>
          <cell r="C127">
            <v>735</v>
          </cell>
          <cell r="D127" t="str">
            <v>NORTH MIDDLESEX</v>
          </cell>
          <cell r="E127">
            <v>232</v>
          </cell>
          <cell r="F127" t="str">
            <v xml:space="preserve">PEPPERELL                    </v>
          </cell>
          <cell r="G127">
            <v>1831</v>
          </cell>
          <cell r="H127">
            <v>1755</v>
          </cell>
          <cell r="I127">
            <v>8513322</v>
          </cell>
          <cell r="J127">
            <v>8549998</v>
          </cell>
        </row>
        <row r="128">
          <cell r="A128">
            <v>73503</v>
          </cell>
          <cell r="B128">
            <v>3</v>
          </cell>
          <cell r="C128">
            <v>735</v>
          </cell>
          <cell r="D128" t="str">
            <v>NORTH MIDDLESEX</v>
          </cell>
          <cell r="E128">
            <v>299</v>
          </cell>
          <cell r="F128" t="str">
            <v xml:space="preserve">TOWNSEND                     </v>
          </cell>
          <cell r="G128">
            <v>1405</v>
          </cell>
          <cell r="H128">
            <v>1357</v>
          </cell>
          <cell r="I128">
            <v>6625923</v>
          </cell>
          <cell r="J128">
            <v>6493733</v>
          </cell>
        </row>
        <row r="129">
          <cell r="A129">
            <v>74001</v>
          </cell>
          <cell r="B129">
            <v>1</v>
          </cell>
          <cell r="C129">
            <v>740</v>
          </cell>
          <cell r="D129" t="str">
            <v>OLD ROCHESTER</v>
          </cell>
          <cell r="E129">
            <v>169</v>
          </cell>
          <cell r="F129" t="str">
            <v xml:space="preserve">MARION                       </v>
          </cell>
          <cell r="G129">
            <v>315</v>
          </cell>
          <cell r="H129">
            <v>325</v>
          </cell>
          <cell r="I129">
            <v>2596806</v>
          </cell>
          <cell r="J129">
            <v>2599245</v>
          </cell>
        </row>
        <row r="130">
          <cell r="A130">
            <v>74002</v>
          </cell>
          <cell r="B130">
            <v>2</v>
          </cell>
          <cell r="C130">
            <v>740</v>
          </cell>
          <cell r="D130" t="str">
            <v>OLD ROCHESTER</v>
          </cell>
          <cell r="E130">
            <v>173</v>
          </cell>
          <cell r="F130" t="str">
            <v xml:space="preserve">MATTAPOISETT                 </v>
          </cell>
          <cell r="G130">
            <v>384</v>
          </cell>
          <cell r="H130">
            <v>380</v>
          </cell>
          <cell r="I130">
            <v>3230961</v>
          </cell>
          <cell r="J130">
            <v>3084903</v>
          </cell>
        </row>
        <row r="131">
          <cell r="A131">
            <v>74003</v>
          </cell>
          <cell r="B131">
            <v>3</v>
          </cell>
          <cell r="C131">
            <v>740</v>
          </cell>
          <cell r="D131" t="str">
            <v>OLD ROCHESTER</v>
          </cell>
          <cell r="E131">
            <v>250</v>
          </cell>
          <cell r="F131" t="str">
            <v xml:space="preserve">ROCHESTER                    </v>
          </cell>
          <cell r="G131">
            <v>415</v>
          </cell>
          <cell r="H131">
            <v>427</v>
          </cell>
          <cell r="I131">
            <v>2530111</v>
          </cell>
          <cell r="J131">
            <v>2592970</v>
          </cell>
        </row>
        <row r="132">
          <cell r="A132">
            <v>74501</v>
          </cell>
          <cell r="B132">
            <v>1</v>
          </cell>
          <cell r="C132">
            <v>745</v>
          </cell>
          <cell r="D132" t="str">
            <v>PENTUCKET</v>
          </cell>
          <cell r="E132">
            <v>116</v>
          </cell>
          <cell r="F132" t="str">
            <v xml:space="preserve">GROVELAND                    </v>
          </cell>
          <cell r="G132">
            <v>1044</v>
          </cell>
          <cell r="H132">
            <v>1003</v>
          </cell>
          <cell r="I132">
            <v>5669803</v>
          </cell>
          <cell r="J132">
            <v>5788974</v>
          </cell>
        </row>
        <row r="133">
          <cell r="A133">
            <v>74502</v>
          </cell>
          <cell r="B133">
            <v>2</v>
          </cell>
          <cell r="C133">
            <v>745</v>
          </cell>
          <cell r="D133" t="str">
            <v>PENTUCKET</v>
          </cell>
          <cell r="E133">
            <v>180</v>
          </cell>
          <cell r="F133" t="str">
            <v xml:space="preserve">MERRIMAC                     </v>
          </cell>
          <cell r="G133">
            <v>997</v>
          </cell>
          <cell r="H133">
            <v>974</v>
          </cell>
          <cell r="I133">
            <v>5148618</v>
          </cell>
          <cell r="J133">
            <v>5232611</v>
          </cell>
        </row>
        <row r="134">
          <cell r="A134">
            <v>74503</v>
          </cell>
          <cell r="B134">
            <v>3</v>
          </cell>
          <cell r="C134">
            <v>745</v>
          </cell>
          <cell r="D134" t="str">
            <v>PENTUCKET</v>
          </cell>
          <cell r="E134">
            <v>329</v>
          </cell>
          <cell r="F134" t="str">
            <v xml:space="preserve">WEST NEWBURY                 </v>
          </cell>
          <cell r="G134">
            <v>701</v>
          </cell>
          <cell r="H134">
            <v>697</v>
          </cell>
          <cell r="I134">
            <v>4822218</v>
          </cell>
          <cell r="J134">
            <v>5064710</v>
          </cell>
        </row>
        <row r="135">
          <cell r="A135">
            <v>75001</v>
          </cell>
          <cell r="B135">
            <v>1</v>
          </cell>
          <cell r="C135">
            <v>750</v>
          </cell>
          <cell r="D135" t="str">
            <v>PIONEER</v>
          </cell>
          <cell r="E135">
            <v>29</v>
          </cell>
          <cell r="F135" t="str">
            <v xml:space="preserve">BERNARDSTON                  </v>
          </cell>
          <cell r="G135">
            <v>271</v>
          </cell>
          <cell r="H135">
            <v>259</v>
          </cell>
          <cell r="I135">
            <v>1481429</v>
          </cell>
          <cell r="J135">
            <v>1477075</v>
          </cell>
        </row>
        <row r="136">
          <cell r="A136">
            <v>75002</v>
          </cell>
          <cell r="B136">
            <v>2</v>
          </cell>
          <cell r="C136">
            <v>750</v>
          </cell>
          <cell r="D136" t="str">
            <v>PIONEER</v>
          </cell>
          <cell r="E136">
            <v>156</v>
          </cell>
          <cell r="F136" t="str">
            <v xml:space="preserve">LEYDEN                       </v>
          </cell>
          <cell r="G136">
            <v>58</v>
          </cell>
          <cell r="H136">
            <v>57</v>
          </cell>
          <cell r="I136">
            <v>513250</v>
          </cell>
          <cell r="J136">
            <v>496964</v>
          </cell>
        </row>
        <row r="137">
          <cell r="A137">
            <v>75003</v>
          </cell>
          <cell r="B137">
            <v>3</v>
          </cell>
          <cell r="C137">
            <v>750</v>
          </cell>
          <cell r="D137" t="str">
            <v>PIONEER</v>
          </cell>
          <cell r="E137">
            <v>216</v>
          </cell>
          <cell r="F137" t="str">
            <v xml:space="preserve">NORTHFIELD                   </v>
          </cell>
          <cell r="G137">
            <v>423</v>
          </cell>
          <cell r="H137">
            <v>405</v>
          </cell>
          <cell r="I137">
            <v>2346001</v>
          </cell>
          <cell r="J137">
            <v>2410019</v>
          </cell>
        </row>
        <row r="138">
          <cell r="A138">
            <v>75004</v>
          </cell>
          <cell r="B138">
            <v>4</v>
          </cell>
          <cell r="C138">
            <v>750</v>
          </cell>
          <cell r="D138" t="str">
            <v>PIONEER</v>
          </cell>
          <cell r="E138">
            <v>312</v>
          </cell>
          <cell r="F138" t="str">
            <v xml:space="preserve">WARWICK                      </v>
          </cell>
          <cell r="G138">
            <v>85</v>
          </cell>
          <cell r="H138">
            <v>81</v>
          </cell>
          <cell r="I138">
            <v>420871</v>
          </cell>
          <cell r="J138">
            <v>419037</v>
          </cell>
        </row>
        <row r="139">
          <cell r="A139">
            <v>75301</v>
          </cell>
          <cell r="B139">
            <v>1</v>
          </cell>
          <cell r="C139">
            <v>753</v>
          </cell>
          <cell r="D139" t="str">
            <v>QUABBIN</v>
          </cell>
          <cell r="E139">
            <v>21</v>
          </cell>
          <cell r="F139" t="str">
            <v xml:space="preserve">BARRE                        </v>
          </cell>
          <cell r="G139">
            <v>846</v>
          </cell>
          <cell r="H139">
            <v>810</v>
          </cell>
          <cell r="I139">
            <v>3424727</v>
          </cell>
          <cell r="J139">
            <v>3394730</v>
          </cell>
        </row>
        <row r="140">
          <cell r="A140">
            <v>75302</v>
          </cell>
          <cell r="B140">
            <v>2</v>
          </cell>
          <cell r="C140">
            <v>753</v>
          </cell>
          <cell r="D140" t="str">
            <v>QUABBIN</v>
          </cell>
          <cell r="E140">
            <v>124</v>
          </cell>
          <cell r="F140" t="str">
            <v xml:space="preserve">HARDWICK                     </v>
          </cell>
          <cell r="G140">
            <v>392</v>
          </cell>
          <cell r="H140">
            <v>384</v>
          </cell>
          <cell r="I140">
            <v>1431682</v>
          </cell>
          <cell r="J140">
            <v>1447391</v>
          </cell>
        </row>
        <row r="141">
          <cell r="A141">
            <v>75303</v>
          </cell>
          <cell r="B141">
            <v>3</v>
          </cell>
          <cell r="C141">
            <v>753</v>
          </cell>
          <cell r="D141" t="str">
            <v>QUABBIN</v>
          </cell>
          <cell r="E141">
            <v>140</v>
          </cell>
          <cell r="F141" t="str">
            <v xml:space="preserve">HUBBARDSTON                  </v>
          </cell>
          <cell r="G141">
            <v>688</v>
          </cell>
          <cell r="H141">
            <v>652</v>
          </cell>
          <cell r="I141">
            <v>2844976</v>
          </cell>
          <cell r="J141">
            <v>2908136</v>
          </cell>
        </row>
        <row r="142">
          <cell r="A142">
            <v>75304</v>
          </cell>
          <cell r="B142">
            <v>4</v>
          </cell>
          <cell r="C142">
            <v>753</v>
          </cell>
          <cell r="D142" t="str">
            <v>QUABBIN</v>
          </cell>
          <cell r="E142">
            <v>202</v>
          </cell>
          <cell r="F142" t="str">
            <v xml:space="preserve">NEW BRAINTREE                </v>
          </cell>
          <cell r="G142">
            <v>155</v>
          </cell>
          <cell r="H142">
            <v>148</v>
          </cell>
          <cell r="I142">
            <v>814148</v>
          </cell>
          <cell r="J142">
            <v>806889</v>
          </cell>
        </row>
        <row r="143">
          <cell r="A143">
            <v>75305</v>
          </cell>
          <cell r="B143">
            <v>5</v>
          </cell>
          <cell r="C143">
            <v>753</v>
          </cell>
          <cell r="D143" t="str">
            <v>QUABBIN</v>
          </cell>
          <cell r="E143">
            <v>222</v>
          </cell>
          <cell r="F143" t="str">
            <v xml:space="preserve">OAKHAM                       </v>
          </cell>
          <cell r="G143">
            <v>291</v>
          </cell>
          <cell r="H143">
            <v>272</v>
          </cell>
          <cell r="I143">
            <v>1335215</v>
          </cell>
          <cell r="J143">
            <v>1384505</v>
          </cell>
        </row>
        <row r="144">
          <cell r="A144">
            <v>75501</v>
          </cell>
          <cell r="B144">
            <v>1</v>
          </cell>
          <cell r="C144">
            <v>755</v>
          </cell>
          <cell r="D144" t="str">
            <v>RALPH C MAHAR</v>
          </cell>
          <cell r="E144">
            <v>206</v>
          </cell>
          <cell r="F144" t="str">
            <v xml:space="preserve">NEW SALEM                    </v>
          </cell>
          <cell r="G144">
            <v>63</v>
          </cell>
          <cell r="H144">
            <v>63</v>
          </cell>
          <cell r="I144">
            <v>332361</v>
          </cell>
          <cell r="J144">
            <v>340121</v>
          </cell>
        </row>
        <row r="145">
          <cell r="A145">
            <v>75502</v>
          </cell>
          <cell r="B145">
            <v>2</v>
          </cell>
          <cell r="C145">
            <v>755</v>
          </cell>
          <cell r="D145" t="str">
            <v>RALPH C MAHAR</v>
          </cell>
          <cell r="E145">
            <v>223</v>
          </cell>
          <cell r="F145" t="str">
            <v xml:space="preserve">ORANGE                       </v>
          </cell>
          <cell r="G145">
            <v>561</v>
          </cell>
          <cell r="H145">
            <v>562</v>
          </cell>
          <cell r="I145">
            <v>1712506</v>
          </cell>
          <cell r="J145">
            <v>1749395</v>
          </cell>
        </row>
        <row r="146">
          <cell r="A146">
            <v>75503</v>
          </cell>
          <cell r="B146">
            <v>3</v>
          </cell>
          <cell r="C146">
            <v>755</v>
          </cell>
          <cell r="D146" t="str">
            <v>RALPH C MAHAR</v>
          </cell>
          <cell r="E146">
            <v>234</v>
          </cell>
          <cell r="F146" t="str">
            <v xml:space="preserve">PETERSHAM                    </v>
          </cell>
          <cell r="G146">
            <v>75</v>
          </cell>
          <cell r="H146">
            <v>71</v>
          </cell>
          <cell r="I146">
            <v>582602</v>
          </cell>
          <cell r="J146">
            <v>609541</v>
          </cell>
        </row>
        <row r="147">
          <cell r="A147">
            <v>75504</v>
          </cell>
          <cell r="B147">
            <v>4</v>
          </cell>
          <cell r="C147">
            <v>755</v>
          </cell>
          <cell r="D147" t="str">
            <v>RALPH C MAHAR</v>
          </cell>
          <cell r="E147">
            <v>319</v>
          </cell>
          <cell r="F147" t="str">
            <v xml:space="preserve">WENDELL                      </v>
          </cell>
          <cell r="G147">
            <v>27</v>
          </cell>
          <cell r="H147">
            <v>25</v>
          </cell>
          <cell r="I147">
            <v>201659</v>
          </cell>
          <cell r="J147">
            <v>188581</v>
          </cell>
        </row>
        <row r="148">
          <cell r="A148">
            <v>76001</v>
          </cell>
          <cell r="B148">
            <v>1</v>
          </cell>
          <cell r="C148">
            <v>760</v>
          </cell>
          <cell r="D148" t="str">
            <v>SILVER LAKE</v>
          </cell>
          <cell r="E148">
            <v>118</v>
          </cell>
          <cell r="F148" t="str">
            <v xml:space="preserve">HALIFAX                      </v>
          </cell>
          <cell r="G148">
            <v>655</v>
          </cell>
          <cell r="H148">
            <v>649</v>
          </cell>
          <cell r="I148">
            <v>3612283</v>
          </cell>
          <cell r="J148">
            <v>3636253</v>
          </cell>
        </row>
        <row r="149">
          <cell r="A149">
            <v>76002</v>
          </cell>
          <cell r="B149">
            <v>2</v>
          </cell>
          <cell r="C149">
            <v>760</v>
          </cell>
          <cell r="D149" t="str">
            <v>SILVER LAKE</v>
          </cell>
          <cell r="E149">
            <v>145</v>
          </cell>
          <cell r="F149" t="str">
            <v xml:space="preserve">KINGSTON                     </v>
          </cell>
          <cell r="G149">
            <v>1022</v>
          </cell>
          <cell r="H149">
            <v>966</v>
          </cell>
          <cell r="I149">
            <v>6455928</v>
          </cell>
          <cell r="J149">
            <v>6450392</v>
          </cell>
        </row>
        <row r="150">
          <cell r="A150">
            <v>76003</v>
          </cell>
          <cell r="B150">
            <v>3</v>
          </cell>
          <cell r="C150">
            <v>760</v>
          </cell>
          <cell r="D150" t="str">
            <v>SILVER LAKE</v>
          </cell>
          <cell r="E150">
            <v>240</v>
          </cell>
          <cell r="F150" t="str">
            <v xml:space="preserve">PLYMPTON                     </v>
          </cell>
          <cell r="G150">
            <v>207</v>
          </cell>
          <cell r="H150">
            <v>211</v>
          </cell>
          <cell r="I150">
            <v>1512174</v>
          </cell>
          <cell r="J150">
            <v>1535914</v>
          </cell>
        </row>
        <row r="151">
          <cell r="A151">
            <v>76301</v>
          </cell>
          <cell r="B151">
            <v>1</v>
          </cell>
          <cell r="C151">
            <v>763</v>
          </cell>
          <cell r="D151" t="str">
            <v>SOMERSET BERKLEY</v>
          </cell>
          <cell r="E151">
            <v>27</v>
          </cell>
          <cell r="F151" t="str">
            <v xml:space="preserve">BERKLEY                      </v>
          </cell>
          <cell r="G151">
            <v>276</v>
          </cell>
          <cell r="H151">
            <v>281</v>
          </cell>
          <cell r="I151">
            <v>1304766</v>
          </cell>
          <cell r="J151">
            <v>1406712</v>
          </cell>
        </row>
        <row r="152">
          <cell r="A152">
            <v>76302</v>
          </cell>
          <cell r="B152">
            <v>2</v>
          </cell>
          <cell r="C152">
            <v>763</v>
          </cell>
          <cell r="D152" t="str">
            <v>SOMERSET BERKLEY</v>
          </cell>
          <cell r="E152">
            <v>273</v>
          </cell>
          <cell r="F152" t="str">
            <v xml:space="preserve">SOMERSET                     </v>
          </cell>
          <cell r="G152">
            <v>709</v>
          </cell>
          <cell r="H152">
            <v>698</v>
          </cell>
          <cell r="I152">
            <v>5072618</v>
          </cell>
          <cell r="J152">
            <v>4988187</v>
          </cell>
        </row>
        <row r="153">
          <cell r="A153">
            <v>76501</v>
          </cell>
          <cell r="B153">
            <v>1</v>
          </cell>
          <cell r="C153">
            <v>765</v>
          </cell>
          <cell r="D153" t="str">
            <v>SOUTHERN BERKSHIRE</v>
          </cell>
          <cell r="E153">
            <v>6</v>
          </cell>
          <cell r="F153" t="str">
            <v xml:space="preserve">ALFORD                       </v>
          </cell>
          <cell r="G153">
            <v>26</v>
          </cell>
          <cell r="H153">
            <v>26</v>
          </cell>
          <cell r="I153">
            <v>246432</v>
          </cell>
          <cell r="J153">
            <v>214237</v>
          </cell>
        </row>
        <row r="154">
          <cell r="A154">
            <v>76502</v>
          </cell>
          <cell r="B154">
            <v>2</v>
          </cell>
          <cell r="C154">
            <v>765</v>
          </cell>
          <cell r="D154" t="str">
            <v>SOUTHERN BERKSHIRE</v>
          </cell>
          <cell r="E154">
            <v>90</v>
          </cell>
          <cell r="F154" t="str">
            <v xml:space="preserve">EGREMONT                     </v>
          </cell>
          <cell r="G154">
            <v>91</v>
          </cell>
          <cell r="H154">
            <v>89</v>
          </cell>
          <cell r="I154">
            <v>811736</v>
          </cell>
          <cell r="J154">
            <v>741589</v>
          </cell>
        </row>
        <row r="155">
          <cell r="A155">
            <v>76503</v>
          </cell>
          <cell r="B155">
            <v>3</v>
          </cell>
          <cell r="C155">
            <v>765</v>
          </cell>
          <cell r="D155" t="str">
            <v>SOUTHERN BERKSHIRE</v>
          </cell>
          <cell r="E155">
            <v>193</v>
          </cell>
          <cell r="F155" t="str">
            <v xml:space="preserve">MONTEREY                     </v>
          </cell>
          <cell r="G155">
            <v>84</v>
          </cell>
          <cell r="H155">
            <v>81</v>
          </cell>
          <cell r="I155">
            <v>704317</v>
          </cell>
          <cell r="J155">
            <v>670011</v>
          </cell>
        </row>
        <row r="156">
          <cell r="A156">
            <v>76504</v>
          </cell>
          <cell r="B156">
            <v>4</v>
          </cell>
          <cell r="C156">
            <v>765</v>
          </cell>
          <cell r="D156" t="str">
            <v>SOUTHERN BERKSHIRE</v>
          </cell>
          <cell r="E156">
            <v>205</v>
          </cell>
          <cell r="F156" t="str">
            <v xml:space="preserve">NEW MARLBOROUGH              </v>
          </cell>
          <cell r="G156">
            <v>157</v>
          </cell>
          <cell r="H156">
            <v>161</v>
          </cell>
          <cell r="I156">
            <v>1456785</v>
          </cell>
          <cell r="J156">
            <v>1334861</v>
          </cell>
        </row>
        <row r="157">
          <cell r="A157">
            <v>76505</v>
          </cell>
          <cell r="B157">
            <v>5</v>
          </cell>
          <cell r="C157">
            <v>765</v>
          </cell>
          <cell r="D157" t="str">
            <v>SOUTHERN BERKSHIRE</v>
          </cell>
          <cell r="E157">
            <v>267</v>
          </cell>
          <cell r="F157" t="str">
            <v xml:space="preserve">SHEFFIELD                    </v>
          </cell>
          <cell r="G157">
            <v>410</v>
          </cell>
          <cell r="H157">
            <v>415</v>
          </cell>
          <cell r="I157">
            <v>3788409</v>
          </cell>
          <cell r="J157">
            <v>3452511</v>
          </cell>
        </row>
        <row r="158">
          <cell r="A158">
            <v>76601</v>
          </cell>
          <cell r="B158">
            <v>1</v>
          </cell>
          <cell r="C158">
            <v>766</v>
          </cell>
          <cell r="D158" t="str">
            <v>SOUTHWICK TOLLAND GRANVILLE</v>
          </cell>
          <cell r="E158">
            <v>112</v>
          </cell>
          <cell r="F158" t="str">
            <v xml:space="preserve">GRANVILLE                    </v>
          </cell>
          <cell r="G158">
            <v>225</v>
          </cell>
          <cell r="H158">
            <v>229</v>
          </cell>
          <cell r="I158">
            <v>1373751</v>
          </cell>
          <cell r="J158">
            <v>1434883</v>
          </cell>
        </row>
        <row r="159">
          <cell r="A159">
            <v>76602</v>
          </cell>
          <cell r="B159">
            <v>2</v>
          </cell>
          <cell r="C159">
            <v>766</v>
          </cell>
          <cell r="D159" t="str">
            <v>SOUTHWICK TOLLAND GRANVILLE</v>
          </cell>
          <cell r="E159">
            <v>279</v>
          </cell>
          <cell r="F159" t="str">
            <v xml:space="preserve">SOUTHWICK                    </v>
          </cell>
          <cell r="G159">
            <v>1460</v>
          </cell>
          <cell r="H159">
            <v>1380</v>
          </cell>
          <cell r="I159">
            <v>7585750</v>
          </cell>
          <cell r="J159">
            <v>8009794</v>
          </cell>
        </row>
        <row r="160">
          <cell r="A160">
            <v>76603</v>
          </cell>
          <cell r="B160">
            <v>3</v>
          </cell>
          <cell r="C160">
            <v>766</v>
          </cell>
          <cell r="D160" t="str">
            <v>SOUTHWICK TOLLAND GRANVILLE</v>
          </cell>
          <cell r="E160">
            <v>297</v>
          </cell>
          <cell r="F160" t="str">
            <v xml:space="preserve">TOLLAND                      </v>
          </cell>
          <cell r="G160">
            <v>65</v>
          </cell>
          <cell r="H160">
            <v>63</v>
          </cell>
          <cell r="I160">
            <v>370140</v>
          </cell>
          <cell r="J160">
            <v>386537</v>
          </cell>
        </row>
        <row r="161">
          <cell r="A161">
            <v>76701</v>
          </cell>
          <cell r="B161">
            <v>1</v>
          </cell>
          <cell r="C161">
            <v>767</v>
          </cell>
          <cell r="D161" t="str">
            <v>SPENCER EAST BROOKFIELD</v>
          </cell>
          <cell r="E161">
            <v>84</v>
          </cell>
          <cell r="F161" t="str">
            <v xml:space="preserve">EAST BROOKFIELD              </v>
          </cell>
          <cell r="G161">
            <v>362</v>
          </cell>
          <cell r="H161">
            <v>351</v>
          </cell>
          <cell r="I161">
            <v>1206894</v>
          </cell>
          <cell r="J161">
            <v>1255303</v>
          </cell>
        </row>
        <row r="162">
          <cell r="A162">
            <v>76702</v>
          </cell>
          <cell r="B162">
            <v>2</v>
          </cell>
          <cell r="C162">
            <v>767</v>
          </cell>
          <cell r="D162" t="str">
            <v>SPENCER EAST BROOKFIELD</v>
          </cell>
          <cell r="E162">
            <v>280</v>
          </cell>
          <cell r="F162" t="str">
            <v xml:space="preserve">SPENCER                      </v>
          </cell>
          <cell r="G162">
            <v>1578</v>
          </cell>
          <cell r="H162">
            <v>1580</v>
          </cell>
          <cell r="I162">
            <v>5473093</v>
          </cell>
          <cell r="J162">
            <v>5725754</v>
          </cell>
        </row>
        <row r="163">
          <cell r="A163">
            <v>77001</v>
          </cell>
          <cell r="B163">
            <v>1</v>
          </cell>
          <cell r="C163">
            <v>770</v>
          </cell>
          <cell r="D163" t="str">
            <v>TANTASQUA</v>
          </cell>
          <cell r="E163">
            <v>43</v>
          </cell>
          <cell r="F163" t="str">
            <v xml:space="preserve">BRIMFIELD                    </v>
          </cell>
          <cell r="G163">
            <v>286</v>
          </cell>
          <cell r="H163">
            <v>280</v>
          </cell>
          <cell r="I163">
            <v>1720716</v>
          </cell>
          <cell r="J163">
            <v>1800525</v>
          </cell>
        </row>
        <row r="164">
          <cell r="A164">
            <v>77002</v>
          </cell>
          <cell r="B164">
            <v>2</v>
          </cell>
          <cell r="C164">
            <v>770</v>
          </cell>
          <cell r="D164" t="str">
            <v>TANTASQUA</v>
          </cell>
          <cell r="E164">
            <v>45</v>
          </cell>
          <cell r="F164" t="str">
            <v xml:space="preserve">BROOKFIELD                   </v>
          </cell>
          <cell r="G164">
            <v>252</v>
          </cell>
          <cell r="H164">
            <v>254</v>
          </cell>
          <cell r="I164">
            <v>1234689</v>
          </cell>
          <cell r="J164">
            <v>1258718</v>
          </cell>
        </row>
        <row r="165">
          <cell r="A165">
            <v>77003</v>
          </cell>
          <cell r="B165">
            <v>3</v>
          </cell>
          <cell r="C165">
            <v>770</v>
          </cell>
          <cell r="D165" t="str">
            <v>TANTASQUA</v>
          </cell>
          <cell r="E165">
            <v>135</v>
          </cell>
          <cell r="F165" t="str">
            <v xml:space="preserve">HOLLAND                      </v>
          </cell>
          <cell r="G165">
            <v>192</v>
          </cell>
          <cell r="H165">
            <v>193</v>
          </cell>
          <cell r="I165">
            <v>1209544</v>
          </cell>
          <cell r="J165">
            <v>1238163</v>
          </cell>
        </row>
        <row r="166">
          <cell r="A166">
            <v>77004</v>
          </cell>
          <cell r="B166">
            <v>4</v>
          </cell>
          <cell r="C166">
            <v>770</v>
          </cell>
          <cell r="D166" t="str">
            <v>TANTASQUA</v>
          </cell>
          <cell r="E166">
            <v>287</v>
          </cell>
          <cell r="F166" t="str">
            <v xml:space="preserve">STURBRIDGE                   </v>
          </cell>
          <cell r="G166">
            <v>759</v>
          </cell>
          <cell r="H166">
            <v>759</v>
          </cell>
          <cell r="I166">
            <v>5208913</v>
          </cell>
          <cell r="J166">
            <v>5155728</v>
          </cell>
        </row>
        <row r="167">
          <cell r="A167">
            <v>77005</v>
          </cell>
          <cell r="B167">
            <v>5</v>
          </cell>
          <cell r="C167">
            <v>770</v>
          </cell>
          <cell r="D167" t="str">
            <v>TANTASQUA</v>
          </cell>
          <cell r="E167">
            <v>306</v>
          </cell>
          <cell r="F167" t="str">
            <v xml:space="preserve">WALES                        </v>
          </cell>
          <cell r="G167">
            <v>127</v>
          </cell>
          <cell r="H167">
            <v>113</v>
          </cell>
          <cell r="I167">
            <v>642343</v>
          </cell>
          <cell r="J167">
            <v>591198</v>
          </cell>
        </row>
        <row r="168">
          <cell r="A168">
            <v>77301</v>
          </cell>
          <cell r="B168">
            <v>1</v>
          </cell>
          <cell r="C168">
            <v>773</v>
          </cell>
          <cell r="D168" t="str">
            <v>TRITON</v>
          </cell>
          <cell r="E168">
            <v>203</v>
          </cell>
          <cell r="F168" t="str">
            <v xml:space="preserve">NEWBURY                      </v>
          </cell>
          <cell r="G168">
            <v>885</v>
          </cell>
          <cell r="H168">
            <v>859</v>
          </cell>
          <cell r="I168">
            <v>7676380</v>
          </cell>
          <cell r="J168">
            <v>7334327</v>
          </cell>
        </row>
        <row r="169">
          <cell r="A169">
            <v>77302</v>
          </cell>
          <cell r="B169">
            <v>2</v>
          </cell>
          <cell r="C169">
            <v>773</v>
          </cell>
          <cell r="D169" t="str">
            <v>TRITON</v>
          </cell>
          <cell r="E169">
            <v>254</v>
          </cell>
          <cell r="F169" t="str">
            <v xml:space="preserve">ROWLEY                       </v>
          </cell>
          <cell r="G169">
            <v>886</v>
          </cell>
          <cell r="H169">
            <v>872</v>
          </cell>
          <cell r="I169">
            <v>6655316</v>
          </cell>
          <cell r="J169">
            <v>6644391</v>
          </cell>
        </row>
        <row r="170">
          <cell r="A170">
            <v>77303</v>
          </cell>
          <cell r="B170">
            <v>3</v>
          </cell>
          <cell r="C170">
            <v>773</v>
          </cell>
          <cell r="D170" t="str">
            <v>TRITON</v>
          </cell>
          <cell r="E170">
            <v>259</v>
          </cell>
          <cell r="F170" t="str">
            <v xml:space="preserve">SALISBURY                    </v>
          </cell>
          <cell r="G170">
            <v>990</v>
          </cell>
          <cell r="H170">
            <v>947</v>
          </cell>
          <cell r="I170">
            <v>8048490</v>
          </cell>
          <cell r="J170">
            <v>7887435</v>
          </cell>
        </row>
        <row r="171">
          <cell r="A171">
            <v>77401</v>
          </cell>
          <cell r="B171">
            <v>1</v>
          </cell>
          <cell r="C171">
            <v>774</v>
          </cell>
          <cell r="D171" t="str">
            <v>UPISLAND</v>
          </cell>
          <cell r="E171">
            <v>62</v>
          </cell>
          <cell r="F171" t="str">
            <v xml:space="preserve">CHILMARK                     </v>
          </cell>
          <cell r="G171">
            <v>71</v>
          </cell>
          <cell r="H171">
            <v>79</v>
          </cell>
          <cell r="I171">
            <v>566971</v>
          </cell>
          <cell r="J171">
            <v>573476</v>
          </cell>
        </row>
        <row r="172">
          <cell r="A172">
            <v>77402</v>
          </cell>
          <cell r="B172">
            <v>2</v>
          </cell>
          <cell r="C172">
            <v>774</v>
          </cell>
          <cell r="D172" t="str">
            <v>UPISLAND</v>
          </cell>
          <cell r="E172">
            <v>104</v>
          </cell>
          <cell r="F172" t="str">
            <v>AQUINNAH</v>
          </cell>
          <cell r="G172">
            <v>38</v>
          </cell>
          <cell r="H172">
            <v>32</v>
          </cell>
          <cell r="I172">
            <v>282521</v>
          </cell>
          <cell r="J172">
            <v>249701</v>
          </cell>
        </row>
        <row r="173">
          <cell r="A173">
            <v>77403</v>
          </cell>
          <cell r="B173">
            <v>3</v>
          </cell>
          <cell r="C173">
            <v>774</v>
          </cell>
          <cell r="D173" t="str">
            <v>UPISLAND</v>
          </cell>
          <cell r="E173">
            <v>334</v>
          </cell>
          <cell r="F173" t="str">
            <v xml:space="preserve">WEST TISBURY                 </v>
          </cell>
          <cell r="G173">
            <v>231</v>
          </cell>
          <cell r="H173">
            <v>238</v>
          </cell>
          <cell r="I173">
            <v>1950039</v>
          </cell>
          <cell r="J173">
            <v>1880564</v>
          </cell>
        </row>
        <row r="174">
          <cell r="A174">
            <v>77501</v>
          </cell>
          <cell r="B174">
            <v>1</v>
          </cell>
          <cell r="C174">
            <v>775</v>
          </cell>
          <cell r="D174" t="str">
            <v>WACHUSETT</v>
          </cell>
          <cell r="E174">
            <v>134</v>
          </cell>
          <cell r="F174" t="str">
            <v xml:space="preserve">HOLDEN                       </v>
          </cell>
          <cell r="G174">
            <v>3104</v>
          </cell>
          <cell r="H174">
            <v>3071</v>
          </cell>
          <cell r="I174">
            <v>17127929</v>
          </cell>
          <cell r="J174">
            <v>17038520</v>
          </cell>
        </row>
        <row r="175">
          <cell r="A175">
            <v>77502</v>
          </cell>
          <cell r="B175">
            <v>2</v>
          </cell>
          <cell r="C175">
            <v>775</v>
          </cell>
          <cell r="D175" t="str">
            <v>WACHUSETT</v>
          </cell>
          <cell r="E175">
            <v>228</v>
          </cell>
          <cell r="F175" t="str">
            <v xml:space="preserve">PAXTON                       </v>
          </cell>
          <cell r="G175">
            <v>700</v>
          </cell>
          <cell r="H175">
            <v>708</v>
          </cell>
          <cell r="I175">
            <v>4239534</v>
          </cell>
          <cell r="J175">
            <v>4282288</v>
          </cell>
        </row>
        <row r="176">
          <cell r="A176">
            <v>77503</v>
          </cell>
          <cell r="B176">
            <v>3</v>
          </cell>
          <cell r="C176">
            <v>775</v>
          </cell>
          <cell r="D176" t="str">
            <v>WACHUSETT</v>
          </cell>
          <cell r="E176">
            <v>241</v>
          </cell>
          <cell r="F176" t="str">
            <v xml:space="preserve">PRINCETON                    </v>
          </cell>
          <cell r="G176">
            <v>456</v>
          </cell>
          <cell r="H176">
            <v>450</v>
          </cell>
          <cell r="I176">
            <v>4046051</v>
          </cell>
          <cell r="J176">
            <v>3650842</v>
          </cell>
        </row>
        <row r="177">
          <cell r="A177">
            <v>77504</v>
          </cell>
          <cell r="B177">
            <v>4</v>
          </cell>
          <cell r="C177">
            <v>775</v>
          </cell>
          <cell r="D177" t="str">
            <v>WACHUSETT</v>
          </cell>
          <cell r="E177">
            <v>257</v>
          </cell>
          <cell r="F177" t="str">
            <v xml:space="preserve">RUTLAND                      </v>
          </cell>
          <cell r="G177">
            <v>1641</v>
          </cell>
          <cell r="H177">
            <v>1613</v>
          </cell>
          <cell r="I177">
            <v>6470503</v>
          </cell>
          <cell r="J177">
            <v>6610818</v>
          </cell>
        </row>
        <row r="178">
          <cell r="A178">
            <v>77505</v>
          </cell>
          <cell r="B178">
            <v>5</v>
          </cell>
          <cell r="C178">
            <v>775</v>
          </cell>
          <cell r="D178" t="str">
            <v>WACHUSETT</v>
          </cell>
          <cell r="E178">
            <v>282</v>
          </cell>
          <cell r="F178" t="str">
            <v xml:space="preserve">STERLING                     </v>
          </cell>
          <cell r="G178">
            <v>1235</v>
          </cell>
          <cell r="H178">
            <v>1222</v>
          </cell>
          <cell r="I178">
            <v>8077258</v>
          </cell>
          <cell r="J178">
            <v>8061197</v>
          </cell>
        </row>
        <row r="179">
          <cell r="A179">
            <v>77801</v>
          </cell>
          <cell r="B179">
            <v>1</v>
          </cell>
          <cell r="C179">
            <v>778</v>
          </cell>
          <cell r="D179" t="str">
            <v>QUABOAG</v>
          </cell>
          <cell r="E179">
            <v>311</v>
          </cell>
          <cell r="F179" t="str">
            <v xml:space="preserve">WARREN                       </v>
          </cell>
          <cell r="G179">
            <v>771</v>
          </cell>
          <cell r="H179">
            <v>783</v>
          </cell>
          <cell r="I179">
            <v>2427945</v>
          </cell>
          <cell r="J179">
            <v>2474537</v>
          </cell>
        </row>
        <row r="180">
          <cell r="A180">
            <v>77802</v>
          </cell>
          <cell r="B180">
            <v>2</v>
          </cell>
          <cell r="C180">
            <v>778</v>
          </cell>
          <cell r="D180" t="str">
            <v>QUABOAG</v>
          </cell>
          <cell r="E180">
            <v>324</v>
          </cell>
          <cell r="F180" t="str">
            <v xml:space="preserve">WEST BROOKFIELD              </v>
          </cell>
          <cell r="G180">
            <v>537</v>
          </cell>
          <cell r="H180">
            <v>513</v>
          </cell>
          <cell r="I180">
            <v>2466914</v>
          </cell>
          <cell r="J180">
            <v>2592933</v>
          </cell>
        </row>
        <row r="181">
          <cell r="A181">
            <v>78001</v>
          </cell>
          <cell r="B181">
            <v>1</v>
          </cell>
          <cell r="C181">
            <v>780</v>
          </cell>
          <cell r="D181" t="str">
            <v>WHITMAN HANSON</v>
          </cell>
          <cell r="E181">
            <v>123</v>
          </cell>
          <cell r="F181" t="str">
            <v xml:space="preserve">HANSON                       </v>
          </cell>
          <cell r="G181">
            <v>1764</v>
          </cell>
          <cell r="H181">
            <v>1701</v>
          </cell>
          <cell r="I181">
            <v>6353951</v>
          </cell>
          <cell r="J181">
            <v>6764003</v>
          </cell>
        </row>
        <row r="182">
          <cell r="A182">
            <v>78002</v>
          </cell>
          <cell r="B182">
            <v>2</v>
          </cell>
          <cell r="C182">
            <v>780</v>
          </cell>
          <cell r="D182" t="str">
            <v>WHITMAN HANSON</v>
          </cell>
          <cell r="E182">
            <v>338</v>
          </cell>
          <cell r="F182" t="str">
            <v xml:space="preserve">WHITMAN                      </v>
          </cell>
          <cell r="G182">
            <v>2388</v>
          </cell>
          <cell r="H182">
            <v>2366</v>
          </cell>
          <cell r="I182">
            <v>8207024</v>
          </cell>
          <cell r="J182">
            <v>8514467</v>
          </cell>
        </row>
        <row r="183">
          <cell r="A183">
            <v>80101</v>
          </cell>
          <cell r="B183">
            <v>1</v>
          </cell>
          <cell r="C183">
            <v>801</v>
          </cell>
          <cell r="D183" t="str">
            <v>ASSABET VALLEY</v>
          </cell>
          <cell r="E183">
            <v>28</v>
          </cell>
          <cell r="F183" t="str">
            <v xml:space="preserve">BERLIN                       </v>
          </cell>
          <cell r="G183">
            <v>25</v>
          </cell>
          <cell r="H183">
            <v>29</v>
          </cell>
          <cell r="I183">
            <v>350392</v>
          </cell>
          <cell r="J183">
            <v>401690</v>
          </cell>
        </row>
        <row r="184">
          <cell r="A184">
            <v>80102</v>
          </cell>
          <cell r="B184">
            <v>2</v>
          </cell>
          <cell r="C184">
            <v>801</v>
          </cell>
          <cell r="D184" t="str">
            <v>ASSABET VALLEY</v>
          </cell>
          <cell r="E184">
            <v>141</v>
          </cell>
          <cell r="F184" t="str">
            <v xml:space="preserve">HUDSON                       </v>
          </cell>
          <cell r="G184">
            <v>176</v>
          </cell>
          <cell r="H184">
            <v>174</v>
          </cell>
          <cell r="I184">
            <v>1839522</v>
          </cell>
          <cell r="J184">
            <v>1745776</v>
          </cell>
        </row>
        <row r="185">
          <cell r="A185">
            <v>80103</v>
          </cell>
          <cell r="B185">
            <v>3</v>
          </cell>
          <cell r="C185">
            <v>801</v>
          </cell>
          <cell r="D185" t="str">
            <v>ASSABET VALLEY</v>
          </cell>
          <cell r="E185">
            <v>170</v>
          </cell>
          <cell r="F185" t="str">
            <v xml:space="preserve">MARLBOROUGH                  </v>
          </cell>
          <cell r="G185">
            <v>330</v>
          </cell>
          <cell r="H185">
            <v>336</v>
          </cell>
          <cell r="I185">
            <v>3530535</v>
          </cell>
          <cell r="J185">
            <v>3456885</v>
          </cell>
        </row>
        <row r="186">
          <cell r="A186">
            <v>80104</v>
          </cell>
          <cell r="B186">
            <v>4</v>
          </cell>
          <cell r="C186">
            <v>801</v>
          </cell>
          <cell r="D186" t="str">
            <v>ASSABET VALLEY</v>
          </cell>
          <cell r="E186">
            <v>174</v>
          </cell>
          <cell r="F186" t="str">
            <v xml:space="preserve">MAYNARD                      </v>
          </cell>
          <cell r="G186">
            <v>67</v>
          </cell>
          <cell r="H186">
            <v>60</v>
          </cell>
          <cell r="I186">
            <v>800287</v>
          </cell>
          <cell r="J186">
            <v>685276</v>
          </cell>
        </row>
        <row r="187">
          <cell r="A187">
            <v>80105</v>
          </cell>
          <cell r="B187">
            <v>5</v>
          </cell>
          <cell r="C187">
            <v>801</v>
          </cell>
          <cell r="D187" t="str">
            <v>ASSABET VALLEY</v>
          </cell>
          <cell r="E187">
            <v>213</v>
          </cell>
          <cell r="F187" t="str">
            <v xml:space="preserve">NORTHBOROUGH                 </v>
          </cell>
          <cell r="G187">
            <v>46</v>
          </cell>
          <cell r="H187">
            <v>56</v>
          </cell>
          <cell r="I187">
            <v>609369</v>
          </cell>
          <cell r="J187">
            <v>774306</v>
          </cell>
        </row>
        <row r="188">
          <cell r="A188">
            <v>80106</v>
          </cell>
          <cell r="B188">
            <v>6</v>
          </cell>
          <cell r="C188">
            <v>801</v>
          </cell>
          <cell r="D188" t="str">
            <v>ASSABET VALLEY</v>
          </cell>
          <cell r="E188">
            <v>276</v>
          </cell>
          <cell r="F188" t="str">
            <v xml:space="preserve">SOUTHBOROUGH                 </v>
          </cell>
          <cell r="G188">
            <v>17</v>
          </cell>
          <cell r="H188">
            <v>18</v>
          </cell>
          <cell r="I188">
            <v>249181</v>
          </cell>
          <cell r="J188">
            <v>260663</v>
          </cell>
        </row>
        <row r="189">
          <cell r="A189">
            <v>80107</v>
          </cell>
          <cell r="B189">
            <v>7</v>
          </cell>
          <cell r="C189">
            <v>801</v>
          </cell>
          <cell r="D189" t="str">
            <v>ASSABET VALLEY</v>
          </cell>
          <cell r="E189">
            <v>321</v>
          </cell>
          <cell r="F189" t="str">
            <v xml:space="preserve">WESTBOROUGH                  </v>
          </cell>
          <cell r="G189">
            <v>43</v>
          </cell>
          <cell r="H189">
            <v>42</v>
          </cell>
          <cell r="I189">
            <v>635723</v>
          </cell>
          <cell r="J189">
            <v>605643</v>
          </cell>
        </row>
        <row r="190">
          <cell r="A190">
            <v>80501</v>
          </cell>
          <cell r="B190">
            <v>1</v>
          </cell>
          <cell r="C190">
            <v>805</v>
          </cell>
          <cell r="D190" t="str">
            <v>BLACKSTONE VALLEY</v>
          </cell>
          <cell r="E190">
            <v>25</v>
          </cell>
          <cell r="F190" t="str">
            <v xml:space="preserve">BELLINGHAM                   </v>
          </cell>
          <cell r="G190">
            <v>77</v>
          </cell>
          <cell r="H190">
            <v>89</v>
          </cell>
          <cell r="I190">
            <v>756936</v>
          </cell>
          <cell r="J190">
            <v>884227</v>
          </cell>
        </row>
        <row r="191">
          <cell r="A191">
            <v>80502</v>
          </cell>
          <cell r="B191">
            <v>2</v>
          </cell>
          <cell r="C191">
            <v>805</v>
          </cell>
          <cell r="D191" t="str">
            <v>BLACKSTONE VALLEY</v>
          </cell>
          <cell r="E191">
            <v>32</v>
          </cell>
          <cell r="F191" t="str">
            <v xml:space="preserve">BLACKSTONE                   </v>
          </cell>
          <cell r="G191">
            <v>76</v>
          </cell>
          <cell r="H191">
            <v>79</v>
          </cell>
          <cell r="I191">
            <v>564463</v>
          </cell>
          <cell r="J191">
            <v>584702</v>
          </cell>
        </row>
        <row r="192">
          <cell r="A192">
            <v>80503</v>
          </cell>
          <cell r="B192">
            <v>3</v>
          </cell>
          <cell r="C192">
            <v>805</v>
          </cell>
          <cell r="D192" t="str">
            <v>BLACKSTONE VALLEY</v>
          </cell>
          <cell r="E192">
            <v>77</v>
          </cell>
          <cell r="F192" t="str">
            <v xml:space="preserve">DOUGLAS                      </v>
          </cell>
          <cell r="G192">
            <v>76</v>
          </cell>
          <cell r="H192">
            <v>79</v>
          </cell>
          <cell r="I192">
            <v>477445</v>
          </cell>
          <cell r="J192">
            <v>526853</v>
          </cell>
        </row>
        <row r="193">
          <cell r="A193">
            <v>80504</v>
          </cell>
          <cell r="B193">
            <v>4</v>
          </cell>
          <cell r="C193">
            <v>805</v>
          </cell>
          <cell r="D193" t="str">
            <v>BLACKSTONE VALLEY</v>
          </cell>
          <cell r="E193">
            <v>110</v>
          </cell>
          <cell r="F193" t="str">
            <v xml:space="preserve">GRAFTON                      </v>
          </cell>
          <cell r="G193">
            <v>87</v>
          </cell>
          <cell r="H193">
            <v>76</v>
          </cell>
          <cell r="I193">
            <v>802643</v>
          </cell>
          <cell r="J193">
            <v>721080</v>
          </cell>
        </row>
        <row r="194">
          <cell r="A194">
            <v>80505</v>
          </cell>
          <cell r="B194">
            <v>5</v>
          </cell>
          <cell r="C194">
            <v>805</v>
          </cell>
          <cell r="D194" t="str">
            <v>BLACKSTONE VALLEY</v>
          </cell>
          <cell r="E194">
            <v>138</v>
          </cell>
          <cell r="F194" t="str">
            <v xml:space="preserve">HOPEDALE                     </v>
          </cell>
          <cell r="G194">
            <v>26</v>
          </cell>
          <cell r="H194">
            <v>22</v>
          </cell>
          <cell r="I194">
            <v>196068</v>
          </cell>
          <cell r="J194">
            <v>171060</v>
          </cell>
        </row>
        <row r="195">
          <cell r="A195">
            <v>80506</v>
          </cell>
          <cell r="B195">
            <v>6</v>
          </cell>
          <cell r="C195">
            <v>805</v>
          </cell>
          <cell r="D195" t="str">
            <v>BLACKSTONE VALLEY</v>
          </cell>
          <cell r="E195">
            <v>179</v>
          </cell>
          <cell r="F195" t="str">
            <v xml:space="preserve">MENDON                       </v>
          </cell>
          <cell r="G195">
            <v>70</v>
          </cell>
          <cell r="H195">
            <v>76</v>
          </cell>
          <cell r="I195">
            <v>570699</v>
          </cell>
          <cell r="J195">
            <v>661773</v>
          </cell>
        </row>
        <row r="196">
          <cell r="A196">
            <v>80507</v>
          </cell>
          <cell r="B196">
            <v>7</v>
          </cell>
          <cell r="C196">
            <v>805</v>
          </cell>
          <cell r="D196" t="str">
            <v>BLACKSTONE VALLEY</v>
          </cell>
          <cell r="E196">
            <v>185</v>
          </cell>
          <cell r="F196" t="str">
            <v xml:space="preserve">MILFORD                      </v>
          </cell>
          <cell r="G196">
            <v>154</v>
          </cell>
          <cell r="H196">
            <v>152</v>
          </cell>
          <cell r="I196">
            <v>1282606</v>
          </cell>
          <cell r="J196">
            <v>1229435</v>
          </cell>
        </row>
        <row r="197">
          <cell r="A197">
            <v>80508</v>
          </cell>
          <cell r="B197">
            <v>8</v>
          </cell>
          <cell r="C197">
            <v>805</v>
          </cell>
          <cell r="D197" t="str">
            <v>BLACKSTONE VALLEY</v>
          </cell>
          <cell r="E197">
            <v>186</v>
          </cell>
          <cell r="F197" t="str">
            <v xml:space="preserve">MILLBURY                     </v>
          </cell>
          <cell r="G197">
            <v>70</v>
          </cell>
          <cell r="H197">
            <v>72</v>
          </cell>
          <cell r="I197">
            <v>651447</v>
          </cell>
          <cell r="J197">
            <v>658083</v>
          </cell>
        </row>
        <row r="198">
          <cell r="A198">
            <v>80509</v>
          </cell>
          <cell r="B198">
            <v>9</v>
          </cell>
          <cell r="C198">
            <v>805</v>
          </cell>
          <cell r="D198" t="str">
            <v>BLACKSTONE VALLEY</v>
          </cell>
          <cell r="E198">
            <v>188</v>
          </cell>
          <cell r="F198" t="str">
            <v xml:space="preserve">MILLVILLE                    </v>
          </cell>
          <cell r="G198">
            <v>44</v>
          </cell>
          <cell r="H198">
            <v>43</v>
          </cell>
          <cell r="I198">
            <v>224376</v>
          </cell>
          <cell r="J198">
            <v>236381</v>
          </cell>
        </row>
        <row r="199">
          <cell r="A199">
            <v>80510</v>
          </cell>
          <cell r="B199">
            <v>10</v>
          </cell>
          <cell r="C199">
            <v>805</v>
          </cell>
          <cell r="D199" t="str">
            <v>BLACKSTONE VALLEY</v>
          </cell>
          <cell r="E199">
            <v>214</v>
          </cell>
          <cell r="F199" t="str">
            <v xml:space="preserve">NORTHBRIDGE                  </v>
          </cell>
          <cell r="G199">
            <v>132</v>
          </cell>
          <cell r="H199">
            <v>142</v>
          </cell>
          <cell r="I199">
            <v>757603</v>
          </cell>
          <cell r="J199">
            <v>843287</v>
          </cell>
        </row>
        <row r="200">
          <cell r="A200">
            <v>80511</v>
          </cell>
          <cell r="B200">
            <v>11</v>
          </cell>
          <cell r="C200">
            <v>805</v>
          </cell>
          <cell r="D200" t="str">
            <v>BLACKSTONE VALLEY</v>
          </cell>
          <cell r="E200">
            <v>290</v>
          </cell>
          <cell r="F200" t="str">
            <v xml:space="preserve">SUTTON                       </v>
          </cell>
          <cell r="G200">
            <v>93</v>
          </cell>
          <cell r="H200">
            <v>86</v>
          </cell>
          <cell r="I200">
            <v>969999</v>
          </cell>
          <cell r="J200">
            <v>915701</v>
          </cell>
        </row>
        <row r="201">
          <cell r="A201">
            <v>80512</v>
          </cell>
          <cell r="B201">
            <v>12</v>
          </cell>
          <cell r="C201">
            <v>805</v>
          </cell>
          <cell r="D201" t="str">
            <v>BLACKSTONE VALLEY</v>
          </cell>
          <cell r="E201">
            <v>303</v>
          </cell>
          <cell r="F201" t="str">
            <v xml:space="preserve">UPTON                        </v>
          </cell>
          <cell r="G201">
            <v>91</v>
          </cell>
          <cell r="H201">
            <v>116</v>
          </cell>
          <cell r="I201">
            <v>705369</v>
          </cell>
          <cell r="J201">
            <v>941962</v>
          </cell>
        </row>
        <row r="202">
          <cell r="A202">
            <v>80513</v>
          </cell>
          <cell r="B202">
            <v>13</v>
          </cell>
          <cell r="C202">
            <v>805</v>
          </cell>
          <cell r="D202" t="str">
            <v>BLACKSTONE VALLEY</v>
          </cell>
          <cell r="E202">
            <v>304</v>
          </cell>
          <cell r="F202" t="str">
            <v xml:space="preserve">UXBRIDGE                     </v>
          </cell>
          <cell r="G202">
            <v>179</v>
          </cell>
          <cell r="H202">
            <v>154</v>
          </cell>
          <cell r="I202">
            <v>1587936</v>
          </cell>
          <cell r="J202">
            <v>1389655</v>
          </cell>
        </row>
        <row r="203">
          <cell r="A203">
            <v>80601</v>
          </cell>
          <cell r="B203">
            <v>1</v>
          </cell>
          <cell r="C203">
            <v>806</v>
          </cell>
          <cell r="D203" t="str">
            <v>BLUE HILLS</v>
          </cell>
          <cell r="E203">
            <v>18</v>
          </cell>
          <cell r="F203" t="str">
            <v xml:space="preserve">AVON                         </v>
          </cell>
          <cell r="G203">
            <v>42</v>
          </cell>
          <cell r="H203">
            <v>45</v>
          </cell>
          <cell r="I203">
            <v>609485</v>
          </cell>
          <cell r="J203">
            <v>631680</v>
          </cell>
        </row>
        <row r="204">
          <cell r="A204">
            <v>80602</v>
          </cell>
          <cell r="B204">
            <v>2</v>
          </cell>
          <cell r="C204">
            <v>806</v>
          </cell>
          <cell r="D204" t="str">
            <v>BLUE HILLS</v>
          </cell>
          <cell r="E204">
            <v>40</v>
          </cell>
          <cell r="F204" t="str">
            <v xml:space="preserve">BRAINTREE                    </v>
          </cell>
          <cell r="G204">
            <v>140</v>
          </cell>
          <cell r="H204">
            <v>144</v>
          </cell>
          <cell r="I204">
            <v>1609691</v>
          </cell>
          <cell r="J204">
            <v>1662104</v>
          </cell>
        </row>
        <row r="205">
          <cell r="A205">
            <v>80603</v>
          </cell>
          <cell r="B205">
            <v>3</v>
          </cell>
          <cell r="C205">
            <v>806</v>
          </cell>
          <cell r="D205" t="str">
            <v>BLUE HILLS</v>
          </cell>
          <cell r="E205">
            <v>50</v>
          </cell>
          <cell r="F205" t="str">
            <v xml:space="preserve">CANTON                       </v>
          </cell>
          <cell r="G205">
            <v>62</v>
          </cell>
          <cell r="H205">
            <v>64</v>
          </cell>
          <cell r="I205">
            <v>828163</v>
          </cell>
          <cell r="J205">
            <v>869289</v>
          </cell>
        </row>
        <row r="206">
          <cell r="A206">
            <v>80604</v>
          </cell>
          <cell r="B206">
            <v>4</v>
          </cell>
          <cell r="C206">
            <v>806</v>
          </cell>
          <cell r="D206" t="str">
            <v>BLUE HILLS</v>
          </cell>
          <cell r="E206">
            <v>73</v>
          </cell>
          <cell r="F206" t="str">
            <v xml:space="preserve">DEDHAM                       </v>
          </cell>
          <cell r="G206">
            <v>56</v>
          </cell>
          <cell r="H206">
            <v>79</v>
          </cell>
          <cell r="I206">
            <v>833063</v>
          </cell>
          <cell r="J206">
            <v>1118677</v>
          </cell>
        </row>
        <row r="207">
          <cell r="A207">
            <v>80605</v>
          </cell>
          <cell r="B207">
            <v>5</v>
          </cell>
          <cell r="C207">
            <v>806</v>
          </cell>
          <cell r="D207" t="str">
            <v>BLUE HILLS</v>
          </cell>
          <cell r="E207">
            <v>133</v>
          </cell>
          <cell r="F207" t="str">
            <v xml:space="preserve">HOLBROOK                     </v>
          </cell>
          <cell r="G207">
            <v>133</v>
          </cell>
          <cell r="H207">
            <v>134</v>
          </cell>
          <cell r="I207">
            <v>1251451</v>
          </cell>
          <cell r="J207">
            <v>1222534</v>
          </cell>
        </row>
        <row r="208">
          <cell r="A208">
            <v>80606</v>
          </cell>
          <cell r="B208">
            <v>6</v>
          </cell>
          <cell r="C208">
            <v>806</v>
          </cell>
          <cell r="D208" t="str">
            <v>BLUE HILLS</v>
          </cell>
          <cell r="E208">
            <v>189</v>
          </cell>
          <cell r="F208" t="str">
            <v xml:space="preserve">MILTON                       </v>
          </cell>
          <cell r="G208">
            <v>49</v>
          </cell>
          <cell r="H208">
            <v>50</v>
          </cell>
          <cell r="I208">
            <v>648123</v>
          </cell>
          <cell r="J208">
            <v>673299</v>
          </cell>
        </row>
        <row r="209">
          <cell r="A209">
            <v>80607</v>
          </cell>
          <cell r="B209">
            <v>7</v>
          </cell>
          <cell r="C209">
            <v>806</v>
          </cell>
          <cell r="D209" t="str">
            <v>BLUE HILLS</v>
          </cell>
          <cell r="E209">
            <v>220</v>
          </cell>
          <cell r="F209" t="str">
            <v xml:space="preserve">NORWOOD                      </v>
          </cell>
          <cell r="G209">
            <v>66</v>
          </cell>
          <cell r="H209">
            <v>63</v>
          </cell>
          <cell r="I209">
            <v>943185</v>
          </cell>
          <cell r="J209">
            <v>889082</v>
          </cell>
        </row>
        <row r="210">
          <cell r="A210">
            <v>80608</v>
          </cell>
          <cell r="B210">
            <v>8</v>
          </cell>
          <cell r="C210">
            <v>806</v>
          </cell>
          <cell r="D210" t="str">
            <v>BLUE HILLS</v>
          </cell>
          <cell r="E210">
            <v>244</v>
          </cell>
          <cell r="F210" t="str">
            <v xml:space="preserve">RANDOLPH                     </v>
          </cell>
          <cell r="G210">
            <v>276</v>
          </cell>
          <cell r="H210">
            <v>274</v>
          </cell>
          <cell r="I210">
            <v>2602726</v>
          </cell>
          <cell r="J210">
            <v>2539933</v>
          </cell>
        </row>
        <row r="211">
          <cell r="A211">
            <v>80609</v>
          </cell>
          <cell r="B211">
            <v>9</v>
          </cell>
          <cell r="C211">
            <v>806</v>
          </cell>
          <cell r="D211" t="str">
            <v>BLUE HILLS</v>
          </cell>
          <cell r="E211">
            <v>335</v>
          </cell>
          <cell r="F211" t="str">
            <v xml:space="preserve">WESTWOOD                     </v>
          </cell>
          <cell r="G211">
            <v>6</v>
          </cell>
          <cell r="H211">
            <v>6</v>
          </cell>
          <cell r="I211">
            <v>82101</v>
          </cell>
          <cell r="J211">
            <v>81403</v>
          </cell>
        </row>
        <row r="212">
          <cell r="A212">
            <v>81001</v>
          </cell>
          <cell r="B212">
            <v>1</v>
          </cell>
          <cell r="C212">
            <v>810</v>
          </cell>
          <cell r="D212" t="str">
            <v>BRISTOL PLYMOUTH</v>
          </cell>
          <cell r="E212">
            <v>27</v>
          </cell>
          <cell r="F212" t="str">
            <v xml:space="preserve">BERKLEY                      </v>
          </cell>
          <cell r="G212">
            <v>107</v>
          </cell>
          <cell r="H212">
            <v>106</v>
          </cell>
          <cell r="I212">
            <v>745014</v>
          </cell>
          <cell r="J212">
            <v>778215</v>
          </cell>
        </row>
        <row r="213">
          <cell r="A213">
            <v>81002</v>
          </cell>
          <cell r="B213">
            <v>2</v>
          </cell>
          <cell r="C213">
            <v>810</v>
          </cell>
          <cell r="D213" t="str">
            <v>BRISTOL PLYMOUTH</v>
          </cell>
          <cell r="E213">
            <v>42</v>
          </cell>
          <cell r="F213" t="str">
            <v xml:space="preserve">BRIDGEWATER                  </v>
          </cell>
          <cell r="G213">
            <v>100</v>
          </cell>
          <cell r="H213">
            <v>112</v>
          </cell>
          <cell r="I213">
            <v>919938</v>
          </cell>
          <cell r="J213">
            <v>1051957</v>
          </cell>
        </row>
        <row r="214">
          <cell r="A214">
            <v>81003</v>
          </cell>
          <cell r="B214">
            <v>3</v>
          </cell>
          <cell r="C214">
            <v>810</v>
          </cell>
          <cell r="D214" t="str">
            <v>BRISTOL PLYMOUTH</v>
          </cell>
          <cell r="E214">
            <v>76</v>
          </cell>
          <cell r="F214" t="str">
            <v xml:space="preserve">DIGHTON                      </v>
          </cell>
          <cell r="G214">
            <v>1</v>
          </cell>
          <cell r="H214">
            <v>18</v>
          </cell>
          <cell r="I214">
            <v>8144</v>
          </cell>
          <cell r="J214">
            <v>147768</v>
          </cell>
        </row>
        <row r="215">
          <cell r="A215">
            <v>81004</v>
          </cell>
          <cell r="B215">
            <v>4</v>
          </cell>
          <cell r="C215">
            <v>810</v>
          </cell>
          <cell r="D215" t="str">
            <v>BRISTOL PLYMOUTH</v>
          </cell>
          <cell r="E215">
            <v>182</v>
          </cell>
          <cell r="F215" t="str">
            <v xml:space="preserve">MIDDLEBOROUGH                </v>
          </cell>
          <cell r="G215">
            <v>259</v>
          </cell>
          <cell r="H215">
            <v>275</v>
          </cell>
          <cell r="I215">
            <v>1880055</v>
          </cell>
          <cell r="J215">
            <v>2061516</v>
          </cell>
        </row>
        <row r="216">
          <cell r="A216">
            <v>81005</v>
          </cell>
          <cell r="B216">
            <v>5</v>
          </cell>
          <cell r="C216">
            <v>810</v>
          </cell>
          <cell r="D216" t="str">
            <v>BRISTOL PLYMOUTH</v>
          </cell>
          <cell r="E216">
            <v>245</v>
          </cell>
          <cell r="F216" t="str">
            <v xml:space="preserve">RAYNHAM                      </v>
          </cell>
          <cell r="G216">
            <v>146</v>
          </cell>
          <cell r="H216">
            <v>148</v>
          </cell>
          <cell r="I216">
            <v>1373403</v>
          </cell>
          <cell r="J216">
            <v>1421477</v>
          </cell>
        </row>
        <row r="217">
          <cell r="A217">
            <v>81006</v>
          </cell>
          <cell r="B217">
            <v>6</v>
          </cell>
          <cell r="C217">
            <v>810</v>
          </cell>
          <cell r="D217" t="str">
            <v>BRISTOL PLYMOUTH</v>
          </cell>
          <cell r="E217">
            <v>247</v>
          </cell>
          <cell r="F217" t="str">
            <v xml:space="preserve">REHOBOTH                     </v>
          </cell>
          <cell r="G217">
            <v>7</v>
          </cell>
          <cell r="H217">
            <v>19</v>
          </cell>
          <cell r="I217">
            <v>74640</v>
          </cell>
          <cell r="J217">
            <v>202595</v>
          </cell>
        </row>
        <row r="218">
          <cell r="A218">
            <v>81007</v>
          </cell>
          <cell r="B218">
            <v>7</v>
          </cell>
          <cell r="C218">
            <v>810</v>
          </cell>
          <cell r="D218" t="str">
            <v>BRISTOL PLYMOUTH</v>
          </cell>
          <cell r="E218">
            <v>293</v>
          </cell>
          <cell r="F218" t="str">
            <v xml:space="preserve">TAUNTON                      </v>
          </cell>
          <cell r="G218">
            <v>699</v>
          </cell>
          <cell r="H218">
            <v>631</v>
          </cell>
          <cell r="I218">
            <v>4274305</v>
          </cell>
          <cell r="J218">
            <v>3791005</v>
          </cell>
        </row>
        <row r="219">
          <cell r="A219">
            <v>81501</v>
          </cell>
          <cell r="B219">
            <v>1</v>
          </cell>
          <cell r="C219">
            <v>815</v>
          </cell>
          <cell r="D219" t="str">
            <v>CAPE COD</v>
          </cell>
          <cell r="E219">
            <v>20</v>
          </cell>
          <cell r="F219" t="str">
            <v xml:space="preserve">BARNSTABLE                   </v>
          </cell>
          <cell r="G219">
            <v>168</v>
          </cell>
          <cell r="H219">
            <v>168</v>
          </cell>
          <cell r="I219">
            <v>2221338</v>
          </cell>
          <cell r="J219">
            <v>2206121</v>
          </cell>
        </row>
        <row r="220">
          <cell r="A220">
            <v>81502</v>
          </cell>
          <cell r="B220">
            <v>2</v>
          </cell>
          <cell r="C220">
            <v>815</v>
          </cell>
          <cell r="D220" t="str">
            <v>CAPE COD</v>
          </cell>
          <cell r="E220">
            <v>41</v>
          </cell>
          <cell r="F220" t="str">
            <v xml:space="preserve">BREWSTER                     </v>
          </cell>
          <cell r="G220">
            <v>42</v>
          </cell>
          <cell r="H220">
            <v>42</v>
          </cell>
          <cell r="I220">
            <v>601813</v>
          </cell>
          <cell r="J220">
            <v>578691</v>
          </cell>
        </row>
        <row r="221">
          <cell r="A221">
            <v>81503</v>
          </cell>
          <cell r="B221">
            <v>3</v>
          </cell>
          <cell r="C221">
            <v>815</v>
          </cell>
          <cell r="D221" t="str">
            <v>CAPE COD</v>
          </cell>
          <cell r="E221">
            <v>55</v>
          </cell>
          <cell r="F221" t="str">
            <v xml:space="preserve">CHATHAM                      </v>
          </cell>
          <cell r="G221">
            <v>23</v>
          </cell>
          <cell r="H221">
            <v>21</v>
          </cell>
          <cell r="I221">
            <v>346699</v>
          </cell>
          <cell r="J221">
            <v>289346</v>
          </cell>
        </row>
        <row r="222">
          <cell r="A222">
            <v>81504</v>
          </cell>
          <cell r="B222">
            <v>4</v>
          </cell>
          <cell r="C222">
            <v>815</v>
          </cell>
          <cell r="D222" t="str">
            <v>CAPE COD</v>
          </cell>
          <cell r="E222">
            <v>75</v>
          </cell>
          <cell r="F222" t="str">
            <v xml:space="preserve">DENNIS                       </v>
          </cell>
          <cell r="G222">
            <v>93</v>
          </cell>
          <cell r="H222">
            <v>85</v>
          </cell>
          <cell r="I222">
            <v>1315102</v>
          </cell>
          <cell r="J222">
            <v>1171161</v>
          </cell>
        </row>
        <row r="223">
          <cell r="A223">
            <v>81505</v>
          </cell>
          <cell r="B223">
            <v>5</v>
          </cell>
          <cell r="C223">
            <v>815</v>
          </cell>
          <cell r="D223" t="str">
            <v>CAPE COD</v>
          </cell>
          <cell r="E223">
            <v>85</v>
          </cell>
          <cell r="F223" t="str">
            <v xml:space="preserve">EASTHAM                      </v>
          </cell>
          <cell r="G223">
            <v>14</v>
          </cell>
          <cell r="H223">
            <v>13</v>
          </cell>
          <cell r="I223">
            <v>196272</v>
          </cell>
          <cell r="J223">
            <v>178011</v>
          </cell>
        </row>
        <row r="224">
          <cell r="A224">
            <v>81506</v>
          </cell>
          <cell r="B224">
            <v>6</v>
          </cell>
          <cell r="C224">
            <v>815</v>
          </cell>
          <cell r="D224" t="str">
            <v>CAPE COD</v>
          </cell>
          <cell r="E224">
            <v>126</v>
          </cell>
          <cell r="F224" t="str">
            <v xml:space="preserve">HARWICH                      </v>
          </cell>
          <cell r="G224">
            <v>85</v>
          </cell>
          <cell r="H224">
            <v>73</v>
          </cell>
          <cell r="I224">
            <v>1151475</v>
          </cell>
          <cell r="J224">
            <v>976871</v>
          </cell>
        </row>
        <row r="225">
          <cell r="A225">
            <v>81507</v>
          </cell>
          <cell r="B225">
            <v>7</v>
          </cell>
          <cell r="C225">
            <v>815</v>
          </cell>
          <cell r="D225" t="str">
            <v>CAPE COD</v>
          </cell>
          <cell r="E225">
            <v>172</v>
          </cell>
          <cell r="F225" t="str">
            <v xml:space="preserve">MASHPEE                      </v>
          </cell>
          <cell r="G225">
            <v>55</v>
          </cell>
          <cell r="H225">
            <v>57</v>
          </cell>
          <cell r="I225">
            <v>723920</v>
          </cell>
          <cell r="J225">
            <v>767666</v>
          </cell>
        </row>
        <row r="226">
          <cell r="A226">
            <v>81508</v>
          </cell>
          <cell r="B226">
            <v>8</v>
          </cell>
          <cell r="C226">
            <v>815</v>
          </cell>
          <cell r="D226" t="str">
            <v>CAPE COD</v>
          </cell>
          <cell r="E226">
            <v>224</v>
          </cell>
          <cell r="F226" t="str">
            <v xml:space="preserve">ORLEANS                      </v>
          </cell>
          <cell r="G226">
            <v>14</v>
          </cell>
          <cell r="H226">
            <v>12</v>
          </cell>
          <cell r="I226">
            <v>207027</v>
          </cell>
          <cell r="J226">
            <v>165040</v>
          </cell>
        </row>
        <row r="227">
          <cell r="A227">
            <v>81509</v>
          </cell>
          <cell r="B227">
            <v>9</v>
          </cell>
          <cell r="C227">
            <v>815</v>
          </cell>
          <cell r="D227" t="str">
            <v>CAPE COD</v>
          </cell>
          <cell r="E227">
            <v>242</v>
          </cell>
          <cell r="F227" t="str">
            <v xml:space="preserve">PROVINCETOWN                 </v>
          </cell>
          <cell r="G227">
            <v>4</v>
          </cell>
          <cell r="H227">
            <v>6</v>
          </cell>
          <cell r="I227">
            <v>59503</v>
          </cell>
          <cell r="J227">
            <v>78539</v>
          </cell>
        </row>
        <row r="228">
          <cell r="A228">
            <v>81510</v>
          </cell>
          <cell r="B228">
            <v>10</v>
          </cell>
          <cell r="C228">
            <v>815</v>
          </cell>
          <cell r="D228" t="str">
            <v>CAPE COD</v>
          </cell>
          <cell r="E228">
            <v>300</v>
          </cell>
          <cell r="F228" t="str">
            <v xml:space="preserve">TRURO                        </v>
          </cell>
          <cell r="G228">
            <v>5</v>
          </cell>
          <cell r="H228">
            <v>3</v>
          </cell>
          <cell r="I228">
            <v>75369</v>
          </cell>
          <cell r="J228">
            <v>41335</v>
          </cell>
        </row>
        <row r="229">
          <cell r="A229">
            <v>81511</v>
          </cell>
          <cell r="B229">
            <v>11</v>
          </cell>
          <cell r="C229">
            <v>815</v>
          </cell>
          <cell r="D229" t="str">
            <v>CAPE COD</v>
          </cell>
          <cell r="E229">
            <v>318</v>
          </cell>
          <cell r="F229" t="str">
            <v xml:space="preserve">WELLFLEET                    </v>
          </cell>
          <cell r="G229">
            <v>4</v>
          </cell>
          <cell r="H229">
            <v>6</v>
          </cell>
          <cell r="I229">
            <v>58436</v>
          </cell>
          <cell r="J229">
            <v>82670</v>
          </cell>
        </row>
        <row r="230">
          <cell r="A230">
            <v>81512</v>
          </cell>
          <cell r="B230">
            <v>12</v>
          </cell>
          <cell r="C230">
            <v>815</v>
          </cell>
          <cell r="D230" t="str">
            <v>CAPE COD</v>
          </cell>
          <cell r="E230">
            <v>351</v>
          </cell>
          <cell r="F230" t="str">
            <v xml:space="preserve">YARMOUTH                     </v>
          </cell>
          <cell r="G230">
            <v>147</v>
          </cell>
          <cell r="H230">
            <v>168</v>
          </cell>
          <cell r="I230">
            <v>1927312</v>
          </cell>
          <cell r="J230">
            <v>2199210</v>
          </cell>
        </row>
        <row r="231">
          <cell r="A231">
            <v>81801</v>
          </cell>
          <cell r="B231">
            <v>1</v>
          </cell>
          <cell r="C231">
            <v>818</v>
          </cell>
          <cell r="D231" t="str">
            <v>FRANKLIN COUNTY</v>
          </cell>
          <cell r="E231">
            <v>29</v>
          </cell>
          <cell r="F231" t="str">
            <v xml:space="preserve">BERNARDSTON                  </v>
          </cell>
          <cell r="G231">
            <v>14</v>
          </cell>
          <cell r="H231">
            <v>20</v>
          </cell>
          <cell r="I231">
            <v>124814</v>
          </cell>
          <cell r="J231">
            <v>182670</v>
          </cell>
        </row>
        <row r="232">
          <cell r="A232">
            <v>81802</v>
          </cell>
          <cell r="B232">
            <v>2</v>
          </cell>
          <cell r="C232">
            <v>818</v>
          </cell>
          <cell r="D232" t="str">
            <v>FRANKLIN COUNTY</v>
          </cell>
          <cell r="E232">
            <v>47</v>
          </cell>
          <cell r="F232" t="str">
            <v xml:space="preserve">BUCKLAND                     </v>
          </cell>
          <cell r="G232">
            <v>14</v>
          </cell>
          <cell r="H232">
            <v>9</v>
          </cell>
          <cell r="I232">
            <v>133923</v>
          </cell>
          <cell r="J232">
            <v>95565</v>
          </cell>
        </row>
        <row r="233">
          <cell r="A233">
            <v>81803</v>
          </cell>
          <cell r="B233">
            <v>3</v>
          </cell>
          <cell r="C233">
            <v>818</v>
          </cell>
          <cell r="D233" t="str">
            <v>FRANKLIN COUNTY</v>
          </cell>
          <cell r="E233">
            <v>66</v>
          </cell>
          <cell r="F233" t="str">
            <v xml:space="preserve">COLRAIN                      </v>
          </cell>
          <cell r="G233">
            <v>20</v>
          </cell>
          <cell r="H233">
            <v>23</v>
          </cell>
          <cell r="I233">
            <v>191638</v>
          </cell>
          <cell r="J233">
            <v>216859</v>
          </cell>
        </row>
        <row r="234">
          <cell r="A234">
            <v>81804</v>
          </cell>
          <cell r="B234">
            <v>4</v>
          </cell>
          <cell r="C234">
            <v>818</v>
          </cell>
          <cell r="D234" t="str">
            <v>FRANKLIN COUNTY</v>
          </cell>
          <cell r="E234">
            <v>68</v>
          </cell>
          <cell r="F234" t="str">
            <v xml:space="preserve">CONWAY                       </v>
          </cell>
          <cell r="G234">
            <v>9</v>
          </cell>
          <cell r="H234">
            <v>7</v>
          </cell>
          <cell r="I234">
            <v>113479</v>
          </cell>
          <cell r="J234">
            <v>89006</v>
          </cell>
        </row>
        <row r="235">
          <cell r="A235">
            <v>81805</v>
          </cell>
          <cell r="B235">
            <v>5</v>
          </cell>
          <cell r="C235">
            <v>818</v>
          </cell>
          <cell r="D235" t="str">
            <v>FRANKLIN COUNTY</v>
          </cell>
          <cell r="E235">
            <v>74</v>
          </cell>
          <cell r="F235" t="str">
            <v xml:space="preserve">DEERFIELD                    </v>
          </cell>
          <cell r="G235">
            <v>20</v>
          </cell>
          <cell r="H235">
            <v>21</v>
          </cell>
          <cell r="I235">
            <v>268953</v>
          </cell>
          <cell r="J235">
            <v>281090</v>
          </cell>
        </row>
        <row r="236">
          <cell r="A236">
            <v>81806</v>
          </cell>
          <cell r="B236">
            <v>6</v>
          </cell>
          <cell r="C236">
            <v>818</v>
          </cell>
          <cell r="D236" t="str">
            <v>FRANKLIN COUNTY</v>
          </cell>
          <cell r="E236">
            <v>91</v>
          </cell>
          <cell r="F236" t="str">
            <v xml:space="preserve">ERVING                       </v>
          </cell>
          <cell r="G236">
            <v>20</v>
          </cell>
          <cell r="H236">
            <v>24</v>
          </cell>
          <cell r="I236">
            <v>264115</v>
          </cell>
          <cell r="J236">
            <v>321680</v>
          </cell>
        </row>
        <row r="237">
          <cell r="A237">
            <v>81807</v>
          </cell>
          <cell r="B237">
            <v>7</v>
          </cell>
          <cell r="C237">
            <v>818</v>
          </cell>
          <cell r="D237" t="str">
            <v>FRANKLIN COUNTY</v>
          </cell>
          <cell r="E237">
            <v>106</v>
          </cell>
          <cell r="F237" t="str">
            <v xml:space="preserve">GILL                         </v>
          </cell>
          <cell r="G237">
            <v>12</v>
          </cell>
          <cell r="H237">
            <v>8</v>
          </cell>
          <cell r="I237">
            <v>101324</v>
          </cell>
          <cell r="J237">
            <v>76902</v>
          </cell>
        </row>
        <row r="238">
          <cell r="A238">
            <v>81808</v>
          </cell>
          <cell r="B238">
            <v>8</v>
          </cell>
          <cell r="C238">
            <v>818</v>
          </cell>
          <cell r="D238" t="str">
            <v>FRANKLIN COUNTY</v>
          </cell>
          <cell r="E238">
            <v>114</v>
          </cell>
          <cell r="F238" t="str">
            <v xml:space="preserve">GREENFIELD                   </v>
          </cell>
          <cell r="G238">
            <v>108</v>
          </cell>
          <cell r="H238">
            <v>123</v>
          </cell>
          <cell r="I238">
            <v>761786</v>
          </cell>
          <cell r="J238">
            <v>881601</v>
          </cell>
        </row>
        <row r="239">
          <cell r="A239">
            <v>81809</v>
          </cell>
          <cell r="B239">
            <v>9</v>
          </cell>
          <cell r="C239">
            <v>818</v>
          </cell>
          <cell r="D239" t="str">
            <v>FRANKLIN COUNTY</v>
          </cell>
          <cell r="E239">
            <v>130</v>
          </cell>
          <cell r="F239" t="str">
            <v xml:space="preserve">HEATH                        </v>
          </cell>
          <cell r="G239">
            <v>2</v>
          </cell>
          <cell r="H239">
            <v>4</v>
          </cell>
          <cell r="I239">
            <v>18363</v>
          </cell>
          <cell r="J239">
            <v>31674</v>
          </cell>
        </row>
        <row r="240">
          <cell r="A240">
            <v>81810</v>
          </cell>
          <cell r="B240">
            <v>10</v>
          </cell>
          <cell r="C240">
            <v>818</v>
          </cell>
          <cell r="D240" t="str">
            <v>FRANKLIN COUNTY</v>
          </cell>
          <cell r="E240">
            <v>156</v>
          </cell>
          <cell r="F240" t="str">
            <v xml:space="preserve">LEYDEN                       </v>
          </cell>
          <cell r="G240">
            <v>8</v>
          </cell>
          <cell r="H240">
            <v>7</v>
          </cell>
          <cell r="I240">
            <v>116137</v>
          </cell>
          <cell r="J240">
            <v>98283</v>
          </cell>
        </row>
        <row r="241">
          <cell r="A241">
            <v>81811</v>
          </cell>
          <cell r="B241">
            <v>11</v>
          </cell>
          <cell r="C241">
            <v>818</v>
          </cell>
          <cell r="D241" t="str">
            <v>FRANKLIN COUNTY</v>
          </cell>
          <cell r="E241">
            <v>192</v>
          </cell>
          <cell r="F241" t="str">
            <v xml:space="preserve">MONTAGUE                     </v>
          </cell>
          <cell r="G241">
            <v>73</v>
          </cell>
          <cell r="H241">
            <v>67</v>
          </cell>
          <cell r="I241">
            <v>563196</v>
          </cell>
          <cell r="J241">
            <v>517466</v>
          </cell>
        </row>
        <row r="242">
          <cell r="A242">
            <v>81812</v>
          </cell>
          <cell r="B242">
            <v>12</v>
          </cell>
          <cell r="C242">
            <v>818</v>
          </cell>
          <cell r="D242" t="str">
            <v>FRANKLIN COUNTY</v>
          </cell>
          <cell r="E242">
            <v>206</v>
          </cell>
          <cell r="F242" t="str">
            <v xml:space="preserve">NEW SALEM                    </v>
          </cell>
          <cell r="G242">
            <v>9</v>
          </cell>
          <cell r="H242">
            <v>9</v>
          </cell>
          <cell r="I242">
            <v>70232</v>
          </cell>
          <cell r="J242">
            <v>70827</v>
          </cell>
        </row>
        <row r="243">
          <cell r="A243">
            <v>81813</v>
          </cell>
          <cell r="B243">
            <v>13</v>
          </cell>
          <cell r="C243">
            <v>818</v>
          </cell>
          <cell r="D243" t="str">
            <v>FRANKLIN COUNTY</v>
          </cell>
          <cell r="E243">
            <v>216</v>
          </cell>
          <cell r="F243" t="str">
            <v xml:space="preserve">NORTHFIELD                   </v>
          </cell>
          <cell r="G243">
            <v>28</v>
          </cell>
          <cell r="H243">
            <v>33</v>
          </cell>
          <cell r="I243">
            <v>252785</v>
          </cell>
          <cell r="J243">
            <v>314028</v>
          </cell>
        </row>
        <row r="244">
          <cell r="A244">
            <v>81814</v>
          </cell>
          <cell r="B244">
            <v>14</v>
          </cell>
          <cell r="C244">
            <v>818</v>
          </cell>
          <cell r="D244" t="str">
            <v>FRANKLIN COUNTY</v>
          </cell>
          <cell r="E244">
            <v>223</v>
          </cell>
          <cell r="F244" t="str">
            <v xml:space="preserve">ORANGE                       </v>
          </cell>
          <cell r="G244">
            <v>82</v>
          </cell>
          <cell r="H244">
            <v>71</v>
          </cell>
          <cell r="I244">
            <v>370921</v>
          </cell>
          <cell r="J244">
            <v>322737</v>
          </cell>
        </row>
        <row r="245">
          <cell r="A245">
            <v>81815</v>
          </cell>
          <cell r="B245">
            <v>15</v>
          </cell>
          <cell r="C245">
            <v>818</v>
          </cell>
          <cell r="D245" t="str">
            <v>FRANKLIN COUNTY</v>
          </cell>
          <cell r="E245">
            <v>268</v>
          </cell>
          <cell r="F245" t="str">
            <v xml:space="preserve">SHELBURNE                    </v>
          </cell>
          <cell r="G245">
            <v>13</v>
          </cell>
          <cell r="H245">
            <v>11</v>
          </cell>
          <cell r="I245">
            <v>144007</v>
          </cell>
          <cell r="J245">
            <v>132058</v>
          </cell>
        </row>
        <row r="246">
          <cell r="A246">
            <v>81816</v>
          </cell>
          <cell r="B246">
            <v>16</v>
          </cell>
          <cell r="C246">
            <v>818</v>
          </cell>
          <cell r="D246" t="str">
            <v>FRANKLIN COUNTY</v>
          </cell>
          <cell r="E246">
            <v>289</v>
          </cell>
          <cell r="F246" t="str">
            <v xml:space="preserve">SUNDERLAND                   </v>
          </cell>
          <cell r="G246">
            <v>13</v>
          </cell>
          <cell r="H246">
            <v>9</v>
          </cell>
          <cell r="I246">
            <v>174138</v>
          </cell>
          <cell r="J246">
            <v>113863</v>
          </cell>
        </row>
        <row r="247">
          <cell r="A247">
            <v>81817</v>
          </cell>
          <cell r="B247">
            <v>17</v>
          </cell>
          <cell r="C247">
            <v>818</v>
          </cell>
          <cell r="D247" t="str">
            <v>FRANKLIN COUNTY</v>
          </cell>
          <cell r="E247">
            <v>312</v>
          </cell>
          <cell r="F247" t="str">
            <v xml:space="preserve">WARWICK                      </v>
          </cell>
          <cell r="G247">
            <v>10</v>
          </cell>
          <cell r="H247">
            <v>12</v>
          </cell>
          <cell r="I247">
            <v>80253</v>
          </cell>
          <cell r="J247">
            <v>99275</v>
          </cell>
        </row>
        <row r="248">
          <cell r="A248">
            <v>81818</v>
          </cell>
          <cell r="B248">
            <v>18</v>
          </cell>
          <cell r="C248">
            <v>818</v>
          </cell>
          <cell r="D248" t="str">
            <v>FRANKLIN COUNTY</v>
          </cell>
          <cell r="E248">
            <v>319</v>
          </cell>
          <cell r="F248" t="str">
            <v xml:space="preserve">WENDELL                      </v>
          </cell>
          <cell r="G248">
            <v>8</v>
          </cell>
          <cell r="H248">
            <v>9</v>
          </cell>
          <cell r="I248">
            <v>88383</v>
          </cell>
          <cell r="J248">
            <v>98962</v>
          </cell>
        </row>
        <row r="249">
          <cell r="A249">
            <v>81819</v>
          </cell>
          <cell r="B249">
            <v>19</v>
          </cell>
          <cell r="C249">
            <v>818</v>
          </cell>
          <cell r="D249" t="str">
            <v>FRANKLIN COUNTY</v>
          </cell>
          <cell r="E249">
            <v>337</v>
          </cell>
          <cell r="F249" t="str">
            <v xml:space="preserve">WHATELY                      </v>
          </cell>
          <cell r="G249">
            <v>9</v>
          </cell>
          <cell r="H249">
            <v>9</v>
          </cell>
          <cell r="I249">
            <v>106308</v>
          </cell>
          <cell r="J249">
            <v>111550</v>
          </cell>
        </row>
        <row r="250">
          <cell r="A250">
            <v>82101</v>
          </cell>
          <cell r="B250">
            <v>1</v>
          </cell>
          <cell r="C250">
            <v>821</v>
          </cell>
          <cell r="D250" t="str">
            <v>GREATER FALL RIVER</v>
          </cell>
          <cell r="E250">
            <v>95</v>
          </cell>
          <cell r="F250" t="str">
            <v xml:space="preserve">FALL RIVER                   </v>
          </cell>
          <cell r="G250">
            <v>1070</v>
          </cell>
          <cell r="H250">
            <v>1096</v>
          </cell>
          <cell r="I250">
            <v>3029461</v>
          </cell>
          <cell r="J250">
            <v>3172961</v>
          </cell>
        </row>
        <row r="251">
          <cell r="A251">
            <v>82102</v>
          </cell>
          <cell r="B251">
            <v>2</v>
          </cell>
          <cell r="C251">
            <v>821</v>
          </cell>
          <cell r="D251" t="str">
            <v>GREATER FALL RIVER</v>
          </cell>
          <cell r="E251">
            <v>273</v>
          </cell>
          <cell r="F251" t="str">
            <v xml:space="preserve">SOMERSET                     </v>
          </cell>
          <cell r="G251">
            <v>140</v>
          </cell>
          <cell r="H251">
            <v>134</v>
          </cell>
          <cell r="I251">
            <v>1509465</v>
          </cell>
          <cell r="J251">
            <v>1432847</v>
          </cell>
        </row>
        <row r="252">
          <cell r="A252">
            <v>82103</v>
          </cell>
          <cell r="B252">
            <v>3</v>
          </cell>
          <cell r="C252">
            <v>821</v>
          </cell>
          <cell r="D252" t="str">
            <v>GREATER FALL RIVER</v>
          </cell>
          <cell r="E252">
            <v>292</v>
          </cell>
          <cell r="F252" t="str">
            <v xml:space="preserve">SWANSEA                      </v>
          </cell>
          <cell r="G252">
            <v>122</v>
          </cell>
          <cell r="H252">
            <v>127</v>
          </cell>
          <cell r="I252">
            <v>1302265</v>
          </cell>
          <cell r="J252">
            <v>1309297</v>
          </cell>
        </row>
        <row r="253">
          <cell r="A253">
            <v>82104</v>
          </cell>
          <cell r="B253">
            <v>4</v>
          </cell>
          <cell r="C253">
            <v>821</v>
          </cell>
          <cell r="D253" t="str">
            <v>GREATER FALL RIVER</v>
          </cell>
          <cell r="E253">
            <v>331</v>
          </cell>
          <cell r="F253" t="str">
            <v xml:space="preserve">WESTPORT                     </v>
          </cell>
          <cell r="G253">
            <v>100</v>
          </cell>
          <cell r="H253">
            <v>112</v>
          </cell>
          <cell r="I253">
            <v>1282366</v>
          </cell>
          <cell r="J253">
            <v>1454055</v>
          </cell>
        </row>
        <row r="254">
          <cell r="A254">
            <v>82301</v>
          </cell>
          <cell r="B254">
            <v>1</v>
          </cell>
          <cell r="C254">
            <v>823</v>
          </cell>
          <cell r="D254" t="str">
            <v>GREATER LAWRENCE</v>
          </cell>
          <cell r="E254">
            <v>9</v>
          </cell>
          <cell r="F254" t="str">
            <v xml:space="preserve">ANDOVER                      </v>
          </cell>
          <cell r="G254">
            <v>21</v>
          </cell>
          <cell r="H254">
            <v>19</v>
          </cell>
          <cell r="I254">
            <v>310450</v>
          </cell>
          <cell r="J254">
            <v>284895</v>
          </cell>
        </row>
        <row r="255">
          <cell r="A255">
            <v>82302</v>
          </cell>
          <cell r="B255">
            <v>2</v>
          </cell>
          <cell r="C255">
            <v>823</v>
          </cell>
          <cell r="D255" t="str">
            <v>GREATER LAWRENCE</v>
          </cell>
          <cell r="E255">
            <v>149</v>
          </cell>
          <cell r="F255" t="str">
            <v xml:space="preserve">LAWRENCE                     </v>
          </cell>
          <cell r="G255">
            <v>1043</v>
          </cell>
          <cell r="H255">
            <v>1058</v>
          </cell>
          <cell r="I255">
            <v>752285</v>
          </cell>
          <cell r="J255">
            <v>824705</v>
          </cell>
        </row>
        <row r="256">
          <cell r="A256">
            <v>82303</v>
          </cell>
          <cell r="B256">
            <v>3</v>
          </cell>
          <cell r="C256">
            <v>823</v>
          </cell>
          <cell r="D256" t="str">
            <v>GREATER LAWRENCE</v>
          </cell>
          <cell r="E256">
            <v>181</v>
          </cell>
          <cell r="F256" t="str">
            <v xml:space="preserve">METHUEN                      </v>
          </cell>
          <cell r="G256">
            <v>346</v>
          </cell>
          <cell r="H256">
            <v>390</v>
          </cell>
          <cell r="I256">
            <v>2629600</v>
          </cell>
          <cell r="J256">
            <v>3062654</v>
          </cell>
        </row>
        <row r="257">
          <cell r="A257">
            <v>82304</v>
          </cell>
          <cell r="B257">
            <v>4</v>
          </cell>
          <cell r="C257">
            <v>823</v>
          </cell>
          <cell r="D257" t="str">
            <v>GREATER LAWRENCE</v>
          </cell>
          <cell r="E257">
            <v>211</v>
          </cell>
          <cell r="F257" t="str">
            <v xml:space="preserve">NORTH ANDOVER                </v>
          </cell>
          <cell r="G257">
            <v>16</v>
          </cell>
          <cell r="H257">
            <v>19</v>
          </cell>
          <cell r="I257">
            <v>226606</v>
          </cell>
          <cell r="J257">
            <v>274337</v>
          </cell>
        </row>
        <row r="258">
          <cell r="A258">
            <v>82501</v>
          </cell>
          <cell r="B258">
            <v>1</v>
          </cell>
          <cell r="C258">
            <v>825</v>
          </cell>
          <cell r="D258" t="str">
            <v>GREATER NEW BEDFORD</v>
          </cell>
          <cell r="E258">
            <v>72</v>
          </cell>
          <cell r="F258" t="str">
            <v xml:space="preserve">DARTMOUTH                    </v>
          </cell>
          <cell r="G258">
            <v>254</v>
          </cell>
          <cell r="H258">
            <v>253</v>
          </cell>
          <cell r="I258">
            <v>3208082</v>
          </cell>
          <cell r="J258">
            <v>3326157</v>
          </cell>
        </row>
        <row r="259">
          <cell r="A259">
            <v>82502</v>
          </cell>
          <cell r="B259">
            <v>2</v>
          </cell>
          <cell r="C259">
            <v>825</v>
          </cell>
          <cell r="D259" t="str">
            <v>GREATER NEW BEDFORD</v>
          </cell>
          <cell r="E259">
            <v>94</v>
          </cell>
          <cell r="F259" t="str">
            <v xml:space="preserve">FAIRHAVEN                    </v>
          </cell>
          <cell r="G259">
            <v>211</v>
          </cell>
          <cell r="H259">
            <v>216</v>
          </cell>
          <cell r="I259">
            <v>2056980</v>
          </cell>
          <cell r="J259">
            <v>2173221</v>
          </cell>
        </row>
        <row r="260">
          <cell r="A260">
            <v>82503</v>
          </cell>
          <cell r="B260">
            <v>3</v>
          </cell>
          <cell r="C260">
            <v>825</v>
          </cell>
          <cell r="D260" t="str">
            <v>GREATER NEW BEDFORD</v>
          </cell>
          <cell r="E260">
            <v>201</v>
          </cell>
          <cell r="F260" t="str">
            <v xml:space="preserve">NEW BEDFORD                  </v>
          </cell>
          <cell r="G260">
            <v>1683</v>
          </cell>
          <cell r="H260">
            <v>1680</v>
          </cell>
          <cell r="I260">
            <v>3951974</v>
          </cell>
          <cell r="J260">
            <v>4089422</v>
          </cell>
        </row>
        <row r="261">
          <cell r="A261">
            <v>82801</v>
          </cell>
          <cell r="B261">
            <v>1</v>
          </cell>
          <cell r="C261">
            <v>828</v>
          </cell>
          <cell r="D261" t="str">
            <v>GREATER LOWELL</v>
          </cell>
          <cell r="E261">
            <v>79</v>
          </cell>
          <cell r="F261" t="str">
            <v xml:space="preserve">DRACUT                       </v>
          </cell>
          <cell r="G261">
            <v>447</v>
          </cell>
          <cell r="H261">
            <v>467</v>
          </cell>
          <cell r="I261">
            <v>3486695</v>
          </cell>
          <cell r="J261">
            <v>3792487</v>
          </cell>
        </row>
        <row r="262">
          <cell r="A262">
            <v>82802</v>
          </cell>
          <cell r="B262">
            <v>2</v>
          </cell>
          <cell r="C262">
            <v>828</v>
          </cell>
          <cell r="D262" t="str">
            <v>GREATER LOWELL</v>
          </cell>
          <cell r="E262">
            <v>81</v>
          </cell>
          <cell r="F262" t="str">
            <v xml:space="preserve">DUNSTABLE                    </v>
          </cell>
          <cell r="G262">
            <v>17</v>
          </cell>
          <cell r="H262">
            <v>15</v>
          </cell>
          <cell r="I262">
            <v>180537</v>
          </cell>
          <cell r="J262">
            <v>174980</v>
          </cell>
        </row>
        <row r="263">
          <cell r="A263">
            <v>82803</v>
          </cell>
          <cell r="B263">
            <v>3</v>
          </cell>
          <cell r="C263">
            <v>828</v>
          </cell>
          <cell r="D263" t="str">
            <v>GREATER LOWELL</v>
          </cell>
          <cell r="E263">
            <v>160</v>
          </cell>
          <cell r="F263" t="str">
            <v xml:space="preserve">LOWELL                       </v>
          </cell>
          <cell r="G263">
            <v>1608</v>
          </cell>
          <cell r="H263">
            <v>1599</v>
          </cell>
          <cell r="I263">
            <v>5787393</v>
          </cell>
          <cell r="J263">
            <v>5866015</v>
          </cell>
        </row>
        <row r="264">
          <cell r="A264">
            <v>82804</v>
          </cell>
          <cell r="B264">
            <v>4</v>
          </cell>
          <cell r="C264">
            <v>828</v>
          </cell>
          <cell r="D264" t="str">
            <v>GREATER LOWELL</v>
          </cell>
          <cell r="E264">
            <v>301</v>
          </cell>
          <cell r="F264" t="str">
            <v xml:space="preserve">TYNGSBOROUGH                 </v>
          </cell>
          <cell r="G264">
            <v>124</v>
          </cell>
          <cell r="H264">
            <v>109</v>
          </cell>
          <cell r="I264">
            <v>1239068</v>
          </cell>
          <cell r="J264">
            <v>1146707</v>
          </cell>
        </row>
        <row r="265">
          <cell r="A265">
            <v>82901</v>
          </cell>
          <cell r="B265">
            <v>1</v>
          </cell>
          <cell r="C265">
            <v>829</v>
          </cell>
          <cell r="D265" t="str">
            <v>SOUTH MIDDLESEX</v>
          </cell>
          <cell r="E265">
            <v>14</v>
          </cell>
          <cell r="F265" t="str">
            <v xml:space="preserve">ASHLAND                      </v>
          </cell>
          <cell r="G265">
            <v>89</v>
          </cell>
          <cell r="H265">
            <v>82</v>
          </cell>
          <cell r="I265">
            <v>1146411</v>
          </cell>
          <cell r="J265">
            <v>1061461</v>
          </cell>
        </row>
        <row r="266">
          <cell r="A266">
            <v>82902</v>
          </cell>
          <cell r="B266">
            <v>2</v>
          </cell>
          <cell r="C266">
            <v>829</v>
          </cell>
          <cell r="D266" t="str">
            <v>SOUTH MIDDLESEX</v>
          </cell>
          <cell r="E266">
            <v>100</v>
          </cell>
          <cell r="F266" t="str">
            <v xml:space="preserve">FRAMINGHAM                   </v>
          </cell>
          <cell r="G266">
            <v>499</v>
          </cell>
          <cell r="H266">
            <v>496</v>
          </cell>
          <cell r="I266">
            <v>5478513</v>
          </cell>
          <cell r="J266">
            <v>5235042</v>
          </cell>
        </row>
        <row r="267">
          <cell r="A267">
            <v>82903</v>
          </cell>
          <cell r="B267">
            <v>3</v>
          </cell>
          <cell r="C267">
            <v>829</v>
          </cell>
          <cell r="D267" t="str">
            <v>SOUTH MIDDLESEX</v>
          </cell>
          <cell r="E267">
            <v>136</v>
          </cell>
          <cell r="F267" t="str">
            <v xml:space="preserve">HOLLISTON                    </v>
          </cell>
          <cell r="G267">
            <v>34</v>
          </cell>
          <cell r="H267">
            <v>39</v>
          </cell>
          <cell r="I267">
            <v>408682</v>
          </cell>
          <cell r="J267">
            <v>477671</v>
          </cell>
        </row>
        <row r="268">
          <cell r="A268">
            <v>82904</v>
          </cell>
          <cell r="B268">
            <v>4</v>
          </cell>
          <cell r="C268">
            <v>829</v>
          </cell>
          <cell r="D268" t="str">
            <v>SOUTH MIDDLESEX</v>
          </cell>
          <cell r="E268">
            <v>139</v>
          </cell>
          <cell r="F268" t="str">
            <v xml:space="preserve">HOPKINTON                    </v>
          </cell>
          <cell r="G268">
            <v>26</v>
          </cell>
          <cell r="H268">
            <v>26</v>
          </cell>
          <cell r="I268">
            <v>361300</v>
          </cell>
          <cell r="J268">
            <v>366204</v>
          </cell>
        </row>
        <row r="269">
          <cell r="A269">
            <v>82905</v>
          </cell>
          <cell r="B269">
            <v>5</v>
          </cell>
          <cell r="C269">
            <v>829</v>
          </cell>
          <cell r="D269" t="str">
            <v>SOUTH MIDDLESEX</v>
          </cell>
          <cell r="E269">
            <v>198</v>
          </cell>
          <cell r="F269" t="str">
            <v xml:space="preserve">NATICK                       </v>
          </cell>
          <cell r="G269">
            <v>63</v>
          </cell>
          <cell r="H269">
            <v>53</v>
          </cell>
          <cell r="I269">
            <v>864952</v>
          </cell>
          <cell r="J269">
            <v>728191</v>
          </cell>
        </row>
        <row r="270">
          <cell r="A270">
            <v>83001</v>
          </cell>
          <cell r="B270">
            <v>1</v>
          </cell>
          <cell r="C270">
            <v>830</v>
          </cell>
          <cell r="D270" t="str">
            <v>MINUTEMAN</v>
          </cell>
          <cell r="E270">
            <v>2</v>
          </cell>
          <cell r="F270" t="str">
            <v xml:space="preserve">ACTON                        </v>
          </cell>
          <cell r="G270">
            <v>21</v>
          </cell>
          <cell r="H270">
            <v>26</v>
          </cell>
          <cell r="I270">
            <v>253994</v>
          </cell>
          <cell r="J270">
            <v>321317</v>
          </cell>
        </row>
        <row r="271">
          <cell r="A271">
            <v>83002</v>
          </cell>
          <cell r="B271">
            <v>2</v>
          </cell>
          <cell r="C271">
            <v>830</v>
          </cell>
          <cell r="D271" t="str">
            <v>MINUTEMAN</v>
          </cell>
          <cell r="E271">
            <v>10</v>
          </cell>
          <cell r="F271" t="str">
            <v xml:space="preserve">ARLINGTON                    </v>
          </cell>
          <cell r="G271">
            <v>138</v>
          </cell>
          <cell r="H271">
            <v>165</v>
          </cell>
          <cell r="I271">
            <v>1774494</v>
          </cell>
          <cell r="J271">
            <v>2152653</v>
          </cell>
        </row>
        <row r="272">
          <cell r="A272">
            <v>83003</v>
          </cell>
          <cell r="B272">
            <v>3</v>
          </cell>
          <cell r="C272">
            <v>830</v>
          </cell>
          <cell r="D272" t="str">
            <v>MINUTEMAN</v>
          </cell>
          <cell r="E272">
            <v>26</v>
          </cell>
          <cell r="F272" t="str">
            <v xml:space="preserve">BELMONT                      </v>
          </cell>
          <cell r="G272">
            <v>34</v>
          </cell>
          <cell r="H272">
            <v>31</v>
          </cell>
          <cell r="I272">
            <v>471821</v>
          </cell>
          <cell r="J272">
            <v>426916</v>
          </cell>
        </row>
        <row r="273">
          <cell r="A273">
            <v>83004</v>
          </cell>
          <cell r="B273">
            <v>4</v>
          </cell>
          <cell r="C273">
            <v>830</v>
          </cell>
          <cell r="D273" t="str">
            <v>MINUTEMAN</v>
          </cell>
          <cell r="E273">
            <v>34</v>
          </cell>
          <cell r="F273" t="str">
            <v xml:space="preserve">BOLTON                       </v>
          </cell>
          <cell r="G273">
            <v>10</v>
          </cell>
          <cell r="H273">
            <v>11</v>
          </cell>
          <cell r="I273">
            <v>140385</v>
          </cell>
          <cell r="J273">
            <v>157682</v>
          </cell>
        </row>
        <row r="274">
          <cell r="A274">
            <v>83005</v>
          </cell>
          <cell r="B274">
            <v>5</v>
          </cell>
          <cell r="C274">
            <v>830</v>
          </cell>
          <cell r="D274" t="str">
            <v>MINUTEMAN</v>
          </cell>
          <cell r="E274">
            <v>37</v>
          </cell>
          <cell r="F274" t="str">
            <v xml:space="preserve">BOXBOROUGH                   </v>
          </cell>
          <cell r="G274">
            <v>6</v>
          </cell>
          <cell r="H274">
            <v>5</v>
          </cell>
          <cell r="I274">
            <v>88565</v>
          </cell>
          <cell r="J274">
            <v>74696</v>
          </cell>
        </row>
        <row r="275">
          <cell r="A275">
            <v>83006</v>
          </cell>
          <cell r="B275">
            <v>6</v>
          </cell>
          <cell r="C275">
            <v>830</v>
          </cell>
          <cell r="D275" t="str">
            <v>MINUTEMAN</v>
          </cell>
          <cell r="E275">
            <v>51</v>
          </cell>
          <cell r="F275" t="str">
            <v xml:space="preserve">CARLISLE                     </v>
          </cell>
          <cell r="G275">
            <v>9</v>
          </cell>
          <cell r="H275">
            <v>12</v>
          </cell>
          <cell r="I275">
            <v>145616</v>
          </cell>
          <cell r="J275">
            <v>179269</v>
          </cell>
        </row>
        <row r="276">
          <cell r="A276">
            <v>83007</v>
          </cell>
          <cell r="B276">
            <v>7</v>
          </cell>
          <cell r="C276">
            <v>830</v>
          </cell>
          <cell r="D276" t="str">
            <v>MINUTEMAN</v>
          </cell>
          <cell r="E276">
            <v>67</v>
          </cell>
          <cell r="F276" t="str">
            <v xml:space="preserve">CONCORD                      </v>
          </cell>
          <cell r="G276">
            <v>9</v>
          </cell>
          <cell r="H276">
            <v>7</v>
          </cell>
          <cell r="I276">
            <v>130750</v>
          </cell>
          <cell r="J276">
            <v>99959</v>
          </cell>
        </row>
        <row r="277">
          <cell r="A277">
            <v>83008</v>
          </cell>
          <cell r="B277">
            <v>8</v>
          </cell>
          <cell r="C277">
            <v>830</v>
          </cell>
          <cell r="D277" t="str">
            <v>MINUTEMAN</v>
          </cell>
          <cell r="E277">
            <v>78</v>
          </cell>
          <cell r="F277" t="str">
            <v xml:space="preserve">DOVER                        </v>
          </cell>
          <cell r="G277">
            <v>2</v>
          </cell>
          <cell r="H277">
            <v>1</v>
          </cell>
          <cell r="I277">
            <v>30327</v>
          </cell>
          <cell r="J277">
            <v>14880</v>
          </cell>
        </row>
        <row r="278">
          <cell r="A278">
            <v>83009</v>
          </cell>
          <cell r="B278">
            <v>9</v>
          </cell>
          <cell r="C278">
            <v>830</v>
          </cell>
          <cell r="D278" t="str">
            <v>MINUTEMAN</v>
          </cell>
          <cell r="E278">
            <v>147</v>
          </cell>
          <cell r="F278" t="str">
            <v xml:space="preserve">LANCASTER                    </v>
          </cell>
          <cell r="G278">
            <v>22</v>
          </cell>
          <cell r="H278">
            <v>27</v>
          </cell>
          <cell r="I278">
            <v>266881</v>
          </cell>
          <cell r="J278">
            <v>327003</v>
          </cell>
        </row>
        <row r="279">
          <cell r="A279">
            <v>83010</v>
          </cell>
          <cell r="B279">
            <v>10</v>
          </cell>
          <cell r="C279">
            <v>830</v>
          </cell>
          <cell r="D279" t="str">
            <v>MINUTEMAN</v>
          </cell>
          <cell r="E279">
            <v>155</v>
          </cell>
          <cell r="F279" t="str">
            <v xml:space="preserve">LEXINGTON                    </v>
          </cell>
          <cell r="G279">
            <v>58</v>
          </cell>
          <cell r="H279">
            <v>49</v>
          </cell>
          <cell r="I279">
            <v>840422</v>
          </cell>
          <cell r="J279">
            <v>707981</v>
          </cell>
        </row>
        <row r="280">
          <cell r="A280">
            <v>83011</v>
          </cell>
          <cell r="B280">
            <v>11</v>
          </cell>
          <cell r="C280">
            <v>830</v>
          </cell>
          <cell r="D280" t="str">
            <v>MINUTEMAN</v>
          </cell>
          <cell r="E280">
            <v>157</v>
          </cell>
          <cell r="F280" t="str">
            <v xml:space="preserve">LINCOLN                      </v>
          </cell>
          <cell r="G280">
            <v>4</v>
          </cell>
          <cell r="H280">
            <v>6</v>
          </cell>
          <cell r="I280">
            <v>60205</v>
          </cell>
          <cell r="J280">
            <v>87721</v>
          </cell>
        </row>
        <row r="281">
          <cell r="A281">
            <v>83012</v>
          </cell>
          <cell r="B281">
            <v>12</v>
          </cell>
          <cell r="C281">
            <v>830</v>
          </cell>
          <cell r="D281" t="str">
            <v>MINUTEMAN</v>
          </cell>
          <cell r="E281">
            <v>199</v>
          </cell>
          <cell r="F281" t="str">
            <v xml:space="preserve">NEEDHAM                      </v>
          </cell>
          <cell r="G281">
            <v>27</v>
          </cell>
          <cell r="H281">
            <v>35</v>
          </cell>
          <cell r="I281">
            <v>377953</v>
          </cell>
          <cell r="J281">
            <v>494164</v>
          </cell>
        </row>
        <row r="282">
          <cell r="A282">
            <v>83013</v>
          </cell>
          <cell r="B282">
            <v>13</v>
          </cell>
          <cell r="C282">
            <v>830</v>
          </cell>
          <cell r="D282" t="str">
            <v>MINUTEMAN</v>
          </cell>
          <cell r="E282">
            <v>286</v>
          </cell>
          <cell r="F282" t="str">
            <v xml:space="preserve">STOW                         </v>
          </cell>
          <cell r="G282">
            <v>26</v>
          </cell>
          <cell r="H282">
            <v>22</v>
          </cell>
          <cell r="I282">
            <v>370868</v>
          </cell>
          <cell r="J282">
            <v>313706</v>
          </cell>
        </row>
        <row r="283">
          <cell r="A283">
            <v>83014</v>
          </cell>
          <cell r="B283">
            <v>14</v>
          </cell>
          <cell r="C283">
            <v>830</v>
          </cell>
          <cell r="D283" t="str">
            <v>MINUTEMAN</v>
          </cell>
          <cell r="E283">
            <v>288</v>
          </cell>
          <cell r="F283" t="str">
            <v xml:space="preserve">SUDBURY                      </v>
          </cell>
          <cell r="G283">
            <v>17</v>
          </cell>
          <cell r="H283">
            <v>22</v>
          </cell>
          <cell r="I283">
            <v>245781</v>
          </cell>
          <cell r="J283">
            <v>316969</v>
          </cell>
        </row>
        <row r="284">
          <cell r="A284">
            <v>83015</v>
          </cell>
          <cell r="B284">
            <v>15</v>
          </cell>
          <cell r="C284">
            <v>830</v>
          </cell>
          <cell r="D284" t="str">
            <v>MINUTEMAN</v>
          </cell>
          <cell r="E284">
            <v>315</v>
          </cell>
          <cell r="F284" t="str">
            <v xml:space="preserve">WAYLAND                      </v>
          </cell>
          <cell r="G284">
            <v>7</v>
          </cell>
          <cell r="H284">
            <v>8</v>
          </cell>
          <cell r="I284">
            <v>107356</v>
          </cell>
          <cell r="J284">
            <v>118994</v>
          </cell>
        </row>
        <row r="285">
          <cell r="A285">
            <v>83016</v>
          </cell>
          <cell r="B285">
            <v>16</v>
          </cell>
          <cell r="C285">
            <v>830</v>
          </cell>
          <cell r="D285" t="str">
            <v>MINUTEMAN</v>
          </cell>
          <cell r="E285">
            <v>330</v>
          </cell>
          <cell r="F285" t="str">
            <v xml:space="preserve">WESTON                       </v>
          </cell>
          <cell r="G285">
            <v>4</v>
          </cell>
          <cell r="H285">
            <v>4</v>
          </cell>
          <cell r="I285">
            <v>62000</v>
          </cell>
          <cell r="J285">
            <v>59756</v>
          </cell>
        </row>
        <row r="286">
          <cell r="A286">
            <v>83201</v>
          </cell>
          <cell r="B286">
            <v>1</v>
          </cell>
          <cell r="C286">
            <v>832</v>
          </cell>
          <cell r="D286" t="str">
            <v>MONTACHUSETT</v>
          </cell>
          <cell r="E286">
            <v>11</v>
          </cell>
          <cell r="F286" t="str">
            <v xml:space="preserve">ASHBURNHAM                   </v>
          </cell>
          <cell r="G286">
            <v>58</v>
          </cell>
          <cell r="H286">
            <v>55</v>
          </cell>
          <cell r="I286">
            <v>428188</v>
          </cell>
          <cell r="J286">
            <v>398483</v>
          </cell>
        </row>
        <row r="287">
          <cell r="A287">
            <v>83202</v>
          </cell>
          <cell r="B287">
            <v>2</v>
          </cell>
          <cell r="C287">
            <v>832</v>
          </cell>
          <cell r="D287" t="str">
            <v>MONTACHUSETT</v>
          </cell>
          <cell r="E287">
            <v>12</v>
          </cell>
          <cell r="F287" t="str">
            <v xml:space="preserve">ASHBY                        </v>
          </cell>
          <cell r="G287">
            <v>43</v>
          </cell>
          <cell r="H287">
            <v>44</v>
          </cell>
          <cell r="I287">
            <v>328848</v>
          </cell>
          <cell r="J287">
            <v>349252</v>
          </cell>
        </row>
        <row r="288">
          <cell r="A288">
            <v>83203</v>
          </cell>
          <cell r="B288">
            <v>3</v>
          </cell>
          <cell r="C288">
            <v>832</v>
          </cell>
          <cell r="D288" t="str">
            <v>MONTACHUSETT</v>
          </cell>
          <cell r="E288">
            <v>15</v>
          </cell>
          <cell r="F288" t="str">
            <v xml:space="preserve">ATHOL                        </v>
          </cell>
          <cell r="G288">
            <v>110</v>
          </cell>
          <cell r="H288">
            <v>97</v>
          </cell>
          <cell r="I288">
            <v>205530</v>
          </cell>
          <cell r="J288">
            <v>192288</v>
          </cell>
        </row>
        <row r="289">
          <cell r="A289">
            <v>83204</v>
          </cell>
          <cell r="B289">
            <v>4</v>
          </cell>
          <cell r="C289">
            <v>832</v>
          </cell>
          <cell r="D289" t="str">
            <v>MONTACHUSETT</v>
          </cell>
          <cell r="E289">
            <v>21</v>
          </cell>
          <cell r="F289" t="str">
            <v xml:space="preserve">BARRE                        </v>
          </cell>
          <cell r="G289">
            <v>43</v>
          </cell>
          <cell r="H289">
            <v>40</v>
          </cell>
          <cell r="I289">
            <v>275389</v>
          </cell>
          <cell r="J289">
            <v>263273</v>
          </cell>
        </row>
        <row r="290">
          <cell r="A290">
            <v>83205</v>
          </cell>
          <cell r="B290">
            <v>5</v>
          </cell>
          <cell r="C290">
            <v>832</v>
          </cell>
          <cell r="D290" t="str">
            <v>MONTACHUSETT</v>
          </cell>
          <cell r="E290">
            <v>97</v>
          </cell>
          <cell r="F290" t="str">
            <v xml:space="preserve">FITCHBURG                    </v>
          </cell>
          <cell r="G290">
            <v>395</v>
          </cell>
          <cell r="H290">
            <v>403</v>
          </cell>
          <cell r="I290">
            <v>1521696</v>
          </cell>
          <cell r="J290">
            <v>1578366</v>
          </cell>
        </row>
        <row r="291">
          <cell r="A291">
            <v>83206</v>
          </cell>
          <cell r="B291">
            <v>6</v>
          </cell>
          <cell r="C291">
            <v>832</v>
          </cell>
          <cell r="D291" t="str">
            <v>MONTACHUSETT</v>
          </cell>
          <cell r="E291">
            <v>103</v>
          </cell>
          <cell r="F291" t="str">
            <v xml:space="preserve">GARDNER                      </v>
          </cell>
          <cell r="G291">
            <v>175</v>
          </cell>
          <cell r="H291">
            <v>173</v>
          </cell>
          <cell r="I291">
            <v>714793</v>
          </cell>
          <cell r="J291">
            <v>747056</v>
          </cell>
        </row>
        <row r="292">
          <cell r="A292">
            <v>83207</v>
          </cell>
          <cell r="B292">
            <v>7</v>
          </cell>
          <cell r="C292">
            <v>832</v>
          </cell>
          <cell r="D292" t="str">
            <v>MONTACHUSETT</v>
          </cell>
          <cell r="E292">
            <v>125</v>
          </cell>
          <cell r="F292" t="str">
            <v xml:space="preserve">HARVARD                      </v>
          </cell>
          <cell r="G292">
            <v>5</v>
          </cell>
          <cell r="H292">
            <v>6</v>
          </cell>
          <cell r="I292">
            <v>66638</v>
          </cell>
          <cell r="J292">
            <v>80404</v>
          </cell>
        </row>
        <row r="293">
          <cell r="A293">
            <v>83208</v>
          </cell>
          <cell r="B293">
            <v>8</v>
          </cell>
          <cell r="C293">
            <v>832</v>
          </cell>
          <cell r="D293" t="str">
            <v>MONTACHUSETT</v>
          </cell>
          <cell r="E293">
            <v>134</v>
          </cell>
          <cell r="F293" t="str">
            <v xml:space="preserve">HOLDEN                       </v>
          </cell>
          <cell r="G293">
            <v>61</v>
          </cell>
          <cell r="H293">
            <v>70</v>
          </cell>
          <cell r="I293">
            <v>561350</v>
          </cell>
          <cell r="J293">
            <v>648590</v>
          </cell>
        </row>
        <row r="294">
          <cell r="A294">
            <v>83209</v>
          </cell>
          <cell r="B294">
            <v>9</v>
          </cell>
          <cell r="C294">
            <v>832</v>
          </cell>
          <cell r="D294" t="str">
            <v>MONTACHUSETT</v>
          </cell>
          <cell r="E294">
            <v>140</v>
          </cell>
          <cell r="F294" t="str">
            <v xml:space="preserve">HUBBARDSTON                  </v>
          </cell>
          <cell r="G294">
            <v>59</v>
          </cell>
          <cell r="H294">
            <v>64</v>
          </cell>
          <cell r="I294">
            <v>386090</v>
          </cell>
          <cell r="J294">
            <v>448619</v>
          </cell>
        </row>
        <row r="295">
          <cell r="A295">
            <v>83210</v>
          </cell>
          <cell r="B295">
            <v>10</v>
          </cell>
          <cell r="C295">
            <v>832</v>
          </cell>
          <cell r="D295" t="str">
            <v>MONTACHUSETT</v>
          </cell>
          <cell r="E295">
            <v>162</v>
          </cell>
          <cell r="F295" t="str">
            <v xml:space="preserve">LUNENBURG                    </v>
          </cell>
          <cell r="G295">
            <v>74</v>
          </cell>
          <cell r="H295">
            <v>71</v>
          </cell>
          <cell r="I295">
            <v>714845</v>
          </cell>
          <cell r="J295">
            <v>670826</v>
          </cell>
        </row>
        <row r="296">
          <cell r="A296">
            <v>83211</v>
          </cell>
          <cell r="B296">
            <v>11</v>
          </cell>
          <cell r="C296">
            <v>832</v>
          </cell>
          <cell r="D296" t="str">
            <v>MONTACHUSETT</v>
          </cell>
          <cell r="E296">
            <v>234</v>
          </cell>
          <cell r="F296" t="str">
            <v xml:space="preserve">PETERSHAM                    </v>
          </cell>
          <cell r="G296">
            <v>8</v>
          </cell>
          <cell r="H296">
            <v>4</v>
          </cell>
          <cell r="I296">
            <v>88008</v>
          </cell>
          <cell r="J296">
            <v>48335</v>
          </cell>
        </row>
        <row r="297">
          <cell r="A297">
            <v>83212</v>
          </cell>
          <cell r="B297">
            <v>12</v>
          </cell>
          <cell r="C297">
            <v>832</v>
          </cell>
          <cell r="D297" t="str">
            <v>MONTACHUSETT</v>
          </cell>
          <cell r="E297">
            <v>235</v>
          </cell>
          <cell r="F297" t="str">
            <v xml:space="preserve">PHILLIPSTON                  </v>
          </cell>
          <cell r="G297">
            <v>17</v>
          </cell>
          <cell r="H297">
            <v>21</v>
          </cell>
          <cell r="I297">
            <v>130816</v>
          </cell>
          <cell r="J297">
            <v>169596</v>
          </cell>
        </row>
        <row r="298">
          <cell r="A298">
            <v>83213</v>
          </cell>
          <cell r="B298">
            <v>13</v>
          </cell>
          <cell r="C298">
            <v>832</v>
          </cell>
          <cell r="D298" t="str">
            <v>MONTACHUSETT</v>
          </cell>
          <cell r="E298">
            <v>241</v>
          </cell>
          <cell r="F298" t="str">
            <v xml:space="preserve">PRINCETON                    </v>
          </cell>
          <cell r="G298">
            <v>14</v>
          </cell>
          <cell r="H298">
            <v>18</v>
          </cell>
          <cell r="I298">
            <v>207283</v>
          </cell>
          <cell r="J298">
            <v>244031</v>
          </cell>
        </row>
        <row r="299">
          <cell r="A299">
            <v>83214</v>
          </cell>
          <cell r="B299">
            <v>14</v>
          </cell>
          <cell r="C299">
            <v>832</v>
          </cell>
          <cell r="D299" t="str">
            <v>MONTACHUSETT</v>
          </cell>
          <cell r="E299">
            <v>255</v>
          </cell>
          <cell r="F299" t="str">
            <v xml:space="preserve">ROYALSTON                    </v>
          </cell>
          <cell r="G299">
            <v>24</v>
          </cell>
          <cell r="H299">
            <v>23</v>
          </cell>
          <cell r="I299">
            <v>94098</v>
          </cell>
          <cell r="J299">
            <v>106464</v>
          </cell>
        </row>
        <row r="300">
          <cell r="A300">
            <v>83215</v>
          </cell>
          <cell r="B300">
            <v>15</v>
          </cell>
          <cell r="C300">
            <v>832</v>
          </cell>
          <cell r="D300" t="str">
            <v>MONTACHUSETT</v>
          </cell>
          <cell r="E300">
            <v>282</v>
          </cell>
          <cell r="F300" t="str">
            <v xml:space="preserve">STERLING                     </v>
          </cell>
          <cell r="G300">
            <v>59</v>
          </cell>
          <cell r="H300">
            <v>56</v>
          </cell>
          <cell r="I300">
            <v>643484</v>
          </cell>
          <cell r="J300">
            <v>616908</v>
          </cell>
        </row>
        <row r="301">
          <cell r="A301">
            <v>83216</v>
          </cell>
          <cell r="B301">
            <v>16</v>
          </cell>
          <cell r="C301">
            <v>832</v>
          </cell>
          <cell r="D301" t="str">
            <v>MONTACHUSETT</v>
          </cell>
          <cell r="E301">
            <v>294</v>
          </cell>
          <cell r="F301" t="str">
            <v xml:space="preserve">TEMPLETON                    </v>
          </cell>
          <cell r="G301">
            <v>111</v>
          </cell>
          <cell r="H301">
            <v>101</v>
          </cell>
          <cell r="I301">
            <v>547895</v>
          </cell>
          <cell r="J301">
            <v>539845</v>
          </cell>
        </row>
        <row r="302">
          <cell r="A302">
            <v>83217</v>
          </cell>
          <cell r="B302">
            <v>17</v>
          </cell>
          <cell r="C302">
            <v>832</v>
          </cell>
          <cell r="D302" t="str">
            <v>MONTACHUSETT</v>
          </cell>
          <cell r="E302">
            <v>328</v>
          </cell>
          <cell r="F302" t="str">
            <v xml:space="preserve">WESTMINSTER                  </v>
          </cell>
          <cell r="G302">
            <v>70</v>
          </cell>
          <cell r="H302">
            <v>81</v>
          </cell>
          <cell r="I302">
            <v>586997</v>
          </cell>
          <cell r="J302">
            <v>694025</v>
          </cell>
        </row>
        <row r="303">
          <cell r="A303">
            <v>83218</v>
          </cell>
          <cell r="B303">
            <v>18</v>
          </cell>
          <cell r="C303">
            <v>832</v>
          </cell>
          <cell r="D303" t="str">
            <v>MONTACHUSETT</v>
          </cell>
          <cell r="E303">
            <v>343</v>
          </cell>
          <cell r="F303" t="str">
            <v xml:space="preserve">WINCHENDON                   </v>
          </cell>
          <cell r="G303">
            <v>127</v>
          </cell>
          <cell r="H303">
            <v>140</v>
          </cell>
          <cell r="I303">
            <v>615622</v>
          </cell>
          <cell r="J303">
            <v>706574</v>
          </cell>
        </row>
        <row r="304">
          <cell r="A304">
            <v>85101</v>
          </cell>
          <cell r="B304">
            <v>1</v>
          </cell>
          <cell r="C304">
            <v>851</v>
          </cell>
          <cell r="D304" t="str">
            <v>NORTHERN BERKSHIRE</v>
          </cell>
          <cell r="E304">
            <v>4</v>
          </cell>
          <cell r="F304" t="str">
            <v xml:space="preserve">ADAMS                        </v>
          </cell>
          <cell r="G304">
            <v>121</v>
          </cell>
          <cell r="H304">
            <v>131</v>
          </cell>
          <cell r="I304">
            <v>548904</v>
          </cell>
          <cell r="J304">
            <v>611081</v>
          </cell>
        </row>
        <row r="305">
          <cell r="A305">
            <v>85102</v>
          </cell>
          <cell r="B305">
            <v>2</v>
          </cell>
          <cell r="C305">
            <v>851</v>
          </cell>
          <cell r="D305" t="str">
            <v>NORTHERN BERKSHIRE</v>
          </cell>
          <cell r="E305">
            <v>58</v>
          </cell>
          <cell r="F305" t="str">
            <v>CHESIRE</v>
          </cell>
          <cell r="G305">
            <v>44</v>
          </cell>
          <cell r="H305">
            <v>50</v>
          </cell>
          <cell r="I305">
            <v>298338</v>
          </cell>
          <cell r="J305">
            <v>346853</v>
          </cell>
        </row>
        <row r="306">
          <cell r="A306">
            <v>85103</v>
          </cell>
          <cell r="B306">
            <v>3</v>
          </cell>
          <cell r="C306">
            <v>851</v>
          </cell>
          <cell r="D306" t="str">
            <v>NORTHERN BERKSHIRE</v>
          </cell>
          <cell r="E306">
            <v>63</v>
          </cell>
          <cell r="F306" t="str">
            <v xml:space="preserve">CLARKSBURG                   </v>
          </cell>
          <cell r="G306">
            <v>44</v>
          </cell>
          <cell r="H306">
            <v>44</v>
          </cell>
          <cell r="I306">
            <v>195206</v>
          </cell>
          <cell r="J306">
            <v>209245</v>
          </cell>
        </row>
        <row r="307">
          <cell r="A307">
            <v>85104</v>
          </cell>
          <cell r="B307">
            <v>4</v>
          </cell>
          <cell r="C307">
            <v>851</v>
          </cell>
          <cell r="D307" t="str">
            <v>NORTHERN BERKSHIRE</v>
          </cell>
          <cell r="E307">
            <v>98</v>
          </cell>
          <cell r="F307" t="str">
            <v xml:space="preserve">FLORIDA                      </v>
          </cell>
          <cell r="G307">
            <v>26</v>
          </cell>
          <cell r="H307">
            <v>21</v>
          </cell>
          <cell r="I307">
            <v>188896</v>
          </cell>
          <cell r="J307">
            <v>159435</v>
          </cell>
        </row>
        <row r="308">
          <cell r="A308">
            <v>85105</v>
          </cell>
          <cell r="B308">
            <v>5</v>
          </cell>
          <cell r="C308">
            <v>851</v>
          </cell>
          <cell r="D308" t="str">
            <v>NORTHERN BERKSHIRE</v>
          </cell>
          <cell r="E308">
            <v>148</v>
          </cell>
          <cell r="F308" t="str">
            <v xml:space="preserve">LANESBOROUGH                 </v>
          </cell>
          <cell r="G308">
            <v>26</v>
          </cell>
          <cell r="H308">
            <v>22</v>
          </cell>
          <cell r="I308">
            <v>274024</v>
          </cell>
          <cell r="J308">
            <v>224358</v>
          </cell>
        </row>
        <row r="309">
          <cell r="A309">
            <v>85106</v>
          </cell>
          <cell r="B309">
            <v>6</v>
          </cell>
          <cell r="C309">
            <v>851</v>
          </cell>
          <cell r="D309" t="str">
            <v>NORTHERN BERKSHIRE</v>
          </cell>
          <cell r="E309">
            <v>190</v>
          </cell>
          <cell r="F309" t="str">
            <v xml:space="preserve">MONROE                       </v>
          </cell>
          <cell r="G309">
            <v>1</v>
          </cell>
          <cell r="H309">
            <v>3</v>
          </cell>
          <cell r="I309">
            <v>12544</v>
          </cell>
          <cell r="J309">
            <v>38497</v>
          </cell>
        </row>
        <row r="310">
          <cell r="A310">
            <v>85107</v>
          </cell>
          <cell r="B310">
            <v>7</v>
          </cell>
          <cell r="C310">
            <v>851</v>
          </cell>
          <cell r="D310" t="str">
            <v>NORTHERN BERKSHIRE</v>
          </cell>
          <cell r="E310">
            <v>209</v>
          </cell>
          <cell r="F310" t="str">
            <v xml:space="preserve">NORTH ADAMS                  </v>
          </cell>
          <cell r="G310">
            <v>159</v>
          </cell>
          <cell r="H310">
            <v>158</v>
          </cell>
          <cell r="I310">
            <v>730245</v>
          </cell>
          <cell r="J310">
            <v>724885</v>
          </cell>
        </row>
        <row r="311">
          <cell r="A311">
            <v>85108</v>
          </cell>
          <cell r="B311">
            <v>8</v>
          </cell>
          <cell r="C311">
            <v>851</v>
          </cell>
          <cell r="D311" t="str">
            <v>NORTHERN BERKSHIRE</v>
          </cell>
          <cell r="E311">
            <v>263</v>
          </cell>
          <cell r="F311" t="str">
            <v xml:space="preserve">SAVOY                        </v>
          </cell>
          <cell r="G311">
            <v>24</v>
          </cell>
          <cell r="H311">
            <v>24</v>
          </cell>
          <cell r="I311">
            <v>180202</v>
          </cell>
          <cell r="J311">
            <v>181966</v>
          </cell>
        </row>
        <row r="312">
          <cell r="A312">
            <v>85109</v>
          </cell>
          <cell r="B312">
            <v>9</v>
          </cell>
          <cell r="C312">
            <v>851</v>
          </cell>
          <cell r="D312" t="str">
            <v>NORTHERN BERKSHIRE</v>
          </cell>
          <cell r="E312">
            <v>341</v>
          </cell>
          <cell r="F312" t="str">
            <v xml:space="preserve">WILLIAMSTOWN                 </v>
          </cell>
          <cell r="G312">
            <v>18</v>
          </cell>
          <cell r="H312">
            <v>19</v>
          </cell>
          <cell r="I312">
            <v>251780</v>
          </cell>
          <cell r="J312">
            <v>252564</v>
          </cell>
        </row>
        <row r="313">
          <cell r="A313">
            <v>85201</v>
          </cell>
          <cell r="B313">
            <v>1</v>
          </cell>
          <cell r="C313">
            <v>852</v>
          </cell>
          <cell r="D313" t="str">
            <v>NASHOBA VALLEY</v>
          </cell>
          <cell r="E313">
            <v>19</v>
          </cell>
          <cell r="F313" t="str">
            <v>AYER</v>
          </cell>
          <cell r="G313">
            <v>53</v>
          </cell>
          <cell r="H313">
            <v>49</v>
          </cell>
          <cell r="I313">
            <v>516728</v>
          </cell>
          <cell r="J313">
            <v>487033</v>
          </cell>
        </row>
        <row r="314">
          <cell r="A314">
            <v>85202</v>
          </cell>
          <cell r="B314">
            <v>2</v>
          </cell>
          <cell r="C314">
            <v>852</v>
          </cell>
          <cell r="D314" t="str">
            <v>NASHOBA VALLEY</v>
          </cell>
          <cell r="E314">
            <v>56</v>
          </cell>
          <cell r="F314" t="str">
            <v xml:space="preserve">CHELMSFORD                   </v>
          </cell>
          <cell r="G314">
            <v>154</v>
          </cell>
          <cell r="H314">
            <v>173</v>
          </cell>
          <cell r="I314">
            <v>1972055</v>
          </cell>
          <cell r="J314">
            <v>2229779</v>
          </cell>
        </row>
        <row r="315">
          <cell r="A315">
            <v>85203</v>
          </cell>
          <cell r="B315">
            <v>3</v>
          </cell>
          <cell r="C315">
            <v>852</v>
          </cell>
          <cell r="D315" t="str">
            <v>NASHOBA VALLEY</v>
          </cell>
          <cell r="E315">
            <v>115</v>
          </cell>
          <cell r="F315" t="str">
            <v xml:space="preserve">GROTON                       </v>
          </cell>
          <cell r="G315">
            <v>33</v>
          </cell>
          <cell r="H315">
            <v>39</v>
          </cell>
          <cell r="I315">
            <v>403846</v>
          </cell>
          <cell r="J315">
            <v>496346</v>
          </cell>
        </row>
        <row r="316">
          <cell r="A316">
            <v>85204</v>
          </cell>
          <cell r="B316">
            <v>4</v>
          </cell>
          <cell r="C316">
            <v>852</v>
          </cell>
          <cell r="D316" t="str">
            <v>NASHOBA VALLEY</v>
          </cell>
          <cell r="E316">
            <v>158</v>
          </cell>
          <cell r="F316" t="str">
            <v xml:space="preserve">LITTLETON                    </v>
          </cell>
          <cell r="G316">
            <v>51</v>
          </cell>
          <cell r="H316">
            <v>38</v>
          </cell>
          <cell r="I316">
            <v>616559</v>
          </cell>
          <cell r="J316">
            <v>460024</v>
          </cell>
        </row>
        <row r="317">
          <cell r="A317">
            <v>85205</v>
          </cell>
          <cell r="B317">
            <v>5</v>
          </cell>
          <cell r="C317">
            <v>852</v>
          </cell>
          <cell r="D317" t="str">
            <v>NASHOBA VALLEY</v>
          </cell>
          <cell r="E317">
            <v>232</v>
          </cell>
          <cell r="F317" t="str">
            <v xml:space="preserve">PEPPERELL                    </v>
          </cell>
          <cell r="G317">
            <v>116</v>
          </cell>
          <cell r="H317">
            <v>140</v>
          </cell>
          <cell r="I317">
            <v>888692</v>
          </cell>
          <cell r="J317">
            <v>1137837</v>
          </cell>
        </row>
        <row r="318">
          <cell r="A318">
            <v>85206</v>
          </cell>
          <cell r="B318">
            <v>6</v>
          </cell>
          <cell r="C318">
            <v>852</v>
          </cell>
          <cell r="D318" t="str">
            <v>NASHOBA VALLEY</v>
          </cell>
          <cell r="E318">
            <v>270</v>
          </cell>
          <cell r="F318" t="str">
            <v xml:space="preserve">SHIRLEY                      </v>
          </cell>
          <cell r="G318">
            <v>71</v>
          </cell>
          <cell r="H318">
            <v>69</v>
          </cell>
          <cell r="I318">
            <v>559965</v>
          </cell>
          <cell r="J318">
            <v>567087</v>
          </cell>
        </row>
        <row r="319">
          <cell r="A319">
            <v>85207</v>
          </cell>
          <cell r="B319">
            <v>7</v>
          </cell>
          <cell r="C319">
            <v>852</v>
          </cell>
          <cell r="D319" t="str">
            <v>NASHOBA VALLEY</v>
          </cell>
          <cell r="E319">
            <v>299</v>
          </cell>
          <cell r="F319" t="str">
            <v xml:space="preserve">TOWNSEND                     </v>
          </cell>
          <cell r="G319">
            <v>102</v>
          </cell>
          <cell r="H319">
            <v>104</v>
          </cell>
          <cell r="I319">
            <v>792883</v>
          </cell>
          <cell r="J319">
            <v>830261</v>
          </cell>
        </row>
        <row r="320">
          <cell r="A320">
            <v>85208</v>
          </cell>
          <cell r="B320">
            <v>8</v>
          </cell>
          <cell r="C320">
            <v>852</v>
          </cell>
          <cell r="D320" t="str">
            <v>NASHOBA VALLEY</v>
          </cell>
          <cell r="E320">
            <v>326</v>
          </cell>
          <cell r="F320" t="str">
            <v xml:space="preserve">WESTFORD                     </v>
          </cell>
          <cell r="G320">
            <v>57</v>
          </cell>
          <cell r="H320">
            <v>55</v>
          </cell>
          <cell r="I320">
            <v>596936</v>
          </cell>
          <cell r="J320">
            <v>600586</v>
          </cell>
        </row>
        <row r="321">
          <cell r="A321">
            <v>85301</v>
          </cell>
          <cell r="B321">
            <v>1</v>
          </cell>
          <cell r="C321">
            <v>853</v>
          </cell>
          <cell r="D321" t="str">
            <v>NORTHEAST METROPOLITAN</v>
          </cell>
          <cell r="E321">
            <v>57</v>
          </cell>
          <cell r="F321" t="str">
            <v xml:space="preserve">CHELSEA                      </v>
          </cell>
          <cell r="G321">
            <v>204</v>
          </cell>
          <cell r="H321">
            <v>199</v>
          </cell>
          <cell r="I321">
            <v>535469</v>
          </cell>
          <cell r="J321">
            <v>541332</v>
          </cell>
        </row>
        <row r="322">
          <cell r="A322">
            <v>85302</v>
          </cell>
          <cell r="B322">
            <v>2</v>
          </cell>
          <cell r="C322">
            <v>853</v>
          </cell>
          <cell r="D322" t="str">
            <v>NORTHEAST METROPOLITAN</v>
          </cell>
          <cell r="E322">
            <v>165</v>
          </cell>
          <cell r="F322" t="str">
            <v xml:space="preserve">MALDEN                       </v>
          </cell>
          <cell r="G322">
            <v>194</v>
          </cell>
          <cell r="H322">
            <v>189</v>
          </cell>
          <cell r="I322">
            <v>1277489</v>
          </cell>
          <cell r="J322">
            <v>1314487</v>
          </cell>
        </row>
        <row r="323">
          <cell r="A323">
            <v>85303</v>
          </cell>
          <cell r="B323">
            <v>3</v>
          </cell>
          <cell r="C323">
            <v>853</v>
          </cell>
          <cell r="D323" t="str">
            <v>NORTHEAST METROPOLITAN</v>
          </cell>
          <cell r="E323">
            <v>178</v>
          </cell>
          <cell r="F323" t="str">
            <v xml:space="preserve">MELROSE                      </v>
          </cell>
          <cell r="G323">
            <v>67</v>
          </cell>
          <cell r="H323">
            <v>74</v>
          </cell>
          <cell r="I323">
            <v>848344</v>
          </cell>
          <cell r="J323">
            <v>962824</v>
          </cell>
        </row>
        <row r="324">
          <cell r="A324">
            <v>85304</v>
          </cell>
          <cell r="B324">
            <v>4</v>
          </cell>
          <cell r="C324">
            <v>853</v>
          </cell>
          <cell r="D324" t="str">
            <v>NORTHEAST METROPOLITAN</v>
          </cell>
          <cell r="E324">
            <v>217</v>
          </cell>
          <cell r="F324" t="str">
            <v xml:space="preserve">NORTH READING                </v>
          </cell>
          <cell r="G324">
            <v>32</v>
          </cell>
          <cell r="H324">
            <v>27</v>
          </cell>
          <cell r="I324">
            <v>424734</v>
          </cell>
          <cell r="J324">
            <v>368595</v>
          </cell>
        </row>
        <row r="325">
          <cell r="A325">
            <v>85305</v>
          </cell>
          <cell r="B325">
            <v>5</v>
          </cell>
          <cell r="C325">
            <v>853</v>
          </cell>
          <cell r="D325" t="str">
            <v>NORTHEAST METROPOLITAN</v>
          </cell>
          <cell r="E325">
            <v>246</v>
          </cell>
          <cell r="F325" t="str">
            <v xml:space="preserve">READING                      </v>
          </cell>
          <cell r="G325">
            <v>19</v>
          </cell>
          <cell r="H325">
            <v>17</v>
          </cell>
          <cell r="I325">
            <v>228232</v>
          </cell>
          <cell r="J325">
            <v>214488</v>
          </cell>
        </row>
        <row r="326">
          <cell r="A326">
            <v>85306</v>
          </cell>
          <cell r="B326">
            <v>6</v>
          </cell>
          <cell r="C326">
            <v>853</v>
          </cell>
          <cell r="D326" t="str">
            <v>NORTHEAST METROPOLITAN</v>
          </cell>
          <cell r="E326">
            <v>248</v>
          </cell>
          <cell r="F326" t="str">
            <v xml:space="preserve">REVERE                       </v>
          </cell>
          <cell r="G326">
            <v>223</v>
          </cell>
          <cell r="H326">
            <v>224</v>
          </cell>
          <cell r="I326">
            <v>1347291</v>
          </cell>
          <cell r="J326">
            <v>1326178</v>
          </cell>
        </row>
        <row r="327">
          <cell r="A327">
            <v>85307</v>
          </cell>
          <cell r="B327">
            <v>7</v>
          </cell>
          <cell r="C327">
            <v>853</v>
          </cell>
          <cell r="D327" t="str">
            <v>NORTHEAST METROPOLITAN</v>
          </cell>
          <cell r="E327">
            <v>262</v>
          </cell>
          <cell r="F327" t="str">
            <v xml:space="preserve">SAUGUS                       </v>
          </cell>
          <cell r="G327">
            <v>201</v>
          </cell>
          <cell r="H327">
            <v>190</v>
          </cell>
          <cell r="I327">
            <v>2714269</v>
          </cell>
          <cell r="J327">
            <v>2601361</v>
          </cell>
        </row>
        <row r="328">
          <cell r="A328">
            <v>85308</v>
          </cell>
          <cell r="B328">
            <v>8</v>
          </cell>
          <cell r="C328">
            <v>853</v>
          </cell>
          <cell r="D328" t="str">
            <v>NORTHEAST METROPOLITAN</v>
          </cell>
          <cell r="E328">
            <v>284</v>
          </cell>
          <cell r="F328" t="str">
            <v xml:space="preserve">STONEHAM                     </v>
          </cell>
          <cell r="G328">
            <v>69</v>
          </cell>
          <cell r="H328">
            <v>73</v>
          </cell>
          <cell r="I328">
            <v>999420</v>
          </cell>
          <cell r="J328">
            <v>1032976</v>
          </cell>
        </row>
        <row r="329">
          <cell r="A329">
            <v>85309</v>
          </cell>
          <cell r="B329">
            <v>9</v>
          </cell>
          <cell r="C329">
            <v>853</v>
          </cell>
          <cell r="D329" t="str">
            <v>NORTHEAST METROPOLITAN</v>
          </cell>
          <cell r="E329">
            <v>305</v>
          </cell>
          <cell r="F329" t="str">
            <v xml:space="preserve">WAKEFIELD                    </v>
          </cell>
          <cell r="G329">
            <v>70</v>
          </cell>
          <cell r="H329">
            <v>68</v>
          </cell>
          <cell r="I329">
            <v>974855</v>
          </cell>
          <cell r="J329">
            <v>956722</v>
          </cell>
        </row>
        <row r="330">
          <cell r="A330">
            <v>85310</v>
          </cell>
          <cell r="B330">
            <v>10</v>
          </cell>
          <cell r="C330">
            <v>853</v>
          </cell>
          <cell r="D330" t="str">
            <v>NORTHEAST METROPOLITAN</v>
          </cell>
          <cell r="E330">
            <v>344</v>
          </cell>
          <cell r="F330" t="str">
            <v xml:space="preserve">WINCHESTER                   </v>
          </cell>
          <cell r="G330">
            <v>14</v>
          </cell>
          <cell r="H330">
            <v>11</v>
          </cell>
          <cell r="I330">
            <v>181596</v>
          </cell>
          <cell r="J330">
            <v>146692</v>
          </cell>
        </row>
        <row r="331">
          <cell r="A331">
            <v>85311</v>
          </cell>
          <cell r="B331">
            <v>11</v>
          </cell>
          <cell r="C331">
            <v>853</v>
          </cell>
          <cell r="D331" t="str">
            <v>NORTHEAST METROPOLITAN</v>
          </cell>
          <cell r="E331">
            <v>346</v>
          </cell>
          <cell r="F331" t="str">
            <v xml:space="preserve">WINTHROP                     </v>
          </cell>
          <cell r="G331">
            <v>65</v>
          </cell>
          <cell r="H331">
            <v>62</v>
          </cell>
          <cell r="I331">
            <v>723397</v>
          </cell>
          <cell r="J331">
            <v>691111</v>
          </cell>
        </row>
        <row r="332">
          <cell r="A332">
            <v>85312</v>
          </cell>
          <cell r="B332">
            <v>12</v>
          </cell>
          <cell r="C332">
            <v>853</v>
          </cell>
          <cell r="D332" t="str">
            <v>NORTHEAST METROPOLITAN</v>
          </cell>
          <cell r="E332">
            <v>347</v>
          </cell>
          <cell r="F332" t="str">
            <v>WOBURN</v>
          </cell>
          <cell r="G332">
            <v>84</v>
          </cell>
          <cell r="H332">
            <v>98</v>
          </cell>
          <cell r="I332">
            <v>1164652</v>
          </cell>
          <cell r="J332">
            <v>1337532</v>
          </cell>
        </row>
        <row r="333">
          <cell r="A333">
            <v>85401</v>
          </cell>
          <cell r="B333">
            <v>1</v>
          </cell>
          <cell r="C333">
            <v>854</v>
          </cell>
          <cell r="D333" t="str">
            <v>NORTH SHORE</v>
          </cell>
          <cell r="E333">
            <v>30</v>
          </cell>
          <cell r="F333" t="str">
            <v xml:space="preserve">BEVERLY                      </v>
          </cell>
          <cell r="G333">
            <v>87</v>
          </cell>
          <cell r="H333">
            <v>75</v>
          </cell>
          <cell r="I333">
            <v>1152341</v>
          </cell>
          <cell r="J333">
            <v>1000465</v>
          </cell>
        </row>
        <row r="334">
          <cell r="A334">
            <v>85402</v>
          </cell>
          <cell r="B334">
            <v>2</v>
          </cell>
          <cell r="C334">
            <v>854</v>
          </cell>
          <cell r="D334" t="str">
            <v>NORTH SHORE</v>
          </cell>
          <cell r="E334">
            <v>38</v>
          </cell>
          <cell r="F334" t="str">
            <v xml:space="preserve">BOXFORD                      </v>
          </cell>
          <cell r="G334">
            <v>6</v>
          </cell>
          <cell r="H334">
            <v>5</v>
          </cell>
          <cell r="I334">
            <v>82698</v>
          </cell>
          <cell r="J334">
            <v>67611</v>
          </cell>
        </row>
        <row r="335">
          <cell r="A335">
            <v>85403</v>
          </cell>
          <cell r="B335">
            <v>3</v>
          </cell>
          <cell r="C335">
            <v>854</v>
          </cell>
          <cell r="D335" t="str">
            <v>NORTH SHORE</v>
          </cell>
          <cell r="E335">
            <v>71</v>
          </cell>
          <cell r="F335" t="str">
            <v xml:space="preserve">DANVERS                      </v>
          </cell>
          <cell r="G335">
            <v>79</v>
          </cell>
          <cell r="H335">
            <v>84</v>
          </cell>
          <cell r="I335">
            <v>1033161</v>
          </cell>
          <cell r="J335">
            <v>1093743</v>
          </cell>
        </row>
        <row r="336">
          <cell r="A336">
            <v>85404</v>
          </cell>
          <cell r="B336">
            <v>4</v>
          </cell>
          <cell r="C336">
            <v>854</v>
          </cell>
          <cell r="D336" t="str">
            <v>NORTH SHORE</v>
          </cell>
          <cell r="E336">
            <v>92</v>
          </cell>
          <cell r="F336" t="str">
            <v xml:space="preserve">ESSEX                        </v>
          </cell>
          <cell r="G336">
            <v>6</v>
          </cell>
          <cell r="H336">
            <v>4</v>
          </cell>
          <cell r="I336">
            <v>76366</v>
          </cell>
          <cell r="J336">
            <v>52709</v>
          </cell>
        </row>
        <row r="337">
          <cell r="A337">
            <v>85405</v>
          </cell>
          <cell r="B337">
            <v>5</v>
          </cell>
          <cell r="C337">
            <v>854</v>
          </cell>
          <cell r="D337" t="str">
            <v>NORTH SHORE</v>
          </cell>
          <cell r="E337">
            <v>107</v>
          </cell>
          <cell r="F337" t="str">
            <v xml:space="preserve">GLOUCESTER                   </v>
          </cell>
          <cell r="G337">
            <v>59</v>
          </cell>
          <cell r="H337">
            <v>58</v>
          </cell>
          <cell r="I337">
            <v>794219</v>
          </cell>
          <cell r="J337">
            <v>789878</v>
          </cell>
        </row>
        <row r="338">
          <cell r="A338">
            <v>85406</v>
          </cell>
          <cell r="B338">
            <v>6</v>
          </cell>
          <cell r="C338">
            <v>854</v>
          </cell>
          <cell r="D338" t="str">
            <v>NORTH SHORE</v>
          </cell>
          <cell r="E338">
            <v>119</v>
          </cell>
          <cell r="F338" t="str">
            <v xml:space="preserve">HAMILTON                     </v>
          </cell>
          <cell r="G338">
            <v>5</v>
          </cell>
          <cell r="H338">
            <v>6</v>
          </cell>
          <cell r="I338">
            <v>67908</v>
          </cell>
          <cell r="J338">
            <v>83314</v>
          </cell>
        </row>
        <row r="339">
          <cell r="A339">
            <v>85407</v>
          </cell>
          <cell r="B339">
            <v>7</v>
          </cell>
          <cell r="C339">
            <v>854</v>
          </cell>
          <cell r="D339" t="str">
            <v>NORTH SHORE</v>
          </cell>
          <cell r="E339">
            <v>164</v>
          </cell>
          <cell r="F339" t="str">
            <v xml:space="preserve">LYNNFIELD                    </v>
          </cell>
          <cell r="G339">
            <v>15</v>
          </cell>
          <cell r="H339">
            <v>18</v>
          </cell>
          <cell r="I339">
            <v>203008</v>
          </cell>
          <cell r="J339">
            <v>245678</v>
          </cell>
        </row>
        <row r="340">
          <cell r="A340">
            <v>85408</v>
          </cell>
          <cell r="B340">
            <v>8</v>
          </cell>
          <cell r="C340">
            <v>854</v>
          </cell>
          <cell r="D340" t="str">
            <v>NORTH SHORE</v>
          </cell>
          <cell r="E340">
            <v>166</v>
          </cell>
          <cell r="F340" t="str">
            <v xml:space="preserve">MANCHESTER                   </v>
          </cell>
          <cell r="G340">
            <v>4</v>
          </cell>
          <cell r="H340">
            <v>4</v>
          </cell>
          <cell r="I340">
            <v>47918</v>
          </cell>
          <cell r="J340">
            <v>50682</v>
          </cell>
        </row>
        <row r="341">
          <cell r="A341">
            <v>85409</v>
          </cell>
          <cell r="B341">
            <v>9</v>
          </cell>
          <cell r="C341">
            <v>854</v>
          </cell>
          <cell r="D341" t="str">
            <v>NORTH SHORE</v>
          </cell>
          <cell r="E341">
            <v>168</v>
          </cell>
          <cell r="F341" t="str">
            <v xml:space="preserve">MARBLEHEAD                   </v>
          </cell>
          <cell r="G341">
            <v>9</v>
          </cell>
          <cell r="H341">
            <v>10</v>
          </cell>
          <cell r="I341">
            <v>113771</v>
          </cell>
          <cell r="J341">
            <v>128852</v>
          </cell>
        </row>
        <row r="342">
          <cell r="A342">
            <v>85410</v>
          </cell>
          <cell r="B342">
            <v>10</v>
          </cell>
          <cell r="C342">
            <v>854</v>
          </cell>
          <cell r="D342" t="str">
            <v>NORTH SHORE</v>
          </cell>
          <cell r="E342">
            <v>184</v>
          </cell>
          <cell r="F342" t="str">
            <v xml:space="preserve">MIDDLETON                    </v>
          </cell>
          <cell r="G342">
            <v>17</v>
          </cell>
          <cell r="H342">
            <v>16</v>
          </cell>
          <cell r="I342">
            <v>221740</v>
          </cell>
          <cell r="J342">
            <v>212029</v>
          </cell>
        </row>
        <row r="343">
          <cell r="A343">
            <v>85411</v>
          </cell>
          <cell r="B343">
            <v>11</v>
          </cell>
          <cell r="C343">
            <v>854</v>
          </cell>
          <cell r="D343" t="str">
            <v>NORTH SHORE</v>
          </cell>
          <cell r="E343">
            <v>196</v>
          </cell>
          <cell r="F343" t="str">
            <v xml:space="preserve">NAHANT                       </v>
          </cell>
          <cell r="G343">
            <v>5</v>
          </cell>
          <cell r="H343">
            <v>3</v>
          </cell>
          <cell r="I343">
            <v>74024</v>
          </cell>
          <cell r="J343">
            <v>42024</v>
          </cell>
        </row>
        <row r="344">
          <cell r="A344">
            <v>85412</v>
          </cell>
          <cell r="B344">
            <v>12</v>
          </cell>
          <cell r="C344">
            <v>854</v>
          </cell>
          <cell r="D344" t="str">
            <v>NORTH SHORE</v>
          </cell>
          <cell r="E344">
            <v>229</v>
          </cell>
          <cell r="F344" t="str">
            <v>PEABODY</v>
          </cell>
          <cell r="G344">
            <v>33</v>
          </cell>
          <cell r="H344">
            <v>211</v>
          </cell>
          <cell r="I344">
            <v>414254</v>
          </cell>
          <cell r="J344">
            <v>2371220</v>
          </cell>
        </row>
        <row r="345">
          <cell r="A345">
            <v>85413</v>
          </cell>
          <cell r="B345">
            <v>13</v>
          </cell>
          <cell r="C345">
            <v>854</v>
          </cell>
          <cell r="D345" t="str">
            <v>NORTH SHORE</v>
          </cell>
          <cell r="E345">
            <v>252</v>
          </cell>
          <cell r="F345" t="str">
            <v xml:space="preserve">ROCKPORT                     </v>
          </cell>
          <cell r="G345">
            <v>9</v>
          </cell>
          <cell r="H345">
            <v>13</v>
          </cell>
          <cell r="I345">
            <v>136031</v>
          </cell>
          <cell r="J345">
            <v>182103</v>
          </cell>
        </row>
        <row r="346">
          <cell r="A346">
            <v>85414</v>
          </cell>
          <cell r="B346">
            <v>14</v>
          </cell>
          <cell r="C346">
            <v>854</v>
          </cell>
          <cell r="D346" t="str">
            <v>NORTH SHORE</v>
          </cell>
          <cell r="E346">
            <v>258</v>
          </cell>
          <cell r="F346" t="str">
            <v xml:space="preserve">SALEM                        </v>
          </cell>
          <cell r="G346">
            <v>135</v>
          </cell>
          <cell r="H346">
            <v>130</v>
          </cell>
          <cell r="I346">
            <v>1294014</v>
          </cell>
          <cell r="J346">
            <v>1238847</v>
          </cell>
        </row>
        <row r="347">
          <cell r="A347">
            <v>85415</v>
          </cell>
          <cell r="B347">
            <v>15</v>
          </cell>
          <cell r="C347">
            <v>854</v>
          </cell>
          <cell r="D347" t="str">
            <v>NORTH SHORE</v>
          </cell>
          <cell r="E347">
            <v>291</v>
          </cell>
          <cell r="F347" t="str">
            <v xml:space="preserve">SWAMPSCOTT                   </v>
          </cell>
          <cell r="G347">
            <v>24</v>
          </cell>
          <cell r="H347">
            <v>28</v>
          </cell>
          <cell r="I347">
            <v>320108</v>
          </cell>
          <cell r="J347">
            <v>371597</v>
          </cell>
        </row>
        <row r="348">
          <cell r="A348">
            <v>85416</v>
          </cell>
          <cell r="B348">
            <v>16</v>
          </cell>
          <cell r="C348">
            <v>854</v>
          </cell>
          <cell r="D348" t="str">
            <v>NORTH SHORE</v>
          </cell>
          <cell r="E348">
            <v>298</v>
          </cell>
          <cell r="F348" t="str">
            <v xml:space="preserve">TOPSFIELD                    </v>
          </cell>
          <cell r="G348">
            <v>2</v>
          </cell>
          <cell r="H348">
            <v>5</v>
          </cell>
          <cell r="I348">
            <v>28193</v>
          </cell>
          <cell r="J348">
            <v>68752</v>
          </cell>
        </row>
        <row r="349">
          <cell r="A349">
            <v>85417</v>
          </cell>
          <cell r="B349">
            <v>17</v>
          </cell>
          <cell r="C349">
            <v>854</v>
          </cell>
          <cell r="D349" t="str">
            <v>NORTH SHORE</v>
          </cell>
          <cell r="E349">
            <v>320</v>
          </cell>
          <cell r="F349" t="str">
            <v xml:space="preserve">WENHAM                       </v>
          </cell>
          <cell r="G349">
            <v>7</v>
          </cell>
          <cell r="H349">
            <v>7</v>
          </cell>
          <cell r="I349">
            <v>98890</v>
          </cell>
          <cell r="J349">
            <v>95793</v>
          </cell>
        </row>
        <row r="350">
          <cell r="A350">
            <v>85501</v>
          </cell>
          <cell r="B350">
            <v>1</v>
          </cell>
          <cell r="C350">
            <v>855</v>
          </cell>
          <cell r="D350" t="str">
            <v>OLD COLONY</v>
          </cell>
          <cell r="E350">
            <v>3</v>
          </cell>
          <cell r="F350" t="str">
            <v xml:space="preserve">ACUSHNET                     </v>
          </cell>
          <cell r="G350">
            <v>188</v>
          </cell>
          <cell r="H350">
            <v>175</v>
          </cell>
          <cell r="I350">
            <v>1506896</v>
          </cell>
          <cell r="J350">
            <v>1441247</v>
          </cell>
        </row>
        <row r="351">
          <cell r="A351">
            <v>85502</v>
          </cell>
          <cell r="B351">
            <v>2</v>
          </cell>
          <cell r="C351">
            <v>855</v>
          </cell>
          <cell r="D351" t="str">
            <v>OLD COLONY</v>
          </cell>
          <cell r="E351">
            <v>52</v>
          </cell>
          <cell r="F351" t="str">
            <v xml:space="preserve">CARVER                       </v>
          </cell>
          <cell r="G351">
            <v>95</v>
          </cell>
          <cell r="H351">
            <v>93</v>
          </cell>
          <cell r="I351">
            <v>708991</v>
          </cell>
          <cell r="J351">
            <v>709646</v>
          </cell>
        </row>
        <row r="352">
          <cell r="A352">
            <v>85503</v>
          </cell>
          <cell r="B352">
            <v>3</v>
          </cell>
          <cell r="C352">
            <v>855</v>
          </cell>
          <cell r="D352" t="str">
            <v>OLD COLONY</v>
          </cell>
          <cell r="E352">
            <v>146</v>
          </cell>
          <cell r="F352" t="str">
            <v xml:space="preserve">LAKEVILLE                    </v>
          </cell>
          <cell r="G352">
            <v>105</v>
          </cell>
          <cell r="H352">
            <v>124</v>
          </cell>
          <cell r="I352">
            <v>953746</v>
          </cell>
          <cell r="J352">
            <v>1173201</v>
          </cell>
        </row>
        <row r="353">
          <cell r="A353">
            <v>85504</v>
          </cell>
          <cell r="B353">
            <v>4</v>
          </cell>
          <cell r="C353">
            <v>855</v>
          </cell>
          <cell r="D353" t="str">
            <v>OLD COLONY</v>
          </cell>
          <cell r="E353">
            <v>173</v>
          </cell>
          <cell r="F353" t="str">
            <v xml:space="preserve">MATTAPOISETT                 </v>
          </cell>
          <cell r="G353">
            <v>37</v>
          </cell>
          <cell r="H353">
            <v>27</v>
          </cell>
          <cell r="I353">
            <v>493029</v>
          </cell>
          <cell r="J353">
            <v>345992</v>
          </cell>
        </row>
        <row r="354">
          <cell r="A354">
            <v>85505</v>
          </cell>
          <cell r="B354">
            <v>5</v>
          </cell>
          <cell r="C354">
            <v>855</v>
          </cell>
          <cell r="D354" t="str">
            <v>OLD COLONY</v>
          </cell>
          <cell r="E354">
            <v>250</v>
          </cell>
          <cell r="F354" t="str">
            <v xml:space="preserve">ROCHESTER                    </v>
          </cell>
          <cell r="G354">
            <v>71</v>
          </cell>
          <cell r="H354">
            <v>70</v>
          </cell>
          <cell r="I354">
            <v>685385</v>
          </cell>
          <cell r="J354">
            <v>670984</v>
          </cell>
        </row>
        <row r="355">
          <cell r="A355">
            <v>86001</v>
          </cell>
          <cell r="B355">
            <v>1</v>
          </cell>
          <cell r="C355">
            <v>860</v>
          </cell>
          <cell r="D355" t="str">
            <v>PATHFINDER</v>
          </cell>
          <cell r="E355">
            <v>24</v>
          </cell>
          <cell r="F355" t="str">
            <v xml:space="preserve">BELCHERTOWN                  </v>
          </cell>
          <cell r="G355">
            <v>109</v>
          </cell>
          <cell r="H355">
            <v>96</v>
          </cell>
          <cell r="I355">
            <v>754336</v>
          </cell>
          <cell r="J355">
            <v>707249</v>
          </cell>
        </row>
        <row r="356">
          <cell r="A356">
            <v>86002</v>
          </cell>
          <cell r="B356">
            <v>2</v>
          </cell>
          <cell r="C356">
            <v>860</v>
          </cell>
          <cell r="D356" t="str">
            <v>PATHFINDER</v>
          </cell>
          <cell r="E356">
            <v>111</v>
          </cell>
          <cell r="F356" t="str">
            <v xml:space="preserve">GRANBY                       </v>
          </cell>
          <cell r="G356">
            <v>19</v>
          </cell>
          <cell r="H356">
            <v>26</v>
          </cell>
          <cell r="I356">
            <v>159565</v>
          </cell>
          <cell r="J356">
            <v>227902</v>
          </cell>
        </row>
        <row r="357">
          <cell r="A357">
            <v>86003</v>
          </cell>
          <cell r="B357">
            <v>3</v>
          </cell>
          <cell r="C357">
            <v>860</v>
          </cell>
          <cell r="D357" t="str">
            <v>PATHFINDER</v>
          </cell>
          <cell r="E357">
            <v>124</v>
          </cell>
          <cell r="F357" t="str">
            <v xml:space="preserve">HARDWICK                     </v>
          </cell>
          <cell r="G357">
            <v>32</v>
          </cell>
          <cell r="H357">
            <v>24</v>
          </cell>
          <cell r="I357">
            <v>189029</v>
          </cell>
          <cell r="J357">
            <v>145699</v>
          </cell>
        </row>
        <row r="358">
          <cell r="A358">
            <v>86004</v>
          </cell>
          <cell r="B358">
            <v>4</v>
          </cell>
          <cell r="C358">
            <v>860</v>
          </cell>
          <cell r="D358" t="str">
            <v>PATHFINDER</v>
          </cell>
          <cell r="E358">
            <v>191</v>
          </cell>
          <cell r="F358" t="str">
            <v xml:space="preserve">MONSON                       </v>
          </cell>
          <cell r="G358">
            <v>97</v>
          </cell>
          <cell r="H358">
            <v>83</v>
          </cell>
          <cell r="I358">
            <v>685058</v>
          </cell>
          <cell r="J358">
            <v>629723</v>
          </cell>
        </row>
        <row r="359">
          <cell r="A359">
            <v>86005</v>
          </cell>
          <cell r="B359">
            <v>5</v>
          </cell>
          <cell r="C359">
            <v>860</v>
          </cell>
          <cell r="D359" t="str">
            <v>PATHFINDER</v>
          </cell>
          <cell r="E359">
            <v>202</v>
          </cell>
          <cell r="F359" t="str">
            <v xml:space="preserve">NEW BRAINTREE                </v>
          </cell>
          <cell r="G359">
            <v>11</v>
          </cell>
          <cell r="H359">
            <v>12</v>
          </cell>
          <cell r="I359">
            <v>93313</v>
          </cell>
          <cell r="J359">
            <v>105592</v>
          </cell>
        </row>
        <row r="360">
          <cell r="A360">
            <v>86006</v>
          </cell>
          <cell r="B360">
            <v>6</v>
          </cell>
          <cell r="C360">
            <v>860</v>
          </cell>
          <cell r="D360" t="str">
            <v>PATHFINDER</v>
          </cell>
          <cell r="E360">
            <v>222</v>
          </cell>
          <cell r="F360" t="str">
            <v xml:space="preserve">OAKHAM                       </v>
          </cell>
          <cell r="G360">
            <v>10</v>
          </cell>
          <cell r="H360">
            <v>10</v>
          </cell>
          <cell r="I360">
            <v>74262</v>
          </cell>
          <cell r="J360">
            <v>82056</v>
          </cell>
        </row>
        <row r="361">
          <cell r="A361">
            <v>86007</v>
          </cell>
          <cell r="B361">
            <v>7</v>
          </cell>
          <cell r="C361">
            <v>860</v>
          </cell>
          <cell r="D361" t="str">
            <v>PATHFINDER</v>
          </cell>
          <cell r="E361">
            <v>227</v>
          </cell>
          <cell r="F361" t="str">
            <v xml:space="preserve">PALMER                       </v>
          </cell>
          <cell r="G361">
            <v>183</v>
          </cell>
          <cell r="H361">
            <v>168</v>
          </cell>
          <cell r="I361">
            <v>1161045</v>
          </cell>
          <cell r="J361">
            <v>1143001</v>
          </cell>
        </row>
        <row r="362">
          <cell r="A362">
            <v>86008</v>
          </cell>
          <cell r="B362">
            <v>8</v>
          </cell>
          <cell r="C362">
            <v>860</v>
          </cell>
          <cell r="D362" t="str">
            <v>PATHFINDER</v>
          </cell>
          <cell r="E362">
            <v>309</v>
          </cell>
          <cell r="F362" t="str">
            <v xml:space="preserve">WARE                         </v>
          </cell>
          <cell r="G362">
            <v>94</v>
          </cell>
          <cell r="H362">
            <v>101</v>
          </cell>
          <cell r="I362">
            <v>556074</v>
          </cell>
          <cell r="J362">
            <v>607560</v>
          </cell>
        </row>
        <row r="363">
          <cell r="A363">
            <v>86009</v>
          </cell>
          <cell r="B363">
            <v>9</v>
          </cell>
          <cell r="C363">
            <v>860</v>
          </cell>
          <cell r="D363" t="str">
            <v>PATHFINDER</v>
          </cell>
          <cell r="E363">
            <v>311</v>
          </cell>
          <cell r="F363" t="str">
            <v xml:space="preserve">WARREN                       </v>
          </cell>
          <cell r="G363">
            <v>55</v>
          </cell>
          <cell r="H363">
            <v>46</v>
          </cell>
          <cell r="I363">
            <v>264574</v>
          </cell>
          <cell r="J363">
            <v>220491</v>
          </cell>
        </row>
        <row r="364">
          <cell r="A364">
            <v>87101</v>
          </cell>
          <cell r="B364">
            <v>1</v>
          </cell>
          <cell r="C364">
            <v>871</v>
          </cell>
          <cell r="D364" t="str">
            <v>SHAWSHEEN VALLEY</v>
          </cell>
          <cell r="E364">
            <v>23</v>
          </cell>
          <cell r="F364" t="str">
            <v xml:space="preserve">BEDFORD                      </v>
          </cell>
          <cell r="G364">
            <v>23</v>
          </cell>
          <cell r="H364">
            <v>26</v>
          </cell>
          <cell r="I364">
            <v>290131</v>
          </cell>
          <cell r="J364">
            <v>329149</v>
          </cell>
        </row>
        <row r="365">
          <cell r="A365">
            <v>87102</v>
          </cell>
          <cell r="B365">
            <v>2</v>
          </cell>
          <cell r="C365">
            <v>871</v>
          </cell>
          <cell r="D365" t="str">
            <v>SHAWSHEEN VALLEY</v>
          </cell>
          <cell r="E365">
            <v>31</v>
          </cell>
          <cell r="F365" t="str">
            <v xml:space="preserve">BILLERICA                    </v>
          </cell>
          <cell r="G365">
            <v>588</v>
          </cell>
          <cell r="H365">
            <v>600</v>
          </cell>
          <cell r="I365">
            <v>5926399</v>
          </cell>
          <cell r="J365">
            <v>6239049</v>
          </cell>
        </row>
        <row r="366">
          <cell r="A366">
            <v>87103</v>
          </cell>
          <cell r="B366">
            <v>3</v>
          </cell>
          <cell r="C366">
            <v>871</v>
          </cell>
          <cell r="D366" t="str">
            <v>SHAWSHEEN VALLEY</v>
          </cell>
          <cell r="E366">
            <v>48</v>
          </cell>
          <cell r="F366" t="str">
            <v xml:space="preserve">BURLINGTON                   </v>
          </cell>
          <cell r="G366">
            <v>80</v>
          </cell>
          <cell r="H366">
            <v>104</v>
          </cell>
          <cell r="I366">
            <v>1103375</v>
          </cell>
          <cell r="J366">
            <v>1386622</v>
          </cell>
        </row>
        <row r="367">
          <cell r="A367">
            <v>87104</v>
          </cell>
          <cell r="B367">
            <v>4</v>
          </cell>
          <cell r="C367">
            <v>871</v>
          </cell>
          <cell r="D367" t="str">
            <v>SHAWSHEEN VALLEY</v>
          </cell>
          <cell r="E367">
            <v>295</v>
          </cell>
          <cell r="F367" t="str">
            <v xml:space="preserve">TEWKSBURY                    </v>
          </cell>
          <cell r="G367">
            <v>428</v>
          </cell>
          <cell r="H367">
            <v>402</v>
          </cell>
          <cell r="I367">
            <v>4659333</v>
          </cell>
          <cell r="J367">
            <v>4464056</v>
          </cell>
        </row>
        <row r="368">
          <cell r="A368">
            <v>87105</v>
          </cell>
          <cell r="B368">
            <v>5</v>
          </cell>
          <cell r="C368">
            <v>871</v>
          </cell>
          <cell r="D368" t="str">
            <v>SHAWSHEEN VALLEY</v>
          </cell>
          <cell r="E368">
            <v>342</v>
          </cell>
          <cell r="F368" t="str">
            <v xml:space="preserve">WILMINGTON                   </v>
          </cell>
          <cell r="G368">
            <v>263</v>
          </cell>
          <cell r="H368">
            <v>265</v>
          </cell>
          <cell r="I368">
            <v>2792854</v>
          </cell>
          <cell r="J368">
            <v>2851916</v>
          </cell>
        </row>
        <row r="369">
          <cell r="A369">
            <v>87201</v>
          </cell>
          <cell r="B369">
            <v>1</v>
          </cell>
          <cell r="C369">
            <v>872</v>
          </cell>
          <cell r="D369" t="str">
            <v>SOUTHEASTERN</v>
          </cell>
          <cell r="E369">
            <v>44</v>
          </cell>
          <cell r="F369" t="str">
            <v xml:space="preserve">BROCKTON                     </v>
          </cell>
          <cell r="G369">
            <v>810</v>
          </cell>
          <cell r="H369">
            <v>821</v>
          </cell>
          <cell r="I369">
            <v>2343133</v>
          </cell>
          <cell r="J369">
            <v>2396677</v>
          </cell>
        </row>
        <row r="370">
          <cell r="A370">
            <v>87202</v>
          </cell>
          <cell r="B370">
            <v>2</v>
          </cell>
          <cell r="C370">
            <v>872</v>
          </cell>
          <cell r="D370" t="str">
            <v>SOUTHEASTERN</v>
          </cell>
          <cell r="E370">
            <v>83</v>
          </cell>
          <cell r="F370" t="str">
            <v xml:space="preserve">EAST BRIDGEWATER             </v>
          </cell>
          <cell r="G370">
            <v>136</v>
          </cell>
          <cell r="H370">
            <v>103</v>
          </cell>
          <cell r="I370">
            <v>1066312</v>
          </cell>
          <cell r="J370">
            <v>844138</v>
          </cell>
        </row>
        <row r="371">
          <cell r="A371">
            <v>87203</v>
          </cell>
          <cell r="B371">
            <v>3</v>
          </cell>
          <cell r="C371">
            <v>872</v>
          </cell>
          <cell r="D371" t="str">
            <v>SOUTHEASTERN</v>
          </cell>
          <cell r="E371">
            <v>88</v>
          </cell>
          <cell r="F371" t="str">
            <v xml:space="preserve">EASTON                       </v>
          </cell>
          <cell r="G371">
            <v>52</v>
          </cell>
          <cell r="H371">
            <v>48</v>
          </cell>
          <cell r="I371">
            <v>600904</v>
          </cell>
          <cell r="J371">
            <v>560075</v>
          </cell>
        </row>
        <row r="372">
          <cell r="A372">
            <v>87204</v>
          </cell>
          <cell r="B372">
            <v>4</v>
          </cell>
          <cell r="C372">
            <v>872</v>
          </cell>
          <cell r="D372" t="str">
            <v>SOUTHEASTERN</v>
          </cell>
          <cell r="E372">
            <v>99</v>
          </cell>
          <cell r="F372" t="str">
            <v xml:space="preserve">FOXBOROUGH                   </v>
          </cell>
          <cell r="G372">
            <v>17</v>
          </cell>
          <cell r="H372">
            <v>19</v>
          </cell>
          <cell r="I372">
            <v>202871</v>
          </cell>
          <cell r="J372">
            <v>234131</v>
          </cell>
        </row>
        <row r="373">
          <cell r="A373">
            <v>87205</v>
          </cell>
          <cell r="B373">
            <v>5</v>
          </cell>
          <cell r="C373">
            <v>872</v>
          </cell>
          <cell r="D373" t="str">
            <v>SOUTHEASTERN</v>
          </cell>
          <cell r="E373">
            <v>167</v>
          </cell>
          <cell r="F373" t="str">
            <v xml:space="preserve">MANSFIELD                    </v>
          </cell>
          <cell r="G373">
            <v>54</v>
          </cell>
          <cell r="H373">
            <v>63</v>
          </cell>
          <cell r="I373">
            <v>512495</v>
          </cell>
          <cell r="J373">
            <v>624042</v>
          </cell>
        </row>
        <row r="374">
          <cell r="A374">
            <v>87206</v>
          </cell>
          <cell r="B374">
            <v>6</v>
          </cell>
          <cell r="C374">
            <v>872</v>
          </cell>
          <cell r="D374" t="str">
            <v>SOUTHEASTERN</v>
          </cell>
          <cell r="E374">
            <v>218</v>
          </cell>
          <cell r="F374" t="str">
            <v xml:space="preserve">NORTON                       </v>
          </cell>
          <cell r="G374">
            <v>113</v>
          </cell>
          <cell r="H374">
            <v>117</v>
          </cell>
          <cell r="I374">
            <v>1091477</v>
          </cell>
          <cell r="J374">
            <v>1161724</v>
          </cell>
        </row>
        <row r="375">
          <cell r="A375">
            <v>87207</v>
          </cell>
          <cell r="B375">
            <v>7</v>
          </cell>
          <cell r="C375">
            <v>872</v>
          </cell>
          <cell r="D375" t="str">
            <v>SOUTHEASTERN</v>
          </cell>
          <cell r="E375">
            <v>266</v>
          </cell>
          <cell r="F375" t="str">
            <v xml:space="preserve">SHARON                       </v>
          </cell>
          <cell r="G375">
            <v>18</v>
          </cell>
          <cell r="H375">
            <v>17</v>
          </cell>
          <cell r="I375">
            <v>221366</v>
          </cell>
          <cell r="J375">
            <v>217083</v>
          </cell>
        </row>
        <row r="376">
          <cell r="A376">
            <v>87208</v>
          </cell>
          <cell r="B376">
            <v>8</v>
          </cell>
          <cell r="C376">
            <v>872</v>
          </cell>
          <cell r="D376" t="str">
            <v>SOUTHEASTERN</v>
          </cell>
          <cell r="E376">
            <v>285</v>
          </cell>
          <cell r="F376" t="str">
            <v xml:space="preserve">STOUGHTON                    </v>
          </cell>
          <cell r="G376">
            <v>108</v>
          </cell>
          <cell r="H376">
            <v>136</v>
          </cell>
          <cell r="I376">
            <v>1070417</v>
          </cell>
          <cell r="J376">
            <v>1334680</v>
          </cell>
        </row>
        <row r="377">
          <cell r="A377">
            <v>87209</v>
          </cell>
          <cell r="B377">
            <v>9</v>
          </cell>
          <cell r="C377">
            <v>872</v>
          </cell>
          <cell r="D377" t="str">
            <v>SOUTHEASTERN</v>
          </cell>
          <cell r="E377">
            <v>323</v>
          </cell>
          <cell r="F377" t="str">
            <v xml:space="preserve">WEST BRIDGEWATER             </v>
          </cell>
          <cell r="G377">
            <v>34</v>
          </cell>
          <cell r="H377">
            <v>32</v>
          </cell>
          <cell r="I377">
            <v>384619</v>
          </cell>
          <cell r="J377">
            <v>354034</v>
          </cell>
        </row>
        <row r="378">
          <cell r="A378">
            <v>87301</v>
          </cell>
          <cell r="B378">
            <v>1</v>
          </cell>
          <cell r="C378">
            <v>873</v>
          </cell>
          <cell r="D378" t="str">
            <v>SOUTH SHORE</v>
          </cell>
          <cell r="E378">
            <v>1</v>
          </cell>
          <cell r="F378" t="str">
            <v xml:space="preserve">ABINGTON                     </v>
          </cell>
          <cell r="G378">
            <v>146</v>
          </cell>
          <cell r="H378">
            <v>152</v>
          </cell>
          <cell r="I378">
            <v>1520231</v>
          </cell>
          <cell r="J378">
            <v>1625528</v>
          </cell>
        </row>
        <row r="379">
          <cell r="A379">
            <v>87302</v>
          </cell>
          <cell r="B379">
            <v>2</v>
          </cell>
          <cell r="C379">
            <v>873</v>
          </cell>
          <cell r="D379" t="str">
            <v>SOUTH SHORE</v>
          </cell>
          <cell r="E379">
            <v>65</v>
          </cell>
          <cell r="F379" t="str">
            <v xml:space="preserve">COHASSET                     </v>
          </cell>
          <cell r="G379">
            <v>8</v>
          </cell>
          <cell r="H379">
            <v>5</v>
          </cell>
          <cell r="I379">
            <v>102578</v>
          </cell>
          <cell r="J379">
            <v>63717</v>
          </cell>
        </row>
        <row r="380">
          <cell r="A380">
            <v>87303</v>
          </cell>
          <cell r="B380">
            <v>3</v>
          </cell>
          <cell r="C380">
            <v>873</v>
          </cell>
          <cell r="D380" t="str">
            <v>SOUTH SHORE</v>
          </cell>
          <cell r="E380">
            <v>122</v>
          </cell>
          <cell r="F380" t="str">
            <v xml:space="preserve">HANOVER                      </v>
          </cell>
          <cell r="G380">
            <v>47</v>
          </cell>
          <cell r="H380">
            <v>48</v>
          </cell>
          <cell r="I380">
            <v>532226</v>
          </cell>
          <cell r="J380">
            <v>545959</v>
          </cell>
        </row>
        <row r="381">
          <cell r="A381">
            <v>87304</v>
          </cell>
          <cell r="B381">
            <v>4</v>
          </cell>
          <cell r="C381">
            <v>873</v>
          </cell>
          <cell r="D381" t="str">
            <v>SOUTH SHORE</v>
          </cell>
          <cell r="E381">
            <v>123</v>
          </cell>
          <cell r="F381" t="str">
            <v xml:space="preserve">HANSON                       </v>
          </cell>
          <cell r="G381">
            <v>86</v>
          </cell>
          <cell r="H381">
            <v>74</v>
          </cell>
          <cell r="I381">
            <v>505651</v>
          </cell>
          <cell r="J381">
            <v>473751</v>
          </cell>
        </row>
        <row r="382">
          <cell r="A382">
            <v>87305</v>
          </cell>
          <cell r="B382">
            <v>5</v>
          </cell>
          <cell r="C382">
            <v>873</v>
          </cell>
          <cell r="D382" t="str">
            <v>SOUTH SHORE</v>
          </cell>
          <cell r="E382">
            <v>219</v>
          </cell>
          <cell r="F382" t="str">
            <v xml:space="preserve">NORWELL                      </v>
          </cell>
          <cell r="G382">
            <v>7</v>
          </cell>
          <cell r="H382">
            <v>8</v>
          </cell>
          <cell r="I382">
            <v>90394</v>
          </cell>
          <cell r="J382">
            <v>103453</v>
          </cell>
        </row>
        <row r="383">
          <cell r="A383">
            <v>87306</v>
          </cell>
          <cell r="B383">
            <v>6</v>
          </cell>
          <cell r="C383">
            <v>873</v>
          </cell>
          <cell r="D383" t="str">
            <v>SOUTH SHORE</v>
          </cell>
          <cell r="E383">
            <v>251</v>
          </cell>
          <cell r="F383" t="str">
            <v xml:space="preserve">ROCKLAND                     </v>
          </cell>
          <cell r="G383">
            <v>151</v>
          </cell>
          <cell r="H383">
            <v>157</v>
          </cell>
          <cell r="I383">
            <v>1251449</v>
          </cell>
          <cell r="J383">
            <v>1260001</v>
          </cell>
        </row>
        <row r="384">
          <cell r="A384">
            <v>87307</v>
          </cell>
          <cell r="B384">
            <v>7</v>
          </cell>
          <cell r="C384">
            <v>873</v>
          </cell>
          <cell r="D384" t="str">
            <v>SOUTH SHORE</v>
          </cell>
          <cell r="E384">
            <v>264</v>
          </cell>
          <cell r="F384" t="str">
            <v xml:space="preserve">SCITUATE                     </v>
          </cell>
          <cell r="G384">
            <v>29</v>
          </cell>
          <cell r="H384">
            <v>27</v>
          </cell>
          <cell r="I384">
            <v>377159</v>
          </cell>
          <cell r="J384">
            <v>350736</v>
          </cell>
        </row>
        <row r="385">
          <cell r="A385">
            <v>87308</v>
          </cell>
          <cell r="B385">
            <v>8</v>
          </cell>
          <cell r="C385">
            <v>873</v>
          </cell>
          <cell r="D385" t="str">
            <v>SOUTH SHORE</v>
          </cell>
          <cell r="E385">
            <v>338</v>
          </cell>
          <cell r="F385" t="str">
            <v xml:space="preserve">WHITMAN                      </v>
          </cell>
          <cell r="G385">
            <v>109</v>
          </cell>
          <cell r="H385">
            <v>123</v>
          </cell>
          <cell r="I385">
            <v>611557</v>
          </cell>
          <cell r="J385">
            <v>712501</v>
          </cell>
        </row>
        <row r="386">
          <cell r="A386">
            <v>87601</v>
          </cell>
          <cell r="B386">
            <v>1</v>
          </cell>
          <cell r="C386">
            <v>876</v>
          </cell>
          <cell r="D386" t="str">
            <v>SOUTHERN WORCESTER</v>
          </cell>
          <cell r="E386">
            <v>17</v>
          </cell>
          <cell r="F386" t="str">
            <v xml:space="preserve">AUBURN                       </v>
          </cell>
          <cell r="G386">
            <v>83</v>
          </cell>
          <cell r="H386">
            <v>83</v>
          </cell>
          <cell r="I386">
            <v>832574</v>
          </cell>
          <cell r="J386">
            <v>814905</v>
          </cell>
        </row>
        <row r="387">
          <cell r="A387">
            <v>87602</v>
          </cell>
          <cell r="B387">
            <v>2</v>
          </cell>
          <cell r="C387">
            <v>876</v>
          </cell>
          <cell r="D387" t="str">
            <v>SOUTHERN WORCESTER</v>
          </cell>
          <cell r="E387">
            <v>54</v>
          </cell>
          <cell r="F387" t="str">
            <v xml:space="preserve">CHARLTON                     </v>
          </cell>
          <cell r="G387">
            <v>173</v>
          </cell>
          <cell r="H387">
            <v>190</v>
          </cell>
          <cell r="I387">
            <v>1170403</v>
          </cell>
          <cell r="J387">
            <v>1320703</v>
          </cell>
        </row>
        <row r="388">
          <cell r="A388">
            <v>87603</v>
          </cell>
          <cell r="B388">
            <v>3</v>
          </cell>
          <cell r="C388">
            <v>876</v>
          </cell>
          <cell r="D388" t="str">
            <v>SOUTHERN WORCESTER</v>
          </cell>
          <cell r="E388">
            <v>80</v>
          </cell>
          <cell r="F388" t="str">
            <v xml:space="preserve">DUDLEY                       </v>
          </cell>
          <cell r="G388">
            <v>128</v>
          </cell>
          <cell r="H388">
            <v>129</v>
          </cell>
          <cell r="I388">
            <v>538227</v>
          </cell>
          <cell r="J388">
            <v>566532</v>
          </cell>
        </row>
        <row r="389">
          <cell r="A389">
            <v>87604</v>
          </cell>
          <cell r="B389">
            <v>4</v>
          </cell>
          <cell r="C389">
            <v>876</v>
          </cell>
          <cell r="D389" t="str">
            <v>SOUTHERN WORCESTER</v>
          </cell>
          <cell r="E389">
            <v>215</v>
          </cell>
          <cell r="F389" t="str">
            <v xml:space="preserve">NORTH BROOKFIELD             </v>
          </cell>
          <cell r="G389">
            <v>58</v>
          </cell>
          <cell r="H389">
            <v>49</v>
          </cell>
          <cell r="I389">
            <v>378989</v>
          </cell>
          <cell r="J389">
            <v>345006</v>
          </cell>
        </row>
        <row r="390">
          <cell r="A390">
            <v>87605</v>
          </cell>
          <cell r="B390">
            <v>5</v>
          </cell>
          <cell r="C390">
            <v>876</v>
          </cell>
          <cell r="D390" t="str">
            <v>SOUTHERN WORCESTER</v>
          </cell>
          <cell r="E390">
            <v>226</v>
          </cell>
          <cell r="F390" t="str">
            <v xml:space="preserve">OXFORD                       </v>
          </cell>
          <cell r="G390">
            <v>142</v>
          </cell>
          <cell r="H390">
            <v>151</v>
          </cell>
          <cell r="I390">
            <v>1028390</v>
          </cell>
          <cell r="J390">
            <v>1117543</v>
          </cell>
        </row>
        <row r="391">
          <cell r="A391">
            <v>87606</v>
          </cell>
          <cell r="B391">
            <v>6</v>
          </cell>
          <cell r="C391">
            <v>876</v>
          </cell>
          <cell r="D391" t="str">
            <v>SOUTHERN WORCESTER</v>
          </cell>
          <cell r="E391">
            <v>228</v>
          </cell>
          <cell r="F391" t="str">
            <v xml:space="preserve">PAXTON                       </v>
          </cell>
          <cell r="G391">
            <v>23</v>
          </cell>
          <cell r="H391">
            <v>18</v>
          </cell>
          <cell r="I391">
            <v>232872</v>
          </cell>
          <cell r="J391">
            <v>182892</v>
          </cell>
        </row>
        <row r="392">
          <cell r="A392">
            <v>87607</v>
          </cell>
          <cell r="B392">
            <v>7</v>
          </cell>
          <cell r="C392">
            <v>876</v>
          </cell>
          <cell r="D392" t="str">
            <v>SOUTHERN WORCESTER</v>
          </cell>
          <cell r="E392">
            <v>257</v>
          </cell>
          <cell r="F392" t="str">
            <v xml:space="preserve">RUTLAND                      </v>
          </cell>
          <cell r="G392">
            <v>32</v>
          </cell>
          <cell r="H392">
            <v>36</v>
          </cell>
          <cell r="I392">
            <v>210895</v>
          </cell>
          <cell r="J392">
            <v>247785</v>
          </cell>
        </row>
        <row r="393">
          <cell r="A393">
            <v>87608</v>
          </cell>
          <cell r="B393">
            <v>8</v>
          </cell>
          <cell r="C393">
            <v>876</v>
          </cell>
          <cell r="D393" t="str">
            <v>SOUTHERN WORCESTER</v>
          </cell>
          <cell r="E393">
            <v>277</v>
          </cell>
          <cell r="F393" t="str">
            <v xml:space="preserve">SOUTHBRIDGE                  </v>
          </cell>
          <cell r="G393">
            <v>225</v>
          </cell>
          <cell r="H393">
            <v>188</v>
          </cell>
          <cell r="I393">
            <v>989315</v>
          </cell>
          <cell r="J393">
            <v>824327</v>
          </cell>
        </row>
        <row r="394">
          <cell r="A394">
            <v>87609</v>
          </cell>
          <cell r="B394">
            <v>9</v>
          </cell>
          <cell r="C394">
            <v>876</v>
          </cell>
          <cell r="D394" t="str">
            <v>SOUTHERN WORCESTER</v>
          </cell>
          <cell r="E394">
            <v>280</v>
          </cell>
          <cell r="F394" t="str">
            <v xml:space="preserve">SPENCER                      </v>
          </cell>
          <cell r="G394">
            <v>123</v>
          </cell>
          <cell r="H394">
            <v>133</v>
          </cell>
          <cell r="I394">
            <v>625379</v>
          </cell>
          <cell r="J394">
            <v>708867</v>
          </cell>
        </row>
        <row r="395">
          <cell r="A395">
            <v>87610</v>
          </cell>
          <cell r="B395">
            <v>10</v>
          </cell>
          <cell r="C395">
            <v>876</v>
          </cell>
          <cell r="D395" t="str">
            <v>SOUTHERN WORCESTER</v>
          </cell>
          <cell r="E395">
            <v>316</v>
          </cell>
          <cell r="F395" t="str">
            <v xml:space="preserve">WEBSTER                      </v>
          </cell>
          <cell r="G395">
            <v>133</v>
          </cell>
          <cell r="H395">
            <v>154</v>
          </cell>
          <cell r="I395">
            <v>985847</v>
          </cell>
          <cell r="J395">
            <v>1152168</v>
          </cell>
        </row>
        <row r="396">
          <cell r="A396">
            <v>87801</v>
          </cell>
          <cell r="B396">
            <v>1</v>
          </cell>
          <cell r="C396">
            <v>878</v>
          </cell>
          <cell r="D396" t="str">
            <v>TRI COUNTY</v>
          </cell>
          <cell r="E396">
            <v>101</v>
          </cell>
          <cell r="F396" t="str">
            <v xml:space="preserve">FRANKLIN                     </v>
          </cell>
          <cell r="G396">
            <v>238</v>
          </cell>
          <cell r="H396">
            <v>231</v>
          </cell>
          <cell r="I396">
            <v>1963413</v>
          </cell>
          <cell r="J396">
            <v>2028212</v>
          </cell>
        </row>
        <row r="397">
          <cell r="A397">
            <v>87802</v>
          </cell>
          <cell r="B397">
            <v>2</v>
          </cell>
          <cell r="C397">
            <v>878</v>
          </cell>
          <cell r="D397" t="str">
            <v>TRI COUNTY</v>
          </cell>
          <cell r="E397">
            <v>175</v>
          </cell>
          <cell r="F397" t="str">
            <v xml:space="preserve">MEDFIELD                     </v>
          </cell>
          <cell r="G397">
            <v>10</v>
          </cell>
          <cell r="H397">
            <v>11</v>
          </cell>
          <cell r="I397">
            <v>136368</v>
          </cell>
          <cell r="J397">
            <v>151761</v>
          </cell>
        </row>
        <row r="398">
          <cell r="A398">
            <v>87803</v>
          </cell>
          <cell r="B398">
            <v>3</v>
          </cell>
          <cell r="C398">
            <v>878</v>
          </cell>
          <cell r="D398" t="str">
            <v>TRI COUNTY</v>
          </cell>
          <cell r="E398">
            <v>177</v>
          </cell>
          <cell r="F398" t="str">
            <v xml:space="preserve">MEDWAY                       </v>
          </cell>
          <cell r="G398">
            <v>66</v>
          </cell>
          <cell r="H398">
            <v>62</v>
          </cell>
          <cell r="I398">
            <v>639968</v>
          </cell>
          <cell r="J398">
            <v>628883</v>
          </cell>
        </row>
        <row r="399">
          <cell r="A399">
            <v>87804</v>
          </cell>
          <cell r="B399">
            <v>4</v>
          </cell>
          <cell r="C399">
            <v>878</v>
          </cell>
          <cell r="D399" t="str">
            <v>TRI COUNTY</v>
          </cell>
          <cell r="E399">
            <v>187</v>
          </cell>
          <cell r="F399" t="str">
            <v xml:space="preserve">MILLIS                       </v>
          </cell>
          <cell r="G399">
            <v>28</v>
          </cell>
          <cell r="H399">
            <v>31</v>
          </cell>
          <cell r="I399">
            <v>279936</v>
          </cell>
          <cell r="J399">
            <v>319432</v>
          </cell>
        </row>
        <row r="400">
          <cell r="A400">
            <v>87805</v>
          </cell>
          <cell r="B400">
            <v>5</v>
          </cell>
          <cell r="C400">
            <v>878</v>
          </cell>
          <cell r="D400" t="str">
            <v>TRI COUNTY</v>
          </cell>
          <cell r="E400">
            <v>208</v>
          </cell>
          <cell r="F400" t="str">
            <v xml:space="preserve">NORFOLK                      </v>
          </cell>
          <cell r="G400">
            <v>45</v>
          </cell>
          <cell r="H400">
            <v>44</v>
          </cell>
          <cell r="I400">
            <v>578180</v>
          </cell>
          <cell r="J400">
            <v>581456</v>
          </cell>
        </row>
        <row r="401">
          <cell r="A401">
            <v>87806</v>
          </cell>
          <cell r="B401">
            <v>6</v>
          </cell>
          <cell r="C401">
            <v>878</v>
          </cell>
          <cell r="D401" t="str">
            <v>TRI COUNTY</v>
          </cell>
          <cell r="E401">
            <v>212</v>
          </cell>
          <cell r="F401" t="str">
            <v xml:space="preserve">NORTH ATTLEBOROUGH           </v>
          </cell>
          <cell r="G401">
            <v>275</v>
          </cell>
          <cell r="H401">
            <v>281</v>
          </cell>
          <cell r="I401">
            <v>2328192</v>
          </cell>
          <cell r="J401">
            <v>2503628</v>
          </cell>
        </row>
        <row r="402">
          <cell r="A402">
            <v>87807</v>
          </cell>
          <cell r="B402">
            <v>7</v>
          </cell>
          <cell r="C402">
            <v>878</v>
          </cell>
          <cell r="D402" t="str">
            <v>TRI COUNTY</v>
          </cell>
          <cell r="E402">
            <v>238</v>
          </cell>
          <cell r="F402" t="str">
            <v xml:space="preserve">PLAINVILLE                   </v>
          </cell>
          <cell r="G402">
            <v>102</v>
          </cell>
          <cell r="H402">
            <v>102</v>
          </cell>
          <cell r="I402">
            <v>949875</v>
          </cell>
          <cell r="J402">
            <v>1021592</v>
          </cell>
        </row>
        <row r="403">
          <cell r="A403">
            <v>87808</v>
          </cell>
          <cell r="B403">
            <v>8</v>
          </cell>
          <cell r="C403">
            <v>878</v>
          </cell>
          <cell r="D403" t="str">
            <v>TRI COUNTY</v>
          </cell>
          <cell r="E403">
            <v>265</v>
          </cell>
          <cell r="F403" t="str">
            <v xml:space="preserve">SEEKONK                      </v>
          </cell>
          <cell r="G403">
            <v>70</v>
          </cell>
          <cell r="H403">
            <v>76</v>
          </cell>
          <cell r="I403">
            <v>841435</v>
          </cell>
          <cell r="J403">
            <v>903267</v>
          </cell>
        </row>
        <row r="404">
          <cell r="A404">
            <v>87809</v>
          </cell>
          <cell r="B404">
            <v>9</v>
          </cell>
          <cell r="C404">
            <v>878</v>
          </cell>
          <cell r="D404" t="str">
            <v>TRI COUNTY</v>
          </cell>
          <cell r="E404">
            <v>269</v>
          </cell>
          <cell r="F404" t="str">
            <v xml:space="preserve">SHERBORN                     </v>
          </cell>
          <cell r="G404">
            <v>3</v>
          </cell>
          <cell r="H404">
            <v>2</v>
          </cell>
          <cell r="I404">
            <v>41528</v>
          </cell>
          <cell r="J404">
            <v>27412</v>
          </cell>
        </row>
        <row r="405">
          <cell r="A405">
            <v>87810</v>
          </cell>
          <cell r="B405">
            <v>10</v>
          </cell>
          <cell r="C405">
            <v>878</v>
          </cell>
          <cell r="D405" t="str">
            <v>TRI COUNTY</v>
          </cell>
          <cell r="E405">
            <v>307</v>
          </cell>
          <cell r="F405" t="str">
            <v xml:space="preserve">WALPOLE                      </v>
          </cell>
          <cell r="G405">
            <v>63</v>
          </cell>
          <cell r="H405">
            <v>64</v>
          </cell>
          <cell r="I405">
            <v>779043</v>
          </cell>
          <cell r="J405">
            <v>807868</v>
          </cell>
        </row>
        <row r="406">
          <cell r="A406">
            <v>87811</v>
          </cell>
          <cell r="B406">
            <v>11</v>
          </cell>
          <cell r="C406">
            <v>878</v>
          </cell>
          <cell r="D406" t="str">
            <v>TRI COUNTY</v>
          </cell>
          <cell r="E406">
            <v>350</v>
          </cell>
          <cell r="F406" t="str">
            <v xml:space="preserve">WRENTHAM                     </v>
          </cell>
          <cell r="G406">
            <v>64</v>
          </cell>
          <cell r="H406">
            <v>71</v>
          </cell>
          <cell r="I406">
            <v>686221</v>
          </cell>
          <cell r="J406">
            <v>794842</v>
          </cell>
        </row>
        <row r="407">
          <cell r="A407">
            <v>87901</v>
          </cell>
          <cell r="B407">
            <v>1</v>
          </cell>
          <cell r="C407">
            <v>879</v>
          </cell>
          <cell r="D407" t="str">
            <v>UPPER CAPE COD</v>
          </cell>
          <cell r="E407">
            <v>36</v>
          </cell>
          <cell r="F407" t="str">
            <v xml:space="preserve">BOURNE                       </v>
          </cell>
          <cell r="G407">
            <v>138</v>
          </cell>
          <cell r="H407">
            <v>193</v>
          </cell>
          <cell r="I407">
            <v>1767180</v>
          </cell>
          <cell r="J407">
            <v>2432520</v>
          </cell>
        </row>
        <row r="408">
          <cell r="A408">
            <v>87902</v>
          </cell>
          <cell r="B408">
            <v>2</v>
          </cell>
          <cell r="C408">
            <v>879</v>
          </cell>
          <cell r="D408" t="str">
            <v>UPPER CAPE COD</v>
          </cell>
          <cell r="E408">
            <v>96</v>
          </cell>
          <cell r="F408" t="str">
            <v xml:space="preserve">FALMOUTH                     </v>
          </cell>
          <cell r="G408">
            <v>156</v>
          </cell>
          <cell r="H408">
            <v>145</v>
          </cell>
          <cell r="I408">
            <v>2146632</v>
          </cell>
          <cell r="J408">
            <v>1892118</v>
          </cell>
        </row>
        <row r="409">
          <cell r="A409">
            <v>87903</v>
          </cell>
          <cell r="B409">
            <v>3</v>
          </cell>
          <cell r="C409">
            <v>879</v>
          </cell>
          <cell r="D409" t="str">
            <v>UPPER CAPE COD</v>
          </cell>
          <cell r="E409">
            <v>169</v>
          </cell>
          <cell r="F409" t="str">
            <v xml:space="preserve">MARION                       </v>
          </cell>
          <cell r="G409">
            <v>13</v>
          </cell>
          <cell r="H409">
            <v>12</v>
          </cell>
          <cell r="I409">
            <v>169190</v>
          </cell>
          <cell r="J409">
            <v>149544</v>
          </cell>
        </row>
        <row r="410">
          <cell r="A410">
            <v>87904</v>
          </cell>
          <cell r="B410">
            <v>4</v>
          </cell>
          <cell r="C410">
            <v>879</v>
          </cell>
          <cell r="D410" t="str">
            <v>UPPER CAPE COD</v>
          </cell>
          <cell r="E410">
            <v>261</v>
          </cell>
          <cell r="F410" t="str">
            <v xml:space="preserve">SANDWICH                     </v>
          </cell>
          <cell r="G410">
            <v>131</v>
          </cell>
          <cell r="H410">
            <v>117</v>
          </cell>
          <cell r="I410">
            <v>1666603</v>
          </cell>
          <cell r="J410">
            <v>1488536</v>
          </cell>
        </row>
        <row r="411">
          <cell r="A411">
            <v>87905</v>
          </cell>
          <cell r="B411">
            <v>5</v>
          </cell>
          <cell r="C411">
            <v>879</v>
          </cell>
          <cell r="D411" t="str">
            <v>UPPER CAPE COD</v>
          </cell>
          <cell r="E411">
            <v>310</v>
          </cell>
          <cell r="F411" t="str">
            <v xml:space="preserve">WAREHAM                      </v>
          </cell>
          <cell r="G411">
            <v>248</v>
          </cell>
          <cell r="H411">
            <v>236</v>
          </cell>
          <cell r="I411">
            <v>2274872</v>
          </cell>
          <cell r="J411">
            <v>2156890</v>
          </cell>
        </row>
        <row r="412">
          <cell r="A412">
            <v>88501</v>
          </cell>
          <cell r="B412">
            <v>1</v>
          </cell>
          <cell r="C412">
            <v>885</v>
          </cell>
          <cell r="D412" t="str">
            <v>WHITTIER</v>
          </cell>
          <cell r="E412">
            <v>7</v>
          </cell>
          <cell r="F412" t="str">
            <v xml:space="preserve">AMESBURY                     </v>
          </cell>
          <cell r="G412">
            <v>68</v>
          </cell>
          <cell r="H412">
            <v>74</v>
          </cell>
          <cell r="I412">
            <v>668702</v>
          </cell>
          <cell r="J412">
            <v>720862</v>
          </cell>
        </row>
        <row r="413">
          <cell r="A413">
            <v>88502</v>
          </cell>
          <cell r="B413">
            <v>2</v>
          </cell>
          <cell r="C413">
            <v>885</v>
          </cell>
          <cell r="D413" t="str">
            <v>WHITTIER</v>
          </cell>
          <cell r="E413">
            <v>105</v>
          </cell>
          <cell r="F413" t="str">
            <v xml:space="preserve">GEORGETOWN                   </v>
          </cell>
          <cell r="G413">
            <v>33</v>
          </cell>
          <cell r="H413">
            <v>39</v>
          </cell>
          <cell r="I413">
            <v>324453</v>
          </cell>
          <cell r="J413">
            <v>401654</v>
          </cell>
        </row>
        <row r="414">
          <cell r="A414">
            <v>88503</v>
          </cell>
          <cell r="B414">
            <v>3</v>
          </cell>
          <cell r="C414">
            <v>885</v>
          </cell>
          <cell r="D414" t="str">
            <v>WHITTIER</v>
          </cell>
          <cell r="E414">
            <v>116</v>
          </cell>
          <cell r="F414" t="str">
            <v xml:space="preserve">GROVELAND                    </v>
          </cell>
          <cell r="G414">
            <v>74</v>
          </cell>
          <cell r="H414">
            <v>73</v>
          </cell>
          <cell r="I414">
            <v>679255</v>
          </cell>
          <cell r="J414">
            <v>714582</v>
          </cell>
        </row>
        <row r="415">
          <cell r="A415">
            <v>88504</v>
          </cell>
          <cell r="B415">
            <v>4</v>
          </cell>
          <cell r="C415">
            <v>885</v>
          </cell>
          <cell r="D415" t="str">
            <v>WHITTIER</v>
          </cell>
          <cell r="E415">
            <v>128</v>
          </cell>
          <cell r="F415" t="str">
            <v xml:space="preserve">HAVERHILL                    </v>
          </cell>
          <cell r="G415">
            <v>764</v>
          </cell>
          <cell r="H415">
            <v>760</v>
          </cell>
          <cell r="I415">
            <v>5357371</v>
          </cell>
          <cell r="J415">
            <v>5423680</v>
          </cell>
        </row>
        <row r="416">
          <cell r="A416">
            <v>88505</v>
          </cell>
          <cell r="B416">
            <v>5</v>
          </cell>
          <cell r="C416">
            <v>885</v>
          </cell>
          <cell r="D416" t="str">
            <v>WHITTIER</v>
          </cell>
          <cell r="E416">
            <v>144</v>
          </cell>
          <cell r="F416" t="str">
            <v xml:space="preserve">IPSWICH                      </v>
          </cell>
          <cell r="G416">
            <v>20</v>
          </cell>
          <cell r="H416">
            <v>25</v>
          </cell>
          <cell r="I416">
            <v>258809</v>
          </cell>
          <cell r="J416">
            <v>329244</v>
          </cell>
        </row>
        <row r="417">
          <cell r="A417">
            <v>88506</v>
          </cell>
          <cell r="B417">
            <v>6</v>
          </cell>
          <cell r="C417">
            <v>885</v>
          </cell>
          <cell r="D417" t="str">
            <v>WHITTIER</v>
          </cell>
          <cell r="E417">
            <v>180</v>
          </cell>
          <cell r="F417" t="str">
            <v xml:space="preserve">MERRIMAC                     </v>
          </cell>
          <cell r="G417">
            <v>55</v>
          </cell>
          <cell r="H417">
            <v>54</v>
          </cell>
          <cell r="I417">
            <v>479920</v>
          </cell>
          <cell r="J417">
            <v>492415</v>
          </cell>
        </row>
        <row r="418">
          <cell r="A418">
            <v>88507</v>
          </cell>
          <cell r="B418">
            <v>7</v>
          </cell>
          <cell r="C418">
            <v>885</v>
          </cell>
          <cell r="D418" t="str">
            <v>WHITTIER</v>
          </cell>
          <cell r="E418">
            <v>203</v>
          </cell>
          <cell r="F418" t="str">
            <v xml:space="preserve">NEWBURY                      </v>
          </cell>
          <cell r="G418">
            <v>14</v>
          </cell>
          <cell r="H418">
            <v>19</v>
          </cell>
          <cell r="I418">
            <v>191702</v>
          </cell>
          <cell r="J418">
            <v>259702</v>
          </cell>
        </row>
        <row r="419">
          <cell r="A419">
            <v>88508</v>
          </cell>
          <cell r="B419">
            <v>8</v>
          </cell>
          <cell r="C419">
            <v>885</v>
          </cell>
          <cell r="D419" t="str">
            <v>WHITTIER</v>
          </cell>
          <cell r="E419">
            <v>204</v>
          </cell>
          <cell r="F419" t="str">
            <v xml:space="preserve">NEWBURYPORT                  </v>
          </cell>
          <cell r="G419">
            <v>20</v>
          </cell>
          <cell r="H419">
            <v>19</v>
          </cell>
          <cell r="I419">
            <v>256423</v>
          </cell>
          <cell r="J419">
            <v>248342</v>
          </cell>
        </row>
        <row r="420">
          <cell r="A420">
            <v>88509</v>
          </cell>
          <cell r="B420">
            <v>9</v>
          </cell>
          <cell r="C420">
            <v>885</v>
          </cell>
          <cell r="D420" t="str">
            <v>WHITTIER</v>
          </cell>
          <cell r="E420">
            <v>254</v>
          </cell>
          <cell r="F420" t="str">
            <v xml:space="preserve">ROWLEY                       </v>
          </cell>
          <cell r="G420">
            <v>10</v>
          </cell>
          <cell r="H420">
            <v>12</v>
          </cell>
          <cell r="I420">
            <v>118592</v>
          </cell>
          <cell r="J420">
            <v>146332</v>
          </cell>
        </row>
        <row r="421">
          <cell r="A421">
            <v>88510</v>
          </cell>
          <cell r="B421">
            <v>10</v>
          </cell>
          <cell r="C421">
            <v>885</v>
          </cell>
          <cell r="D421" t="str">
            <v>WHITTIER</v>
          </cell>
          <cell r="E421">
            <v>259</v>
          </cell>
          <cell r="F421" t="str">
            <v xml:space="preserve">SALISBURY                    </v>
          </cell>
          <cell r="G421">
            <v>44</v>
          </cell>
          <cell r="H421">
            <v>47</v>
          </cell>
          <cell r="I421">
            <v>564546</v>
          </cell>
          <cell r="J421">
            <v>626553</v>
          </cell>
        </row>
        <row r="422">
          <cell r="A422">
            <v>88511</v>
          </cell>
          <cell r="B422">
            <v>11</v>
          </cell>
          <cell r="C422">
            <v>885</v>
          </cell>
          <cell r="D422" t="str">
            <v>WHITTIER</v>
          </cell>
          <cell r="E422">
            <v>329</v>
          </cell>
          <cell r="F422" t="str">
            <v xml:space="preserve">WEST NEWBURY                 </v>
          </cell>
          <cell r="G422">
            <v>14</v>
          </cell>
          <cell r="H422">
            <v>13</v>
          </cell>
          <cell r="I422">
            <v>162609</v>
          </cell>
          <cell r="J422">
            <v>160320</v>
          </cell>
        </row>
        <row r="423">
          <cell r="A423">
            <v>91001</v>
          </cell>
          <cell r="B423">
            <v>1</v>
          </cell>
          <cell r="C423">
            <v>910</v>
          </cell>
          <cell r="D423" t="str">
            <v>BRISTOL COUNTY</v>
          </cell>
          <cell r="E423">
            <v>3</v>
          </cell>
          <cell r="F423" t="str">
            <v xml:space="preserve">ACUSHNET                     </v>
          </cell>
          <cell r="G423">
            <v>10</v>
          </cell>
          <cell r="H423">
            <v>11</v>
          </cell>
          <cell r="I423">
            <v>80990</v>
          </cell>
          <cell r="J423">
            <v>91308</v>
          </cell>
        </row>
        <row r="424">
          <cell r="A424">
            <v>91002</v>
          </cell>
          <cell r="B424">
            <v>2</v>
          </cell>
          <cell r="C424">
            <v>910</v>
          </cell>
          <cell r="D424" t="str">
            <v>BRISTOL COUNTY</v>
          </cell>
          <cell r="E424">
            <v>16</v>
          </cell>
          <cell r="F424" t="str">
            <v xml:space="preserve">ATTLEBORO                    </v>
          </cell>
          <cell r="G424">
            <v>30</v>
          </cell>
          <cell r="H424">
            <v>36</v>
          </cell>
          <cell r="I424">
            <v>216309</v>
          </cell>
          <cell r="J424">
            <v>263534</v>
          </cell>
        </row>
        <row r="425">
          <cell r="A425">
            <v>91003</v>
          </cell>
          <cell r="B425">
            <v>3</v>
          </cell>
          <cell r="C425">
            <v>910</v>
          </cell>
          <cell r="D425" t="str">
            <v>BRISTOL COUNTY</v>
          </cell>
          <cell r="E425">
            <v>27</v>
          </cell>
          <cell r="F425" t="str">
            <v xml:space="preserve">BERKLEY                      </v>
          </cell>
          <cell r="G425">
            <v>18</v>
          </cell>
          <cell r="H425">
            <v>13</v>
          </cell>
          <cell r="I425">
            <v>124825</v>
          </cell>
          <cell r="J425">
            <v>94819</v>
          </cell>
        </row>
        <row r="426">
          <cell r="A426">
            <v>91004</v>
          </cell>
          <cell r="B426">
            <v>4</v>
          </cell>
          <cell r="C426">
            <v>910</v>
          </cell>
          <cell r="D426" t="str">
            <v>BRISTOL COUNTY</v>
          </cell>
          <cell r="E426">
            <v>72</v>
          </cell>
          <cell r="F426" t="str">
            <v xml:space="preserve">DARTMOUTH                    </v>
          </cell>
          <cell r="G426">
            <v>11</v>
          </cell>
          <cell r="H426">
            <v>15</v>
          </cell>
          <cell r="I426">
            <v>133605</v>
          </cell>
          <cell r="J426">
            <v>188247</v>
          </cell>
        </row>
        <row r="427">
          <cell r="A427">
            <v>91005</v>
          </cell>
          <cell r="B427">
            <v>5</v>
          </cell>
          <cell r="C427">
            <v>910</v>
          </cell>
          <cell r="D427" t="str">
            <v>BRISTOL COUNTY</v>
          </cell>
          <cell r="E427">
            <v>76</v>
          </cell>
          <cell r="F427" t="str">
            <v xml:space="preserve">DIGHTON                      </v>
          </cell>
          <cell r="G427">
            <v>26</v>
          </cell>
          <cell r="H427">
            <v>31</v>
          </cell>
          <cell r="I427">
            <v>208917</v>
          </cell>
          <cell r="J427">
            <v>252832</v>
          </cell>
        </row>
        <row r="428">
          <cell r="A428">
            <v>91006</v>
          </cell>
          <cell r="B428">
            <v>6</v>
          </cell>
          <cell r="C428">
            <v>910</v>
          </cell>
          <cell r="D428" t="str">
            <v>BRISTOL COUNTY</v>
          </cell>
          <cell r="E428">
            <v>88</v>
          </cell>
          <cell r="F428" t="str">
            <v xml:space="preserve">EASTON                       </v>
          </cell>
          <cell r="G428">
            <v>3</v>
          </cell>
          <cell r="H428">
            <v>3</v>
          </cell>
          <cell r="I428">
            <v>33321</v>
          </cell>
          <cell r="J428">
            <v>33499</v>
          </cell>
        </row>
        <row r="429">
          <cell r="A429">
            <v>91007</v>
          </cell>
          <cell r="B429">
            <v>7</v>
          </cell>
          <cell r="C429">
            <v>910</v>
          </cell>
          <cell r="D429" t="str">
            <v>BRISTOL COUNTY</v>
          </cell>
          <cell r="E429">
            <v>94</v>
          </cell>
          <cell r="F429" t="str">
            <v xml:space="preserve">FAIRHAVEN                    </v>
          </cell>
          <cell r="G429">
            <v>9</v>
          </cell>
          <cell r="H429">
            <v>11</v>
          </cell>
          <cell r="I429">
            <v>84374</v>
          </cell>
          <cell r="J429">
            <v>105648</v>
          </cell>
        </row>
        <row r="430">
          <cell r="A430">
            <v>91008</v>
          </cell>
          <cell r="B430">
            <v>8</v>
          </cell>
          <cell r="C430">
            <v>910</v>
          </cell>
          <cell r="D430" t="str">
            <v>BRISTOL COUNTY</v>
          </cell>
          <cell r="E430">
            <v>95</v>
          </cell>
          <cell r="F430" t="str">
            <v xml:space="preserve">FALL RIVER                   </v>
          </cell>
          <cell r="G430">
            <v>43</v>
          </cell>
          <cell r="H430">
            <v>42</v>
          </cell>
          <cell r="I430">
            <v>118580</v>
          </cell>
          <cell r="J430">
            <v>118659</v>
          </cell>
        </row>
        <row r="431">
          <cell r="A431">
            <v>91009</v>
          </cell>
          <cell r="B431">
            <v>9</v>
          </cell>
          <cell r="C431">
            <v>910</v>
          </cell>
          <cell r="D431" t="str">
            <v>BRISTOL COUNTY</v>
          </cell>
          <cell r="E431">
            <v>102</v>
          </cell>
          <cell r="F431" t="str">
            <v xml:space="preserve">FREETOWN                     </v>
          </cell>
          <cell r="G431">
            <v>17</v>
          </cell>
          <cell r="H431">
            <v>18</v>
          </cell>
          <cell r="I431">
            <v>180079</v>
          </cell>
          <cell r="J431">
            <v>190980</v>
          </cell>
        </row>
        <row r="432">
          <cell r="A432">
            <v>91010</v>
          </cell>
          <cell r="B432">
            <v>10</v>
          </cell>
          <cell r="C432">
            <v>910</v>
          </cell>
          <cell r="D432" t="str">
            <v>BRISTOL COUNTY</v>
          </cell>
          <cell r="E432">
            <v>167</v>
          </cell>
          <cell r="F432" t="str">
            <v xml:space="preserve">MANSFIELD                    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</row>
        <row r="433">
          <cell r="A433">
            <v>91011</v>
          </cell>
          <cell r="B433">
            <v>11</v>
          </cell>
          <cell r="C433">
            <v>910</v>
          </cell>
          <cell r="D433" t="str">
            <v>BRISTOL COUNTY</v>
          </cell>
          <cell r="E433">
            <v>201</v>
          </cell>
          <cell r="F433" t="str">
            <v xml:space="preserve">NEW BEDFORD                  </v>
          </cell>
          <cell r="G433">
            <v>39</v>
          </cell>
          <cell r="H433">
            <v>28</v>
          </cell>
          <cell r="I433">
            <v>88067</v>
          </cell>
          <cell r="J433">
            <v>65062</v>
          </cell>
        </row>
        <row r="434">
          <cell r="A434">
            <v>91012</v>
          </cell>
          <cell r="B434">
            <v>12</v>
          </cell>
          <cell r="C434">
            <v>910</v>
          </cell>
          <cell r="D434" t="str">
            <v>BRISTOL COUNTY</v>
          </cell>
          <cell r="E434">
            <v>212</v>
          </cell>
          <cell r="F434" t="str">
            <v xml:space="preserve">NORTH ATTLEBOROUGH           </v>
          </cell>
          <cell r="G434">
            <v>15</v>
          </cell>
          <cell r="H434">
            <v>14</v>
          </cell>
          <cell r="I434">
            <v>124172</v>
          </cell>
          <cell r="J434">
            <v>120636</v>
          </cell>
        </row>
        <row r="435">
          <cell r="A435">
            <v>91013</v>
          </cell>
          <cell r="B435">
            <v>13</v>
          </cell>
          <cell r="C435">
            <v>910</v>
          </cell>
          <cell r="D435" t="str">
            <v>BRISTOL COUNTY</v>
          </cell>
          <cell r="E435">
            <v>218</v>
          </cell>
          <cell r="F435" t="str">
            <v xml:space="preserve">NORTON                       </v>
          </cell>
          <cell r="G435">
            <v>15</v>
          </cell>
          <cell r="H435">
            <v>19</v>
          </cell>
          <cell r="I435">
            <v>139260</v>
          </cell>
          <cell r="J435">
            <v>180541</v>
          </cell>
        </row>
        <row r="436">
          <cell r="A436">
            <v>91014</v>
          </cell>
          <cell r="B436">
            <v>14</v>
          </cell>
          <cell r="C436">
            <v>910</v>
          </cell>
          <cell r="D436" t="str">
            <v>BRISTOL COUNTY</v>
          </cell>
          <cell r="E436">
            <v>245</v>
          </cell>
          <cell r="F436" t="str">
            <v xml:space="preserve">RAYNHAM                      </v>
          </cell>
          <cell r="G436">
            <v>10</v>
          </cell>
          <cell r="H436">
            <v>11</v>
          </cell>
          <cell r="I436">
            <v>93455</v>
          </cell>
          <cell r="J436">
            <v>104962</v>
          </cell>
        </row>
        <row r="437">
          <cell r="A437">
            <v>91015</v>
          </cell>
          <cell r="B437">
            <v>15</v>
          </cell>
          <cell r="C437">
            <v>910</v>
          </cell>
          <cell r="D437" t="str">
            <v>BRISTOL COUNTY</v>
          </cell>
          <cell r="E437">
            <v>247</v>
          </cell>
          <cell r="F437" t="str">
            <v xml:space="preserve">REHOBOTH                     </v>
          </cell>
          <cell r="G437">
            <v>25</v>
          </cell>
          <cell r="H437">
            <v>26</v>
          </cell>
          <cell r="I437">
            <v>263017</v>
          </cell>
          <cell r="J437">
            <v>275429</v>
          </cell>
        </row>
        <row r="438">
          <cell r="A438">
            <v>91016</v>
          </cell>
          <cell r="B438">
            <v>16</v>
          </cell>
          <cell r="C438">
            <v>910</v>
          </cell>
          <cell r="D438" t="str">
            <v>BRISTOL COUNTY</v>
          </cell>
          <cell r="E438">
            <v>265</v>
          </cell>
          <cell r="F438" t="str">
            <v xml:space="preserve">SEEKONK                      </v>
          </cell>
          <cell r="G438">
            <v>6</v>
          </cell>
          <cell r="H438">
            <v>5</v>
          </cell>
          <cell r="I438">
            <v>70521</v>
          </cell>
          <cell r="J438">
            <v>57472</v>
          </cell>
        </row>
        <row r="439">
          <cell r="A439">
            <v>91017</v>
          </cell>
          <cell r="B439">
            <v>17</v>
          </cell>
          <cell r="C439">
            <v>910</v>
          </cell>
          <cell r="D439" t="str">
            <v>BRISTOL COUNTY</v>
          </cell>
          <cell r="E439">
            <v>273</v>
          </cell>
          <cell r="F439" t="str">
            <v xml:space="preserve">SOMERSET                     </v>
          </cell>
          <cell r="G439">
            <v>5</v>
          </cell>
          <cell r="H439">
            <v>8</v>
          </cell>
          <cell r="I439">
            <v>52508</v>
          </cell>
          <cell r="J439">
            <v>83480</v>
          </cell>
        </row>
        <row r="440">
          <cell r="A440">
            <v>91018</v>
          </cell>
          <cell r="B440">
            <v>18</v>
          </cell>
          <cell r="C440">
            <v>910</v>
          </cell>
          <cell r="D440" t="str">
            <v>BRISTOL COUNTY</v>
          </cell>
          <cell r="E440">
            <v>292</v>
          </cell>
          <cell r="F440" t="str">
            <v xml:space="preserve">SWANSEA                      </v>
          </cell>
          <cell r="G440">
            <v>13</v>
          </cell>
          <cell r="H440">
            <v>14</v>
          </cell>
          <cell r="I440">
            <v>135159</v>
          </cell>
          <cell r="J440">
            <v>140850</v>
          </cell>
        </row>
        <row r="441">
          <cell r="A441">
            <v>91019</v>
          </cell>
          <cell r="B441">
            <v>19</v>
          </cell>
          <cell r="C441">
            <v>910</v>
          </cell>
          <cell r="D441" t="str">
            <v>BRISTOL COUNTY</v>
          </cell>
          <cell r="E441">
            <v>293</v>
          </cell>
          <cell r="F441" t="str">
            <v xml:space="preserve">TAUNTON                      </v>
          </cell>
          <cell r="G441">
            <v>45</v>
          </cell>
          <cell r="H441">
            <v>47</v>
          </cell>
          <cell r="I441">
            <v>273063</v>
          </cell>
          <cell r="J441">
            <v>280533</v>
          </cell>
        </row>
        <row r="442">
          <cell r="A442">
            <v>91020</v>
          </cell>
          <cell r="B442">
            <v>20</v>
          </cell>
          <cell r="C442">
            <v>910</v>
          </cell>
          <cell r="D442" t="str">
            <v>BRISTOL COUNTY</v>
          </cell>
          <cell r="E442">
            <v>331</v>
          </cell>
          <cell r="F442" t="str">
            <v xml:space="preserve">WESTPORT                     </v>
          </cell>
          <cell r="G442">
            <v>39</v>
          </cell>
          <cell r="H442">
            <v>35</v>
          </cell>
          <cell r="I442">
            <v>487121</v>
          </cell>
          <cell r="J442">
            <v>443432</v>
          </cell>
        </row>
        <row r="443">
          <cell r="A443">
            <v>91501</v>
          </cell>
          <cell r="B443">
            <v>1</v>
          </cell>
          <cell r="C443">
            <v>915</v>
          </cell>
          <cell r="D443" t="str">
            <v>NORFOLK COUNTY</v>
          </cell>
          <cell r="E443">
            <v>18</v>
          </cell>
          <cell r="F443" t="str">
            <v xml:space="preserve">AVON                         </v>
          </cell>
          <cell r="G443">
            <v>1</v>
          </cell>
          <cell r="H443">
            <v>0</v>
          </cell>
          <cell r="I443">
            <v>14056</v>
          </cell>
          <cell r="J443">
            <v>0</v>
          </cell>
        </row>
        <row r="444">
          <cell r="A444">
            <v>91502</v>
          </cell>
          <cell r="B444">
            <v>2</v>
          </cell>
          <cell r="C444">
            <v>915</v>
          </cell>
          <cell r="D444" t="str">
            <v>NORFOLK COUNTY</v>
          </cell>
          <cell r="E444">
            <v>25</v>
          </cell>
          <cell r="F444" t="str">
            <v xml:space="preserve">BELLINGHAM                   </v>
          </cell>
          <cell r="G444">
            <v>13</v>
          </cell>
          <cell r="H444">
            <v>16</v>
          </cell>
          <cell r="I444">
            <v>129833</v>
          </cell>
          <cell r="J444">
            <v>162602</v>
          </cell>
        </row>
        <row r="445">
          <cell r="A445">
            <v>91503</v>
          </cell>
          <cell r="B445">
            <v>3</v>
          </cell>
          <cell r="C445">
            <v>915</v>
          </cell>
          <cell r="D445" t="str">
            <v>NORFOLK COUNTY</v>
          </cell>
          <cell r="E445">
            <v>40</v>
          </cell>
          <cell r="F445" t="str">
            <v xml:space="preserve">BRAINTREE                    </v>
          </cell>
          <cell r="G445">
            <v>13</v>
          </cell>
          <cell r="H445">
            <v>8</v>
          </cell>
          <cell r="I445">
            <v>144777</v>
          </cell>
          <cell r="J445">
            <v>88646</v>
          </cell>
        </row>
        <row r="446">
          <cell r="A446">
            <v>91504</v>
          </cell>
          <cell r="B446">
            <v>4</v>
          </cell>
          <cell r="C446">
            <v>915</v>
          </cell>
          <cell r="D446" t="str">
            <v>NORFOLK COUNTY</v>
          </cell>
          <cell r="E446">
            <v>46</v>
          </cell>
          <cell r="F446" t="str">
            <v xml:space="preserve">BROOKLINE                    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</row>
        <row r="447">
          <cell r="A447">
            <v>91505</v>
          </cell>
          <cell r="B447">
            <v>5</v>
          </cell>
          <cell r="C447">
            <v>915</v>
          </cell>
          <cell r="D447" t="str">
            <v>NORFOLK COUNTY</v>
          </cell>
          <cell r="E447">
            <v>50</v>
          </cell>
          <cell r="F447" t="str">
            <v xml:space="preserve">CANTON                       </v>
          </cell>
          <cell r="G447">
            <v>3</v>
          </cell>
          <cell r="H447">
            <v>5</v>
          </cell>
          <cell r="I447">
            <v>38814</v>
          </cell>
          <cell r="J447">
            <v>65197</v>
          </cell>
        </row>
        <row r="448">
          <cell r="A448">
            <v>91506</v>
          </cell>
          <cell r="B448">
            <v>6</v>
          </cell>
          <cell r="C448">
            <v>915</v>
          </cell>
          <cell r="D448" t="str">
            <v>NORFOLK COUNTY</v>
          </cell>
          <cell r="E448">
            <v>65</v>
          </cell>
          <cell r="F448" t="str">
            <v xml:space="preserve">COHASSET                     </v>
          </cell>
          <cell r="G448">
            <v>2</v>
          </cell>
          <cell r="H448">
            <v>1</v>
          </cell>
          <cell r="I448">
            <v>25690</v>
          </cell>
          <cell r="J448">
            <v>12872</v>
          </cell>
        </row>
        <row r="449">
          <cell r="A449">
            <v>91507</v>
          </cell>
          <cell r="B449">
            <v>7</v>
          </cell>
          <cell r="C449">
            <v>915</v>
          </cell>
          <cell r="D449" t="str">
            <v>NORFOLK COUNTY</v>
          </cell>
          <cell r="E449">
            <v>73</v>
          </cell>
          <cell r="F449" t="str">
            <v xml:space="preserve">DEDHAM                       </v>
          </cell>
          <cell r="G449">
            <v>29</v>
          </cell>
          <cell r="H449">
            <v>27</v>
          </cell>
          <cell r="I449">
            <v>417859</v>
          </cell>
          <cell r="J449">
            <v>367039</v>
          </cell>
        </row>
        <row r="450">
          <cell r="A450">
            <v>91508</v>
          </cell>
          <cell r="B450">
            <v>8</v>
          </cell>
          <cell r="C450">
            <v>915</v>
          </cell>
          <cell r="D450" t="str">
            <v>NORFOLK COUNTY</v>
          </cell>
          <cell r="E450">
            <v>78</v>
          </cell>
          <cell r="F450" t="str">
            <v xml:space="preserve">DOVER                        </v>
          </cell>
          <cell r="G450">
            <v>1</v>
          </cell>
          <cell r="H450">
            <v>2</v>
          </cell>
          <cell r="I450">
            <v>14039</v>
          </cell>
          <cell r="J450">
            <v>27363</v>
          </cell>
        </row>
        <row r="451">
          <cell r="A451">
            <v>91509</v>
          </cell>
          <cell r="B451">
            <v>9</v>
          </cell>
          <cell r="C451">
            <v>915</v>
          </cell>
          <cell r="D451" t="str">
            <v>NORFOLK COUNTY</v>
          </cell>
          <cell r="E451">
            <v>99</v>
          </cell>
          <cell r="F451" t="str">
            <v xml:space="preserve">FOXBOROUGH                   </v>
          </cell>
          <cell r="G451">
            <v>14</v>
          </cell>
          <cell r="H451">
            <v>14</v>
          </cell>
          <cell r="I451">
            <v>163665</v>
          </cell>
          <cell r="J451">
            <v>168196</v>
          </cell>
        </row>
        <row r="452">
          <cell r="A452">
            <v>91510</v>
          </cell>
          <cell r="B452">
            <v>10</v>
          </cell>
          <cell r="C452">
            <v>915</v>
          </cell>
          <cell r="D452" t="str">
            <v>NORFOLK COUNTY</v>
          </cell>
          <cell r="E452">
            <v>101</v>
          </cell>
          <cell r="F452" t="str">
            <v xml:space="preserve">FRANKLIN                     </v>
          </cell>
          <cell r="G452">
            <v>22</v>
          </cell>
          <cell r="H452">
            <v>15</v>
          </cell>
          <cell r="I452">
            <v>180868</v>
          </cell>
          <cell r="J452">
            <v>129764</v>
          </cell>
        </row>
        <row r="453">
          <cell r="A453">
            <v>91511</v>
          </cell>
          <cell r="B453">
            <v>11</v>
          </cell>
          <cell r="C453">
            <v>915</v>
          </cell>
          <cell r="D453" t="str">
            <v>NORFOLK COUNTY</v>
          </cell>
          <cell r="E453">
            <v>133</v>
          </cell>
          <cell r="F453" t="str">
            <v xml:space="preserve">HOLBROOK                     </v>
          </cell>
          <cell r="G453">
            <v>15</v>
          </cell>
          <cell r="H453">
            <v>20</v>
          </cell>
          <cell r="I453">
            <v>136708</v>
          </cell>
          <cell r="J453">
            <v>175169</v>
          </cell>
        </row>
        <row r="454">
          <cell r="A454">
            <v>91512</v>
          </cell>
          <cell r="B454">
            <v>12</v>
          </cell>
          <cell r="C454">
            <v>915</v>
          </cell>
          <cell r="D454" t="str">
            <v>NORFOLK COUNTY</v>
          </cell>
          <cell r="E454">
            <v>175</v>
          </cell>
          <cell r="F454" t="str">
            <v xml:space="preserve">MEDFIELD                     </v>
          </cell>
          <cell r="G454">
            <v>5</v>
          </cell>
          <cell r="H454">
            <v>5</v>
          </cell>
          <cell r="I454">
            <v>67949</v>
          </cell>
          <cell r="J454">
            <v>67967</v>
          </cell>
        </row>
        <row r="455">
          <cell r="A455">
            <v>91513</v>
          </cell>
          <cell r="B455">
            <v>13</v>
          </cell>
          <cell r="C455">
            <v>915</v>
          </cell>
          <cell r="D455" t="str">
            <v>NORFOLK COUNTY</v>
          </cell>
          <cell r="E455">
            <v>177</v>
          </cell>
          <cell r="F455" t="str">
            <v xml:space="preserve">MEDWAY                       </v>
          </cell>
          <cell r="G455">
            <v>5</v>
          </cell>
          <cell r="H455">
            <v>8</v>
          </cell>
          <cell r="I455">
            <v>48315</v>
          </cell>
          <cell r="J455">
            <v>79953</v>
          </cell>
        </row>
        <row r="456">
          <cell r="A456">
            <v>91514</v>
          </cell>
          <cell r="B456">
            <v>14</v>
          </cell>
          <cell r="C456">
            <v>915</v>
          </cell>
          <cell r="D456" t="str">
            <v>NORFOLK COUNTY</v>
          </cell>
          <cell r="E456">
            <v>187</v>
          </cell>
          <cell r="F456" t="str">
            <v xml:space="preserve">MILLIS                       </v>
          </cell>
          <cell r="G456">
            <v>7</v>
          </cell>
          <cell r="H456">
            <v>6</v>
          </cell>
          <cell r="I456">
            <v>69743</v>
          </cell>
          <cell r="J456">
            <v>60916</v>
          </cell>
        </row>
        <row r="457">
          <cell r="A457">
            <v>91515</v>
          </cell>
          <cell r="B457">
            <v>15</v>
          </cell>
          <cell r="C457">
            <v>915</v>
          </cell>
          <cell r="D457" t="str">
            <v>NORFOLK COUNTY</v>
          </cell>
          <cell r="E457">
            <v>189</v>
          </cell>
          <cell r="F457" t="str">
            <v xml:space="preserve">MILTON                       </v>
          </cell>
          <cell r="G457">
            <v>0</v>
          </cell>
          <cell r="H457">
            <v>2</v>
          </cell>
          <cell r="I457">
            <v>0</v>
          </cell>
          <cell r="J457">
            <v>25854</v>
          </cell>
        </row>
        <row r="458">
          <cell r="A458">
            <v>91516</v>
          </cell>
          <cell r="B458">
            <v>16</v>
          </cell>
          <cell r="C458">
            <v>915</v>
          </cell>
          <cell r="D458" t="str">
            <v>NORFOLK COUNTY</v>
          </cell>
          <cell r="E458">
            <v>199</v>
          </cell>
          <cell r="F458" t="str">
            <v xml:space="preserve">NEEDHAM                      </v>
          </cell>
          <cell r="G458">
            <v>1</v>
          </cell>
          <cell r="H458">
            <v>2</v>
          </cell>
          <cell r="I458">
            <v>12960</v>
          </cell>
          <cell r="J458">
            <v>25963</v>
          </cell>
        </row>
        <row r="459">
          <cell r="A459">
            <v>91517</v>
          </cell>
          <cell r="B459">
            <v>17</v>
          </cell>
          <cell r="C459">
            <v>915</v>
          </cell>
          <cell r="D459" t="str">
            <v>NORFOLK COUNTY</v>
          </cell>
          <cell r="E459">
            <v>208</v>
          </cell>
          <cell r="F459" t="str">
            <v xml:space="preserve">NORFOLK                      </v>
          </cell>
          <cell r="G459">
            <v>7</v>
          </cell>
          <cell r="H459">
            <v>5</v>
          </cell>
          <cell r="I459">
            <v>89630</v>
          </cell>
          <cell r="J459">
            <v>65102</v>
          </cell>
        </row>
        <row r="460">
          <cell r="A460">
            <v>91518</v>
          </cell>
          <cell r="B460">
            <v>18</v>
          </cell>
          <cell r="C460">
            <v>915</v>
          </cell>
          <cell r="D460" t="str">
            <v>NORFOLK COUNTY</v>
          </cell>
          <cell r="E460">
            <v>220</v>
          </cell>
          <cell r="F460" t="str">
            <v xml:space="preserve">NORWOOD                      </v>
          </cell>
          <cell r="G460">
            <v>17</v>
          </cell>
          <cell r="H460">
            <v>12</v>
          </cell>
          <cell r="I460">
            <v>235311</v>
          </cell>
          <cell r="J460">
            <v>162575</v>
          </cell>
        </row>
        <row r="461">
          <cell r="A461">
            <v>91519</v>
          </cell>
          <cell r="B461">
            <v>19</v>
          </cell>
          <cell r="C461">
            <v>915</v>
          </cell>
          <cell r="D461" t="str">
            <v>NORFOLK COUNTY</v>
          </cell>
          <cell r="E461">
            <v>238</v>
          </cell>
          <cell r="F461" t="str">
            <v xml:space="preserve">PLAINVILLE                   </v>
          </cell>
          <cell r="G461">
            <v>4</v>
          </cell>
          <cell r="H461">
            <v>6</v>
          </cell>
          <cell r="I461">
            <v>37122</v>
          </cell>
          <cell r="J461">
            <v>59209</v>
          </cell>
        </row>
        <row r="462">
          <cell r="A462">
            <v>91520</v>
          </cell>
          <cell r="B462">
            <v>20</v>
          </cell>
          <cell r="C462">
            <v>915</v>
          </cell>
          <cell r="D462" t="str">
            <v>NORFOLK COUNTY</v>
          </cell>
          <cell r="E462">
            <v>243</v>
          </cell>
          <cell r="F462" t="str">
            <v xml:space="preserve">QUINCY                       </v>
          </cell>
          <cell r="G462">
            <v>33</v>
          </cell>
          <cell r="H462">
            <v>29</v>
          </cell>
          <cell r="I462">
            <v>386240</v>
          </cell>
          <cell r="J462">
            <v>336988</v>
          </cell>
        </row>
        <row r="463">
          <cell r="A463">
            <v>91521</v>
          </cell>
          <cell r="B463">
            <v>21</v>
          </cell>
          <cell r="C463">
            <v>915</v>
          </cell>
          <cell r="D463" t="str">
            <v>NORFOLK COUNTY</v>
          </cell>
          <cell r="E463">
            <v>244</v>
          </cell>
          <cell r="F463" t="str">
            <v xml:space="preserve">RANDOLPH                     </v>
          </cell>
          <cell r="G463">
            <v>8</v>
          </cell>
          <cell r="H463">
            <v>10</v>
          </cell>
          <cell r="I463">
            <v>73072</v>
          </cell>
          <cell r="J463">
            <v>88990</v>
          </cell>
        </row>
        <row r="464">
          <cell r="A464">
            <v>91522</v>
          </cell>
          <cell r="B464">
            <v>22</v>
          </cell>
          <cell r="C464">
            <v>915</v>
          </cell>
          <cell r="D464" t="str">
            <v>NORFOLK COUNTY</v>
          </cell>
          <cell r="E464">
            <v>266</v>
          </cell>
          <cell r="F464" t="str">
            <v xml:space="preserve">SHARON                       </v>
          </cell>
          <cell r="G464">
            <v>11</v>
          </cell>
          <cell r="H464">
            <v>6</v>
          </cell>
          <cell r="I464">
            <v>132522</v>
          </cell>
          <cell r="J464">
            <v>74698</v>
          </cell>
        </row>
        <row r="465">
          <cell r="A465">
            <v>91523</v>
          </cell>
          <cell r="B465">
            <v>23</v>
          </cell>
          <cell r="C465">
            <v>915</v>
          </cell>
          <cell r="D465" t="str">
            <v>NORFOLK COUNTY</v>
          </cell>
          <cell r="E465">
            <v>285</v>
          </cell>
          <cell r="F465" t="str">
            <v xml:space="preserve">STOUGHTON                    </v>
          </cell>
          <cell r="G465">
            <v>10</v>
          </cell>
          <cell r="H465">
            <v>11</v>
          </cell>
          <cell r="I465">
            <v>97092</v>
          </cell>
          <cell r="J465">
            <v>105248</v>
          </cell>
        </row>
        <row r="466">
          <cell r="A466">
            <v>91524</v>
          </cell>
          <cell r="B466">
            <v>24</v>
          </cell>
          <cell r="C466">
            <v>915</v>
          </cell>
          <cell r="D466" t="str">
            <v>NORFOLK COUNTY</v>
          </cell>
          <cell r="E466">
            <v>307</v>
          </cell>
          <cell r="F466" t="str">
            <v xml:space="preserve">WALPOLE                      </v>
          </cell>
          <cell r="G466">
            <v>6</v>
          </cell>
          <cell r="H466">
            <v>7</v>
          </cell>
          <cell r="I466">
            <v>73940</v>
          </cell>
          <cell r="J466">
            <v>87061</v>
          </cell>
        </row>
        <row r="467">
          <cell r="A467">
            <v>91525</v>
          </cell>
          <cell r="B467">
            <v>25</v>
          </cell>
          <cell r="C467">
            <v>915</v>
          </cell>
          <cell r="D467" t="str">
            <v>NORFOLK COUNTY</v>
          </cell>
          <cell r="E467">
            <v>317</v>
          </cell>
          <cell r="F467" t="str">
            <v xml:space="preserve">WELLESLEY                    </v>
          </cell>
          <cell r="G467">
            <v>2</v>
          </cell>
          <cell r="H467">
            <v>1</v>
          </cell>
          <cell r="I467">
            <v>26314</v>
          </cell>
          <cell r="J467">
            <v>13037</v>
          </cell>
        </row>
        <row r="468">
          <cell r="A468">
            <v>91526</v>
          </cell>
          <cell r="B468">
            <v>26</v>
          </cell>
          <cell r="C468">
            <v>915</v>
          </cell>
          <cell r="D468" t="str">
            <v>NORFOLK COUNTY</v>
          </cell>
          <cell r="E468">
            <v>335</v>
          </cell>
          <cell r="F468" t="str">
            <v xml:space="preserve">WESTWOOD                     </v>
          </cell>
          <cell r="G468">
            <v>5</v>
          </cell>
          <cell r="H468">
            <v>4</v>
          </cell>
          <cell r="I468">
            <v>66269</v>
          </cell>
          <cell r="J468">
            <v>52098</v>
          </cell>
        </row>
        <row r="469">
          <cell r="A469">
            <v>91527</v>
          </cell>
          <cell r="B469">
            <v>27</v>
          </cell>
          <cell r="C469">
            <v>915</v>
          </cell>
          <cell r="D469" t="str">
            <v>NORFOLK COUNTY</v>
          </cell>
          <cell r="E469">
            <v>336</v>
          </cell>
          <cell r="F469" t="str">
            <v xml:space="preserve">WEYMOUTH                     </v>
          </cell>
          <cell r="G469">
            <v>23</v>
          </cell>
          <cell r="H469">
            <v>27</v>
          </cell>
          <cell r="I469">
            <v>215517</v>
          </cell>
          <cell r="J469">
            <v>261596</v>
          </cell>
        </row>
        <row r="470">
          <cell r="A470">
            <v>91528</v>
          </cell>
          <cell r="B470">
            <v>28</v>
          </cell>
          <cell r="C470">
            <v>915</v>
          </cell>
          <cell r="D470" t="str">
            <v>NORFOLK COUNTY</v>
          </cell>
          <cell r="E470">
            <v>350</v>
          </cell>
          <cell r="F470" t="str">
            <v xml:space="preserve">WRENTHAM                     </v>
          </cell>
          <cell r="G470">
            <v>10</v>
          </cell>
          <cell r="H470">
            <v>9</v>
          </cell>
          <cell r="I470">
            <v>106853</v>
          </cell>
          <cell r="J470">
            <v>99272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MoreAboutData"/>
      <sheetName val="localcont"/>
      <sheetName val="Foundation Budget"/>
      <sheetName val="Municipal Contribution"/>
      <sheetName val="Regional Allocation"/>
      <sheetName val="Summary"/>
      <sheetName val="Regional District Members"/>
      <sheetName val="Townwide Contributions"/>
      <sheetName val="Aid436"/>
      <sheetName val="Comparison to FY19"/>
      <sheetName val="Rates"/>
      <sheetName val="ceyregionalcalc"/>
      <sheetName val="frac"/>
      <sheetName val="disthist"/>
      <sheetName val="dist435"/>
      <sheetName val="le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0">
          <cell r="A10">
            <v>1</v>
          </cell>
          <cell r="B10" t="str">
            <v>Abington</v>
          </cell>
          <cell r="C10">
            <v>2103633000</v>
          </cell>
          <cell r="D10">
            <v>7269835.8444687761</v>
          </cell>
          <cell r="E10">
            <v>574456000</v>
          </cell>
          <cell r="F10">
            <v>8605888.4828041848</v>
          </cell>
          <cell r="G10">
            <v>15875724</v>
          </cell>
          <cell r="H10">
            <v>25051373.088278852</v>
          </cell>
          <cell r="I10">
            <v>20667383</v>
          </cell>
          <cell r="J10">
            <v>15875724</v>
          </cell>
          <cell r="K10">
            <v>63.37</v>
          </cell>
          <cell r="L10">
            <v>0.63372670009166099</v>
          </cell>
          <cell r="M10">
            <v>14929120</v>
          </cell>
          <cell r="N10">
            <v>3.7699999999999997E-2</v>
          </cell>
          <cell r="O10">
            <v>15491948</v>
          </cell>
          <cell r="P10">
            <v>61.840714061491667</v>
          </cell>
          <cell r="Q10">
            <v>1.5292859385083304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15491948</v>
          </cell>
          <cell r="X10">
            <v>61.840714061491667</v>
          </cell>
          <cell r="Z10">
            <v>-383776</v>
          </cell>
          <cell r="AA10">
            <v>383776</v>
          </cell>
          <cell r="AB10">
            <v>0</v>
          </cell>
        </row>
        <row r="11">
          <cell r="A11">
            <v>2</v>
          </cell>
          <cell r="B11" t="str">
            <v>Acton</v>
          </cell>
          <cell r="C11">
            <v>4597929200</v>
          </cell>
          <cell r="D11">
            <v>15889744.317801462</v>
          </cell>
          <cell r="E11">
            <v>1643014000</v>
          </cell>
          <cell r="F11">
            <v>24613887.329379506</v>
          </cell>
          <cell r="G11">
            <v>40503632</v>
          </cell>
          <cell r="H11">
            <v>49163505.497469656</v>
          </cell>
          <cell r="I11">
            <v>40559892</v>
          </cell>
          <cell r="J11">
            <v>40503632</v>
          </cell>
          <cell r="K11">
            <v>82.39</v>
          </cell>
          <cell r="L11">
            <v>0.82385565451765108</v>
          </cell>
          <cell r="M11">
            <v>36476566</v>
          </cell>
          <cell r="N11">
            <v>3.6999999999999998E-2</v>
          </cell>
          <cell r="O11">
            <v>37826199</v>
          </cell>
          <cell r="P11">
            <v>76.939588862203564</v>
          </cell>
          <cell r="Q11">
            <v>5.4504111377964364</v>
          </cell>
          <cell r="R11">
            <v>0.01</v>
          </cell>
          <cell r="S11">
            <v>364766</v>
          </cell>
          <cell r="T11">
            <v>0</v>
          </cell>
          <cell r="U11">
            <v>0</v>
          </cell>
          <cell r="V11">
            <v>0</v>
          </cell>
          <cell r="W11">
            <v>38190965</v>
          </cell>
          <cell r="X11">
            <v>77.681533514662846</v>
          </cell>
          <cell r="Z11">
            <v>-2677433</v>
          </cell>
          <cell r="AA11">
            <v>2312667</v>
          </cell>
          <cell r="AB11">
            <v>0</v>
          </cell>
        </row>
        <row r="12">
          <cell r="A12">
            <v>3</v>
          </cell>
          <cell r="B12" t="str">
            <v>Acushnet</v>
          </cell>
          <cell r="C12">
            <v>1214098100</v>
          </cell>
          <cell r="D12">
            <v>4195738.461072552</v>
          </cell>
          <cell r="E12">
            <v>319854000</v>
          </cell>
          <cell r="F12">
            <v>4791712.2543394957</v>
          </cell>
          <cell r="G12">
            <v>8987451</v>
          </cell>
          <cell r="H12">
            <v>15766839.256588824</v>
          </cell>
          <cell r="I12">
            <v>13007642</v>
          </cell>
          <cell r="J12">
            <v>8987451</v>
          </cell>
          <cell r="K12">
            <v>57</v>
          </cell>
          <cell r="L12">
            <v>0.57002236489753155</v>
          </cell>
          <cell r="M12">
            <v>8473423</v>
          </cell>
          <cell r="N12">
            <v>3.7900000000000003E-2</v>
          </cell>
          <cell r="O12">
            <v>8794566</v>
          </cell>
          <cell r="P12">
            <v>55.778877788234112</v>
          </cell>
          <cell r="Q12">
            <v>1.2211222117658878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8794566</v>
          </cell>
          <cell r="X12">
            <v>55.778877788234112</v>
          </cell>
          <cell r="Z12">
            <v>-192885</v>
          </cell>
          <cell r="AA12">
            <v>192885</v>
          </cell>
          <cell r="AB12">
            <v>0</v>
          </cell>
        </row>
        <row r="13">
          <cell r="A13">
            <v>4</v>
          </cell>
          <cell r="B13" t="str">
            <v>Adams</v>
          </cell>
          <cell r="C13">
            <v>525826800</v>
          </cell>
          <cell r="D13">
            <v>1817177.4822995809</v>
          </cell>
          <cell r="E13">
            <v>185441000</v>
          </cell>
          <cell r="F13">
            <v>2778079.7243647743</v>
          </cell>
          <cell r="G13">
            <v>4595257</v>
          </cell>
          <cell r="H13">
            <v>13698146.769739199</v>
          </cell>
          <cell r="I13">
            <v>11300971</v>
          </cell>
          <cell r="J13">
            <v>4595257</v>
          </cell>
          <cell r="K13">
            <v>33.549999999999997</v>
          </cell>
          <cell r="L13">
            <v>0.33546559817503618</v>
          </cell>
          <cell r="M13">
            <v>4445610</v>
          </cell>
          <cell r="N13">
            <v>3.6900000000000002E-2</v>
          </cell>
          <cell r="O13">
            <v>4609653</v>
          </cell>
          <cell r="P13">
            <v>33.651654325848369</v>
          </cell>
          <cell r="Q13">
            <v>0</v>
          </cell>
          <cell r="R13">
            <v>0</v>
          </cell>
          <cell r="S13">
            <v>0</v>
          </cell>
          <cell r="T13">
            <v>14396</v>
          </cell>
          <cell r="U13">
            <v>14396</v>
          </cell>
          <cell r="V13">
            <v>0</v>
          </cell>
          <cell r="W13">
            <v>4595257</v>
          </cell>
          <cell r="X13">
            <v>33.546559817503621</v>
          </cell>
          <cell r="Z13">
            <v>0</v>
          </cell>
          <cell r="AA13">
            <v>0</v>
          </cell>
          <cell r="AB13">
            <v>0</v>
          </cell>
        </row>
        <row r="14">
          <cell r="A14">
            <v>5</v>
          </cell>
          <cell r="B14" t="str">
            <v>Agawam</v>
          </cell>
          <cell r="C14">
            <v>3067519900</v>
          </cell>
          <cell r="D14">
            <v>10600882.436547285</v>
          </cell>
          <cell r="E14">
            <v>824403000</v>
          </cell>
          <cell r="F14">
            <v>12350328.45490206</v>
          </cell>
          <cell r="G14">
            <v>22951211</v>
          </cell>
          <cell r="H14">
            <v>42227451.049391314</v>
          </cell>
          <cell r="I14">
            <v>34837647</v>
          </cell>
          <cell r="J14">
            <v>22951211</v>
          </cell>
          <cell r="K14">
            <v>54.35</v>
          </cell>
          <cell r="L14">
            <v>0.5435140040338956</v>
          </cell>
          <cell r="M14">
            <v>22474431</v>
          </cell>
          <cell r="N14">
            <v>3.6700000000000003E-2</v>
          </cell>
          <cell r="O14">
            <v>23299243</v>
          </cell>
          <cell r="P14">
            <v>55.175584651671379</v>
          </cell>
          <cell r="Q14">
            <v>0</v>
          </cell>
          <cell r="R14">
            <v>0</v>
          </cell>
          <cell r="S14">
            <v>0</v>
          </cell>
          <cell r="T14">
            <v>348032</v>
          </cell>
          <cell r="U14">
            <v>348032</v>
          </cell>
          <cell r="V14">
            <v>0</v>
          </cell>
          <cell r="W14">
            <v>22951211</v>
          </cell>
          <cell r="X14">
            <v>54.351400403389562</v>
          </cell>
          <cell r="Z14">
            <v>0</v>
          </cell>
          <cell r="AA14">
            <v>0</v>
          </cell>
          <cell r="AB14">
            <v>0</v>
          </cell>
        </row>
        <row r="15">
          <cell r="A15">
            <v>6</v>
          </cell>
          <cell r="B15" t="str">
            <v>Alford</v>
          </cell>
          <cell r="C15">
            <v>279820300</v>
          </cell>
          <cell r="D15">
            <v>967016.41728856997</v>
          </cell>
          <cell r="E15">
            <v>14085000</v>
          </cell>
          <cell r="F15">
            <v>211006.48140205158</v>
          </cell>
          <cell r="G15">
            <v>1178023</v>
          </cell>
          <cell r="H15">
            <v>263079.94956898852</v>
          </cell>
          <cell r="I15">
            <v>217041</v>
          </cell>
          <cell r="J15">
            <v>217041</v>
          </cell>
          <cell r="K15">
            <v>82.5</v>
          </cell>
          <cell r="L15">
            <v>4.4778136909710877</v>
          </cell>
          <cell r="M15">
            <v>185505</v>
          </cell>
          <cell r="N15">
            <v>5.0999999999999997E-2</v>
          </cell>
          <cell r="O15">
            <v>194966</v>
          </cell>
          <cell r="P15">
            <v>74.109030475115432</v>
          </cell>
          <cell r="Q15">
            <v>8.3909695248845679</v>
          </cell>
          <cell r="R15">
            <v>0.02</v>
          </cell>
          <cell r="S15">
            <v>3710</v>
          </cell>
          <cell r="T15">
            <v>0</v>
          </cell>
          <cell r="U15">
            <v>0</v>
          </cell>
          <cell r="V15">
            <v>18365</v>
          </cell>
          <cell r="W15">
            <v>217041</v>
          </cell>
          <cell r="X15">
            <v>82.500015814806318</v>
          </cell>
          <cell r="Z15">
            <v>-22075</v>
          </cell>
          <cell r="AA15">
            <v>0</v>
          </cell>
          <cell r="AB15">
            <v>0</v>
          </cell>
        </row>
        <row r="16">
          <cell r="A16">
            <v>7</v>
          </cell>
          <cell r="B16" t="str">
            <v>Amesbury</v>
          </cell>
          <cell r="C16">
            <v>2273556700</v>
          </cell>
          <cell r="D16">
            <v>7857066.3191213226</v>
          </cell>
          <cell r="E16">
            <v>613383000</v>
          </cell>
          <cell r="F16">
            <v>9189051.3725122176</v>
          </cell>
          <cell r="G16">
            <v>17046118</v>
          </cell>
          <cell r="H16">
            <v>24545919.809811074</v>
          </cell>
          <cell r="I16">
            <v>20250384</v>
          </cell>
          <cell r="J16">
            <v>17046118</v>
          </cell>
          <cell r="K16">
            <v>69.45</v>
          </cell>
          <cell r="L16">
            <v>0.69445831046782036</v>
          </cell>
          <cell r="M16">
            <v>15968764</v>
          </cell>
          <cell r="N16">
            <v>4.4199999999999996E-2</v>
          </cell>
          <cell r="O16">
            <v>16674583</v>
          </cell>
          <cell r="P16">
            <v>67.932198626898156</v>
          </cell>
          <cell r="Q16">
            <v>1.5178013731018467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16674583</v>
          </cell>
          <cell r="X16">
            <v>67.932198626898156</v>
          </cell>
          <cell r="Z16">
            <v>-371535</v>
          </cell>
          <cell r="AA16">
            <v>371535</v>
          </cell>
          <cell r="AB16">
            <v>0</v>
          </cell>
        </row>
        <row r="17">
          <cell r="A17">
            <v>8</v>
          </cell>
          <cell r="B17" t="str">
            <v>Amherst</v>
          </cell>
          <cell r="C17">
            <v>2516974800</v>
          </cell>
          <cell r="D17">
            <v>8698282.2672322728</v>
          </cell>
          <cell r="E17">
            <v>716838000</v>
          </cell>
          <cell r="F17">
            <v>10738904.090541983</v>
          </cell>
          <cell r="G17">
            <v>19437186</v>
          </cell>
          <cell r="H17">
            <v>26087907.987771988</v>
          </cell>
          <cell r="I17">
            <v>21522524</v>
          </cell>
          <cell r="J17">
            <v>19437186</v>
          </cell>
          <cell r="K17">
            <v>74.510000000000005</v>
          </cell>
          <cell r="L17">
            <v>0.74506495534677075</v>
          </cell>
          <cell r="M17">
            <v>18587941</v>
          </cell>
          <cell r="N17">
            <v>4.2299999999999997E-2</v>
          </cell>
          <cell r="O17">
            <v>19374211</v>
          </cell>
          <cell r="P17">
            <v>74.265100172390774</v>
          </cell>
          <cell r="Q17">
            <v>0.24489982760923112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19374211</v>
          </cell>
          <cell r="X17">
            <v>74.265100172390774</v>
          </cell>
          <cell r="Z17">
            <v>-62975</v>
          </cell>
          <cell r="AA17">
            <v>62975</v>
          </cell>
          <cell r="AB17">
            <v>0</v>
          </cell>
        </row>
        <row r="18">
          <cell r="A18">
            <v>9</v>
          </cell>
          <cell r="B18" t="str">
            <v>Andover</v>
          </cell>
          <cell r="C18">
            <v>8453211200</v>
          </cell>
          <cell r="D18">
            <v>29213012.812893178</v>
          </cell>
          <cell r="E18">
            <v>2659092000</v>
          </cell>
          <cell r="F18">
            <v>39835686.662715234</v>
          </cell>
          <cell r="G18">
            <v>69048699</v>
          </cell>
          <cell r="H18">
            <v>64458360.336356483</v>
          </cell>
          <cell r="I18">
            <v>53178147</v>
          </cell>
          <cell r="J18">
            <v>53178147</v>
          </cell>
          <cell r="K18">
            <v>82.5</v>
          </cell>
          <cell r="L18">
            <v>1.0712140153688401</v>
          </cell>
          <cell r="M18">
            <v>50404156</v>
          </cell>
          <cell r="N18">
            <v>4.53E-2</v>
          </cell>
          <cell r="O18">
            <v>52687464</v>
          </cell>
          <cell r="P18">
            <v>81.738759293699658</v>
          </cell>
          <cell r="Q18">
            <v>0.76124070630034169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52687464</v>
          </cell>
          <cell r="X18">
            <v>81.738759293699658</v>
          </cell>
          <cell r="Z18">
            <v>-490683</v>
          </cell>
          <cell r="AA18">
            <v>490683</v>
          </cell>
          <cell r="AB18">
            <v>0</v>
          </cell>
        </row>
        <row r="19">
          <cell r="A19">
            <v>10</v>
          </cell>
          <cell r="B19" t="str">
            <v>Arlington</v>
          </cell>
          <cell r="C19">
            <v>10614146500</v>
          </cell>
          <cell r="D19">
            <v>36680876.694814548</v>
          </cell>
          <cell r="E19">
            <v>2537927000</v>
          </cell>
          <cell r="F19">
            <v>38020521.570838802</v>
          </cell>
          <cell r="G19">
            <v>74701398</v>
          </cell>
          <cell r="H19">
            <v>64501529.084060103</v>
          </cell>
          <cell r="I19">
            <v>53213761</v>
          </cell>
          <cell r="J19">
            <v>53213761</v>
          </cell>
          <cell r="K19">
            <v>82.5</v>
          </cell>
          <cell r="L19">
            <v>1.1581337537385687</v>
          </cell>
          <cell r="M19">
            <v>47883233</v>
          </cell>
          <cell r="N19">
            <v>3.5099999999999999E-2</v>
          </cell>
          <cell r="O19">
            <v>49563934</v>
          </cell>
          <cell r="P19">
            <v>76.841486866779491</v>
          </cell>
          <cell r="Q19">
            <v>5.6585131332205094</v>
          </cell>
          <cell r="R19">
            <v>0.01</v>
          </cell>
          <cell r="S19">
            <v>478832</v>
          </cell>
          <cell r="T19">
            <v>0</v>
          </cell>
          <cell r="U19">
            <v>0</v>
          </cell>
          <cell r="V19">
            <v>0</v>
          </cell>
          <cell r="W19">
            <v>50042766</v>
          </cell>
          <cell r="X19">
            <v>77.583844461707159</v>
          </cell>
          <cell r="Z19">
            <v>-3649827</v>
          </cell>
          <cell r="AA19">
            <v>3170995</v>
          </cell>
          <cell r="AB19">
            <v>0</v>
          </cell>
        </row>
        <row r="20">
          <cell r="A20">
            <v>11</v>
          </cell>
          <cell r="B20" t="str">
            <v>Ashburnham</v>
          </cell>
          <cell r="C20">
            <v>640811300</v>
          </cell>
          <cell r="D20">
            <v>2214546.4338506926</v>
          </cell>
          <cell r="E20">
            <v>219074000</v>
          </cell>
          <cell r="F20">
            <v>3281933.5396998967</v>
          </cell>
          <cell r="G20">
            <v>5496480</v>
          </cell>
          <cell r="H20">
            <v>11691780.069627456</v>
          </cell>
          <cell r="I20">
            <v>9645719</v>
          </cell>
          <cell r="J20">
            <v>5496480</v>
          </cell>
          <cell r="K20">
            <v>47.01</v>
          </cell>
          <cell r="L20">
            <v>0.47011489843865478</v>
          </cell>
          <cell r="M20">
            <v>5168787</v>
          </cell>
          <cell r="N20">
            <v>4.0099999999999997E-2</v>
          </cell>
          <cell r="O20">
            <v>5376055</v>
          </cell>
          <cell r="P20">
            <v>45.981492706707243</v>
          </cell>
          <cell r="Q20">
            <v>1.0285072932927548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5376055</v>
          </cell>
          <cell r="X20">
            <v>45.981492706707243</v>
          </cell>
          <cell r="Z20">
            <v>-120425</v>
          </cell>
          <cell r="AA20">
            <v>120425</v>
          </cell>
          <cell r="AB20">
            <v>0</v>
          </cell>
        </row>
        <row r="21">
          <cell r="A21">
            <v>12</v>
          </cell>
          <cell r="B21" t="str">
            <v>Ashby</v>
          </cell>
          <cell r="C21">
            <v>319398200</v>
          </cell>
          <cell r="D21">
            <v>1103791.6228823217</v>
          </cell>
          <cell r="E21">
            <v>99859000</v>
          </cell>
          <cell r="F21">
            <v>1495981.2727247048</v>
          </cell>
          <cell r="G21">
            <v>2599773</v>
          </cell>
          <cell r="H21">
            <v>4394534.429910358</v>
          </cell>
          <cell r="I21">
            <v>3625491</v>
          </cell>
          <cell r="J21">
            <v>2599773</v>
          </cell>
          <cell r="K21">
            <v>59.16</v>
          </cell>
          <cell r="L21">
            <v>0.59159236125339254</v>
          </cell>
          <cell r="M21">
            <v>2446298</v>
          </cell>
          <cell r="N21">
            <v>2.7300000000000001E-2</v>
          </cell>
          <cell r="O21">
            <v>2513082</v>
          </cell>
          <cell r="P21">
            <v>57.186535686130988</v>
          </cell>
          <cell r="Q21">
            <v>1.9734643138690089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2513082</v>
          </cell>
          <cell r="X21">
            <v>57.186535686130988</v>
          </cell>
          <cell r="Z21">
            <v>-86691</v>
          </cell>
          <cell r="AA21">
            <v>86691</v>
          </cell>
          <cell r="AB21">
            <v>0</v>
          </cell>
        </row>
        <row r="22">
          <cell r="A22">
            <v>13</v>
          </cell>
          <cell r="B22" t="str">
            <v>Ashfield</v>
          </cell>
          <cell r="C22">
            <v>248466800</v>
          </cell>
          <cell r="D22">
            <v>858663.48778539535</v>
          </cell>
          <cell r="E22">
            <v>45637000</v>
          </cell>
          <cell r="F22">
            <v>683684.96924000198</v>
          </cell>
          <cell r="G22">
            <v>1542348</v>
          </cell>
          <cell r="H22">
            <v>2072886.8049523486</v>
          </cell>
          <cell r="I22">
            <v>1710132</v>
          </cell>
          <cell r="J22">
            <v>1542348</v>
          </cell>
          <cell r="K22">
            <v>74.41</v>
          </cell>
          <cell r="L22">
            <v>0.74405799502180503</v>
          </cell>
          <cell r="M22">
            <v>1533624</v>
          </cell>
          <cell r="N22">
            <v>3.7600000000000001E-2</v>
          </cell>
          <cell r="O22">
            <v>1591288</v>
          </cell>
          <cell r="P22">
            <v>76.766758136442505</v>
          </cell>
          <cell r="Q22">
            <v>0</v>
          </cell>
          <cell r="R22">
            <v>0</v>
          </cell>
          <cell r="S22">
            <v>0</v>
          </cell>
          <cell r="T22">
            <v>48940</v>
          </cell>
          <cell r="U22">
            <v>48940</v>
          </cell>
          <cell r="V22">
            <v>0</v>
          </cell>
          <cell r="W22">
            <v>1542348</v>
          </cell>
          <cell r="X22">
            <v>74.405799502180514</v>
          </cell>
          <cell r="Z22">
            <v>0</v>
          </cell>
          <cell r="AA22">
            <v>0</v>
          </cell>
          <cell r="AB22">
            <v>0</v>
          </cell>
        </row>
        <row r="23">
          <cell r="A23">
            <v>14</v>
          </cell>
          <cell r="B23" t="str">
            <v>Ashland</v>
          </cell>
          <cell r="C23">
            <v>2809780000</v>
          </cell>
          <cell r="D23">
            <v>9710172.5248992946</v>
          </cell>
          <cell r="E23">
            <v>842937000</v>
          </cell>
          <cell r="F23">
            <v>12627985.119886486</v>
          </cell>
          <cell r="G23">
            <v>22338158</v>
          </cell>
          <cell r="H23">
            <v>30202381.512765363</v>
          </cell>
          <cell r="I23">
            <v>24916965</v>
          </cell>
          <cell r="J23">
            <v>22338158</v>
          </cell>
          <cell r="K23">
            <v>73.959999999999994</v>
          </cell>
          <cell r="L23">
            <v>0.73961578131044192</v>
          </cell>
          <cell r="M23">
            <v>21145776</v>
          </cell>
          <cell r="N23">
            <v>5.1100000000000007E-2</v>
          </cell>
          <cell r="O23">
            <v>22226325</v>
          </cell>
          <cell r="P23">
            <v>73.591299383480091</v>
          </cell>
          <cell r="Q23">
            <v>0.36870061651990227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22226325</v>
          </cell>
          <cell r="X23">
            <v>73.591299383480091</v>
          </cell>
          <cell r="Z23">
            <v>-111833</v>
          </cell>
          <cell r="AA23">
            <v>111833</v>
          </cell>
          <cell r="AB23">
            <v>0</v>
          </cell>
        </row>
        <row r="24">
          <cell r="A24">
            <v>15</v>
          </cell>
          <cell r="B24" t="str">
            <v>Athol</v>
          </cell>
          <cell r="C24">
            <v>730647700</v>
          </cell>
          <cell r="D24">
            <v>2525007.3749264576</v>
          </cell>
          <cell r="E24">
            <v>228535000</v>
          </cell>
          <cell r="F24">
            <v>3423668.1737463865</v>
          </cell>
          <cell r="G24">
            <v>5948676</v>
          </cell>
          <cell r="H24">
            <v>20735280.407817442</v>
          </cell>
          <cell r="I24">
            <v>17106606</v>
          </cell>
          <cell r="J24">
            <v>5948676</v>
          </cell>
          <cell r="K24">
            <v>28.69</v>
          </cell>
          <cell r="L24">
            <v>0.28688669181234122</v>
          </cell>
          <cell r="M24">
            <v>2991637</v>
          </cell>
          <cell r="N24">
            <v>3.8600000000000002E-2</v>
          </cell>
          <cell r="O24">
            <v>3107114</v>
          </cell>
          <cell r="P24">
            <v>14.984673170026589</v>
          </cell>
          <cell r="Q24">
            <v>13.705326829973412</v>
          </cell>
          <cell r="R24">
            <v>0.02</v>
          </cell>
          <cell r="S24">
            <v>59833</v>
          </cell>
          <cell r="T24">
            <v>0</v>
          </cell>
          <cell r="U24">
            <v>0</v>
          </cell>
          <cell r="V24">
            <v>0</v>
          </cell>
          <cell r="W24">
            <v>3166947</v>
          </cell>
          <cell r="X24">
            <v>15.273229672872059</v>
          </cell>
          <cell r="Z24">
            <v>-2841562</v>
          </cell>
          <cell r="AA24">
            <v>2781729</v>
          </cell>
          <cell r="AB24">
            <v>0</v>
          </cell>
        </row>
        <row r="25">
          <cell r="A25">
            <v>16</v>
          </cell>
          <cell r="B25" t="str">
            <v>Attleboro</v>
          </cell>
          <cell r="C25">
            <v>4710804300</v>
          </cell>
          <cell r="D25">
            <v>16279823.50363283</v>
          </cell>
          <cell r="E25">
            <v>1412024000</v>
          </cell>
          <cell r="F25">
            <v>21153440.95812925</v>
          </cell>
          <cell r="G25">
            <v>37433264</v>
          </cell>
          <cell r="H25">
            <v>78224082.018256247</v>
          </cell>
          <cell r="I25">
            <v>64534868</v>
          </cell>
          <cell r="J25">
            <v>37433264</v>
          </cell>
          <cell r="K25">
            <v>47.85</v>
          </cell>
          <cell r="L25">
            <v>0.4785388723547267</v>
          </cell>
          <cell r="M25">
            <v>35463531</v>
          </cell>
          <cell r="N25">
            <v>3.9300000000000002E-2</v>
          </cell>
          <cell r="O25">
            <v>36857248</v>
          </cell>
          <cell r="P25">
            <v>47.117520652269349</v>
          </cell>
          <cell r="Q25">
            <v>0.73247934773065282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36857248</v>
          </cell>
          <cell r="X25">
            <v>47.117520652269349</v>
          </cell>
          <cell r="Z25">
            <v>-576016</v>
          </cell>
          <cell r="AA25">
            <v>576016</v>
          </cell>
          <cell r="AB25">
            <v>0</v>
          </cell>
        </row>
        <row r="26">
          <cell r="A26">
            <v>17</v>
          </cell>
          <cell r="B26" t="str">
            <v>Auburn</v>
          </cell>
          <cell r="C26">
            <v>2175990900</v>
          </cell>
          <cell r="D26">
            <v>7519893.7467029048</v>
          </cell>
          <cell r="E26">
            <v>558984000</v>
          </cell>
          <cell r="F26">
            <v>8374103.4433826338</v>
          </cell>
          <cell r="G26">
            <v>15893997</v>
          </cell>
          <cell r="H26">
            <v>28213630.357171372</v>
          </cell>
          <cell r="I26">
            <v>23276245</v>
          </cell>
          <cell r="J26">
            <v>15893997</v>
          </cell>
          <cell r="K26">
            <v>56.33</v>
          </cell>
          <cell r="L26">
            <v>0.56334462452330414</v>
          </cell>
          <cell r="M26">
            <v>15400748</v>
          </cell>
          <cell r="N26">
            <v>4.3099999999999999E-2</v>
          </cell>
          <cell r="O26">
            <v>16064520</v>
          </cell>
          <cell r="P26">
            <v>56.93886180768191</v>
          </cell>
          <cell r="Q26">
            <v>0</v>
          </cell>
          <cell r="R26">
            <v>0</v>
          </cell>
          <cell r="S26">
            <v>0</v>
          </cell>
          <cell r="T26">
            <v>170523</v>
          </cell>
          <cell r="U26">
            <v>170523</v>
          </cell>
          <cell r="V26">
            <v>0</v>
          </cell>
          <cell r="W26">
            <v>15893997</v>
          </cell>
          <cell r="X26">
            <v>56.334462452330406</v>
          </cell>
          <cell r="Z26">
            <v>0</v>
          </cell>
          <cell r="AA26">
            <v>0</v>
          </cell>
          <cell r="AB26">
            <v>0</v>
          </cell>
        </row>
        <row r="27">
          <cell r="A27">
            <v>18</v>
          </cell>
          <cell r="B27" t="str">
            <v>Avon</v>
          </cell>
          <cell r="C27">
            <v>855860900</v>
          </cell>
          <cell r="D27">
            <v>2957725.1586656547</v>
          </cell>
          <cell r="E27">
            <v>153125000</v>
          </cell>
          <cell r="F27">
            <v>2293955.8015398756</v>
          </cell>
          <cell r="G27">
            <v>5251681</v>
          </cell>
          <cell r="H27">
            <v>7700896.6357808933</v>
          </cell>
          <cell r="I27">
            <v>6353240</v>
          </cell>
          <cell r="J27">
            <v>5251681</v>
          </cell>
          <cell r="K27">
            <v>68.2</v>
          </cell>
          <cell r="L27">
            <v>0.68195708219208739</v>
          </cell>
          <cell r="M27">
            <v>5132410</v>
          </cell>
          <cell r="N27">
            <v>4.8899999999999999E-2</v>
          </cell>
          <cell r="O27">
            <v>5383385</v>
          </cell>
          <cell r="P27">
            <v>69.905950626411823</v>
          </cell>
          <cell r="Q27">
            <v>0</v>
          </cell>
          <cell r="R27">
            <v>0</v>
          </cell>
          <cell r="S27">
            <v>0</v>
          </cell>
          <cell r="T27">
            <v>131704</v>
          </cell>
          <cell r="U27">
            <v>131704</v>
          </cell>
          <cell r="V27">
            <v>0</v>
          </cell>
          <cell r="W27">
            <v>5251681</v>
          </cell>
          <cell r="X27">
            <v>68.19570821920874</v>
          </cell>
          <cell r="Z27">
            <v>0</v>
          </cell>
          <cell r="AA27">
            <v>0</v>
          </cell>
          <cell r="AB27">
            <v>0</v>
          </cell>
        </row>
        <row r="28">
          <cell r="A28">
            <v>19</v>
          </cell>
          <cell r="B28" t="str">
            <v>Ayer</v>
          </cell>
          <cell r="C28">
            <v>1219304900</v>
          </cell>
          <cell r="D28">
            <v>4213732.3703119401</v>
          </cell>
          <cell r="E28">
            <v>270599000</v>
          </cell>
          <cell r="F28">
            <v>4053826.2592058042</v>
          </cell>
          <cell r="G28">
            <v>8267559</v>
          </cell>
          <cell r="H28">
            <v>11701307.715962889</v>
          </cell>
          <cell r="I28">
            <v>9653579</v>
          </cell>
          <cell r="J28">
            <v>8267559</v>
          </cell>
          <cell r="K28">
            <v>70.66</v>
          </cell>
          <cell r="L28">
            <v>0.70655000284467528</v>
          </cell>
          <cell r="M28">
            <v>7779957</v>
          </cell>
          <cell r="N28">
            <v>6.1799999999999994E-2</v>
          </cell>
          <cell r="O28">
            <v>8260758</v>
          </cell>
          <cell r="P28">
            <v>70.596878575637305</v>
          </cell>
          <cell r="Q28">
            <v>6.3121424362691414E-2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8260758</v>
          </cell>
          <cell r="X28">
            <v>70.596878575637305</v>
          </cell>
          <cell r="Z28">
            <v>-6801</v>
          </cell>
          <cell r="AA28">
            <v>6801</v>
          </cell>
          <cell r="AB28">
            <v>0</v>
          </cell>
        </row>
        <row r="29">
          <cell r="A29">
            <v>20</v>
          </cell>
          <cell r="B29" t="str">
            <v>Barnstable</v>
          </cell>
          <cell r="C29">
            <v>14932044600</v>
          </cell>
          <cell r="D29">
            <v>51602876.102574177</v>
          </cell>
          <cell r="E29">
            <v>1795132000</v>
          </cell>
          <cell r="F29">
            <v>26892757.328521665</v>
          </cell>
          <cell r="G29">
            <v>78495633</v>
          </cell>
          <cell r="H29">
            <v>66702016.71770151</v>
          </cell>
          <cell r="I29">
            <v>55029164</v>
          </cell>
          <cell r="J29">
            <v>55029164</v>
          </cell>
          <cell r="K29">
            <v>82.5</v>
          </cell>
          <cell r="L29">
            <v>1.1768104903366239</v>
          </cell>
          <cell r="M29">
            <v>52318726</v>
          </cell>
          <cell r="N29">
            <v>2.9499999999999998E-2</v>
          </cell>
          <cell r="O29">
            <v>53862128</v>
          </cell>
          <cell r="P29">
            <v>80.750374052342508</v>
          </cell>
          <cell r="Q29">
            <v>1.749625947657492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53862128</v>
          </cell>
          <cell r="X29">
            <v>80.750374052342508</v>
          </cell>
          <cell r="Z29">
            <v>-1167036</v>
          </cell>
          <cell r="AA29">
            <v>1167036</v>
          </cell>
          <cell r="AB29">
            <v>0</v>
          </cell>
        </row>
        <row r="30">
          <cell r="A30">
            <v>21</v>
          </cell>
          <cell r="B30" t="str">
            <v>Barre</v>
          </cell>
          <cell r="C30">
            <v>458372300</v>
          </cell>
          <cell r="D30">
            <v>1584064.9850290404</v>
          </cell>
          <cell r="E30">
            <v>139052000</v>
          </cell>
          <cell r="F30">
            <v>2083129.0913679854</v>
          </cell>
          <cell r="G30">
            <v>3667194</v>
          </cell>
          <cell r="H30">
            <v>9417932.3939523045</v>
          </cell>
          <cell r="I30">
            <v>7769794</v>
          </cell>
          <cell r="J30">
            <v>3667194</v>
          </cell>
          <cell r="K30">
            <v>38.94</v>
          </cell>
          <cell r="L30">
            <v>0.38938419247465367</v>
          </cell>
          <cell r="M30">
            <v>3562536</v>
          </cell>
          <cell r="N30">
            <v>3.6200000000000003E-2</v>
          </cell>
          <cell r="O30">
            <v>3691500</v>
          </cell>
          <cell r="P30">
            <v>39.196501371898627</v>
          </cell>
          <cell r="Q30">
            <v>0</v>
          </cell>
          <cell r="R30">
            <v>0</v>
          </cell>
          <cell r="S30">
            <v>0</v>
          </cell>
          <cell r="T30">
            <v>24306</v>
          </cell>
          <cell r="U30">
            <v>24306</v>
          </cell>
          <cell r="V30">
            <v>0</v>
          </cell>
          <cell r="W30">
            <v>3667194</v>
          </cell>
          <cell r="X30">
            <v>38.938419247465369</v>
          </cell>
          <cell r="Z30">
            <v>0</v>
          </cell>
          <cell r="AA30">
            <v>0</v>
          </cell>
          <cell r="AB30">
            <v>0</v>
          </cell>
        </row>
        <row r="31">
          <cell r="A31">
            <v>22</v>
          </cell>
          <cell r="B31" t="str">
            <v>Becket</v>
          </cell>
          <cell r="C31">
            <v>523623000</v>
          </cell>
          <cell r="D31">
            <v>1809561.4845309395</v>
          </cell>
          <cell r="E31">
            <v>45016000</v>
          </cell>
          <cell r="F31">
            <v>674381.80807914468</v>
          </cell>
          <cell r="G31">
            <v>2483943</v>
          </cell>
          <cell r="H31">
            <v>2583367.0612031328</v>
          </cell>
          <cell r="I31">
            <v>2131278</v>
          </cell>
          <cell r="J31">
            <v>2131278</v>
          </cell>
          <cell r="K31">
            <v>82.5</v>
          </cell>
          <cell r="L31">
            <v>0.96151376910533615</v>
          </cell>
          <cell r="M31">
            <v>1846504</v>
          </cell>
          <cell r="N31">
            <v>3.6499999999999998E-2</v>
          </cell>
          <cell r="O31">
            <v>1913901</v>
          </cell>
          <cell r="P31">
            <v>74.085523065725425</v>
          </cell>
          <cell r="Q31">
            <v>8.4144769342745747</v>
          </cell>
          <cell r="R31">
            <v>0.02</v>
          </cell>
          <cell r="S31">
            <v>36930</v>
          </cell>
          <cell r="T31">
            <v>0</v>
          </cell>
          <cell r="U31">
            <v>0</v>
          </cell>
          <cell r="V31">
            <v>0</v>
          </cell>
          <cell r="W31">
            <v>1950831</v>
          </cell>
          <cell r="X31">
            <v>75.515052788954179</v>
          </cell>
          <cell r="Z31">
            <v>-217377</v>
          </cell>
          <cell r="AA31">
            <v>180447</v>
          </cell>
          <cell r="AB31">
            <v>0</v>
          </cell>
        </row>
        <row r="32">
          <cell r="A32">
            <v>23</v>
          </cell>
          <cell r="B32" t="str">
            <v>Bedford</v>
          </cell>
          <cell r="C32">
            <v>3957585000</v>
          </cell>
          <cell r="D32">
            <v>13676812.110540176</v>
          </cell>
          <cell r="E32">
            <v>912941000</v>
          </cell>
          <cell r="F32">
            <v>13676710.552905243</v>
          </cell>
          <cell r="G32">
            <v>27353523</v>
          </cell>
          <cell r="H32">
            <v>30105719.433963962</v>
          </cell>
          <cell r="I32">
            <v>24837219</v>
          </cell>
          <cell r="J32">
            <v>24837219</v>
          </cell>
          <cell r="K32">
            <v>82.5</v>
          </cell>
          <cell r="L32">
            <v>0.90858227321221052</v>
          </cell>
          <cell r="M32">
            <v>23277416</v>
          </cell>
          <cell r="N32">
            <v>5.04E-2</v>
          </cell>
          <cell r="O32">
            <v>24450598</v>
          </cell>
          <cell r="P32">
            <v>81.215790420261143</v>
          </cell>
          <cell r="Q32">
            <v>1.2842095797388566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24450598</v>
          </cell>
          <cell r="X32">
            <v>81.215790420261143</v>
          </cell>
          <cell r="Z32">
            <v>-386621</v>
          </cell>
          <cell r="AA32">
            <v>386621</v>
          </cell>
          <cell r="AB32">
            <v>0</v>
          </cell>
        </row>
        <row r="33">
          <cell r="A33">
            <v>24</v>
          </cell>
          <cell r="B33" t="str">
            <v>Belchertown</v>
          </cell>
          <cell r="C33">
            <v>1554339300</v>
          </cell>
          <cell r="D33">
            <v>5371560.3233104376</v>
          </cell>
          <cell r="E33">
            <v>518919000</v>
          </cell>
          <cell r="F33">
            <v>7773892.2486809511</v>
          </cell>
          <cell r="G33">
            <v>13145453</v>
          </cell>
          <cell r="H33">
            <v>26379113.887540787</v>
          </cell>
          <cell r="I33">
            <v>21762769</v>
          </cell>
          <cell r="J33">
            <v>13145453</v>
          </cell>
          <cell r="K33">
            <v>49.83</v>
          </cell>
          <cell r="L33">
            <v>0.49832807334020329</v>
          </cell>
          <cell r="M33">
            <v>12431252</v>
          </cell>
          <cell r="N33">
            <v>4.2900000000000001E-2</v>
          </cell>
          <cell r="O33">
            <v>12964553</v>
          </cell>
          <cell r="P33">
            <v>49.147037520935584</v>
          </cell>
          <cell r="Q33">
            <v>0.68296247906441465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12964553</v>
          </cell>
          <cell r="X33">
            <v>49.147037520935584</v>
          </cell>
          <cell r="Z33">
            <v>-180900</v>
          </cell>
          <cell r="AA33">
            <v>180900</v>
          </cell>
          <cell r="AB33">
            <v>0</v>
          </cell>
        </row>
        <row r="34">
          <cell r="A34">
            <v>25</v>
          </cell>
          <cell r="B34" t="str">
            <v>Bellingham</v>
          </cell>
          <cell r="C34">
            <v>2504502600</v>
          </cell>
          <cell r="D34">
            <v>8655180.2401109152</v>
          </cell>
          <cell r="E34">
            <v>591395000</v>
          </cell>
          <cell r="F34">
            <v>8859650.5551129766</v>
          </cell>
          <cell r="G34">
            <v>17514831</v>
          </cell>
          <cell r="H34">
            <v>25985218.453560099</v>
          </cell>
          <cell r="I34">
            <v>21437805</v>
          </cell>
          <cell r="J34">
            <v>17514831</v>
          </cell>
          <cell r="K34">
            <v>67.400000000000006</v>
          </cell>
          <cell r="L34">
            <v>0.67403054668568252</v>
          </cell>
          <cell r="M34">
            <v>16731036</v>
          </cell>
          <cell r="N34">
            <v>4.1399999999999999E-2</v>
          </cell>
          <cell r="O34">
            <v>17423701</v>
          </cell>
          <cell r="P34">
            <v>67.052355288600126</v>
          </cell>
          <cell r="Q34">
            <v>0.34764471139988018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17423701</v>
          </cell>
          <cell r="X34">
            <v>67.052355288600126</v>
          </cell>
          <cell r="Z34">
            <v>-91130</v>
          </cell>
          <cell r="AA34">
            <v>91130</v>
          </cell>
          <cell r="AB34">
            <v>0</v>
          </cell>
        </row>
        <row r="35">
          <cell r="A35">
            <v>26</v>
          </cell>
          <cell r="B35" t="str">
            <v>Belmont</v>
          </cell>
          <cell r="C35">
            <v>7850565400</v>
          </cell>
          <cell r="D35">
            <v>27130360.544955492</v>
          </cell>
          <cell r="E35">
            <v>2154400000</v>
          </cell>
          <cell r="F35">
            <v>32274928.188326582</v>
          </cell>
          <cell r="G35">
            <v>59405289</v>
          </cell>
          <cell r="H35">
            <v>48372294.530551888</v>
          </cell>
          <cell r="I35">
            <v>39907143</v>
          </cell>
          <cell r="J35">
            <v>39907143</v>
          </cell>
          <cell r="K35">
            <v>82.5</v>
          </cell>
          <cell r="L35">
            <v>1.2280849932078306</v>
          </cell>
          <cell r="M35">
            <v>37054551</v>
          </cell>
          <cell r="N35">
            <v>3.6499999999999998E-2</v>
          </cell>
          <cell r="O35">
            <v>38407042</v>
          </cell>
          <cell r="P35">
            <v>79.398842607604962</v>
          </cell>
          <cell r="Q35">
            <v>3.101157392395038</v>
          </cell>
          <cell r="R35">
            <v>0.01</v>
          </cell>
          <cell r="S35">
            <v>370546</v>
          </cell>
          <cell r="T35">
            <v>0</v>
          </cell>
          <cell r="U35">
            <v>0</v>
          </cell>
          <cell r="V35">
            <v>0</v>
          </cell>
          <cell r="W35">
            <v>38777588</v>
          </cell>
          <cell r="X35">
            <v>80.164872012652026</v>
          </cell>
          <cell r="Z35">
            <v>-1500101</v>
          </cell>
          <cell r="AA35">
            <v>1129555</v>
          </cell>
          <cell r="AB35">
            <v>0</v>
          </cell>
        </row>
        <row r="36">
          <cell r="A36">
            <v>27</v>
          </cell>
          <cell r="B36" t="str">
            <v>Berkley</v>
          </cell>
          <cell r="C36">
            <v>880793800</v>
          </cell>
          <cell r="D36">
            <v>3043889.4706566511</v>
          </cell>
          <cell r="E36">
            <v>247403000</v>
          </cell>
          <cell r="F36">
            <v>3706328.4713036395</v>
          </cell>
          <cell r="G36">
            <v>6750218</v>
          </cell>
          <cell r="H36">
            <v>12411584.719749993</v>
          </cell>
          <cell r="I36">
            <v>10239557</v>
          </cell>
          <cell r="J36">
            <v>6750218</v>
          </cell>
          <cell r="K36">
            <v>54.39</v>
          </cell>
          <cell r="L36">
            <v>0.54386431325394602</v>
          </cell>
          <cell r="M36">
            <v>6216022</v>
          </cell>
          <cell r="N36">
            <v>3.9300000000000002E-2</v>
          </cell>
          <cell r="O36">
            <v>6460312</v>
          </cell>
          <cell r="P36">
            <v>52.050661908789117</v>
          </cell>
          <cell r="Q36">
            <v>2.3393380912108839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6460312</v>
          </cell>
          <cell r="X36">
            <v>52.050661908789117</v>
          </cell>
          <cell r="Z36">
            <v>-289906</v>
          </cell>
          <cell r="AA36">
            <v>289906</v>
          </cell>
          <cell r="AB36">
            <v>0</v>
          </cell>
        </row>
        <row r="37">
          <cell r="A37">
            <v>28</v>
          </cell>
          <cell r="B37" t="str">
            <v>Berlin</v>
          </cell>
          <cell r="C37">
            <v>642333300</v>
          </cell>
          <cell r="D37">
            <v>2219806.2344695656</v>
          </cell>
          <cell r="E37">
            <v>148937000</v>
          </cell>
          <cell r="F37">
            <v>2231215.6422135145</v>
          </cell>
          <cell r="G37">
            <v>4451022</v>
          </cell>
          <cell r="H37">
            <v>3951734.651356888</v>
          </cell>
          <cell r="I37">
            <v>3260181</v>
          </cell>
          <cell r="J37">
            <v>3260181</v>
          </cell>
          <cell r="K37">
            <v>82.5</v>
          </cell>
          <cell r="L37">
            <v>1.1263463751220426</v>
          </cell>
          <cell r="M37">
            <v>3299575</v>
          </cell>
          <cell r="N37">
            <v>5.2400000000000002E-2</v>
          </cell>
          <cell r="O37">
            <v>3472473</v>
          </cell>
          <cell r="P37">
            <v>87.872119622396042</v>
          </cell>
          <cell r="Q37">
            <v>0</v>
          </cell>
          <cell r="R37">
            <v>0</v>
          </cell>
          <cell r="S37">
            <v>0</v>
          </cell>
          <cell r="T37">
            <v>212292</v>
          </cell>
          <cell r="U37">
            <v>212292</v>
          </cell>
          <cell r="V37">
            <v>0</v>
          </cell>
          <cell r="W37">
            <v>3260181</v>
          </cell>
          <cell r="X37">
            <v>82.499997789086564</v>
          </cell>
          <cell r="Z37">
            <v>0</v>
          </cell>
          <cell r="AA37">
            <v>0</v>
          </cell>
          <cell r="AB37">
            <v>0</v>
          </cell>
        </row>
        <row r="38">
          <cell r="A38">
            <v>29</v>
          </cell>
          <cell r="B38" t="str">
            <v>Bernardston</v>
          </cell>
          <cell r="C38">
            <v>216624000</v>
          </cell>
          <cell r="D38">
            <v>748619.61186775647</v>
          </cell>
          <cell r="E38">
            <v>60442000</v>
          </cell>
          <cell r="F38">
            <v>905477.72445174307</v>
          </cell>
          <cell r="G38">
            <v>1654097</v>
          </cell>
          <cell r="H38">
            <v>3098025.8818937438</v>
          </cell>
          <cell r="I38">
            <v>2555871</v>
          </cell>
          <cell r="J38">
            <v>1654097</v>
          </cell>
          <cell r="K38">
            <v>53.39</v>
          </cell>
          <cell r="L38">
            <v>0.53391968403727241</v>
          </cell>
          <cell r="M38">
            <v>1669048</v>
          </cell>
          <cell r="N38">
            <v>3.6600000000000001E-2</v>
          </cell>
          <cell r="O38">
            <v>1730135</v>
          </cell>
          <cell r="P38">
            <v>55.846370106579386</v>
          </cell>
          <cell r="Q38">
            <v>0</v>
          </cell>
          <cell r="R38">
            <v>0</v>
          </cell>
          <cell r="S38">
            <v>0</v>
          </cell>
          <cell r="T38">
            <v>76038</v>
          </cell>
          <cell r="U38">
            <v>76038</v>
          </cell>
          <cell r="V38">
            <v>0</v>
          </cell>
          <cell r="W38">
            <v>1654097</v>
          </cell>
          <cell r="X38">
            <v>53.391968403727248</v>
          </cell>
          <cell r="Z38">
            <v>0</v>
          </cell>
          <cell r="AA38">
            <v>0</v>
          </cell>
          <cell r="AB38">
            <v>0</v>
          </cell>
        </row>
        <row r="39">
          <cell r="A39">
            <v>30</v>
          </cell>
          <cell r="B39" t="str">
            <v>Beverly</v>
          </cell>
          <cell r="C39">
            <v>6939374700</v>
          </cell>
          <cell r="D39">
            <v>23981424.008969132</v>
          </cell>
          <cell r="E39">
            <v>1799695000</v>
          </cell>
          <cell r="F39">
            <v>26961115.338790569</v>
          </cell>
          <cell r="G39">
            <v>50942539</v>
          </cell>
          <cell r="H39">
            <v>51404886.158749223</v>
          </cell>
          <cell r="I39">
            <v>42409031</v>
          </cell>
          <cell r="J39">
            <v>42409031</v>
          </cell>
          <cell r="K39">
            <v>82.5</v>
          </cell>
          <cell r="L39">
            <v>0.99100577409467661</v>
          </cell>
          <cell r="M39">
            <v>40065826</v>
          </cell>
          <cell r="N39">
            <v>4.2799999999999991E-2</v>
          </cell>
          <cell r="O39">
            <v>41780643</v>
          </cell>
          <cell r="P39">
            <v>81.277571301242617</v>
          </cell>
          <cell r="Q39">
            <v>1.2224286987573834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41780643</v>
          </cell>
          <cell r="X39">
            <v>81.277571301242617</v>
          </cell>
          <cell r="Z39">
            <v>-628388</v>
          </cell>
          <cell r="AA39">
            <v>628388</v>
          </cell>
          <cell r="AB39">
            <v>0</v>
          </cell>
        </row>
        <row r="40">
          <cell r="A40">
            <v>31</v>
          </cell>
          <cell r="B40" t="str">
            <v>Billerica</v>
          </cell>
          <cell r="C40">
            <v>6791697200</v>
          </cell>
          <cell r="D40">
            <v>23471073.019551519</v>
          </cell>
          <cell r="E40">
            <v>1577769000</v>
          </cell>
          <cell r="F40">
            <v>23636456.170055628</v>
          </cell>
          <cell r="G40">
            <v>47107529</v>
          </cell>
          <cell r="H40">
            <v>61311406.540246479</v>
          </cell>
          <cell r="I40">
            <v>50581910</v>
          </cell>
          <cell r="J40">
            <v>47107529</v>
          </cell>
          <cell r="K40">
            <v>76.83</v>
          </cell>
          <cell r="L40">
            <v>0.76833221839523991</v>
          </cell>
          <cell r="M40">
            <v>44462670</v>
          </cell>
          <cell r="N40">
            <v>4.590000000000001E-2</v>
          </cell>
          <cell r="O40">
            <v>46503507</v>
          </cell>
          <cell r="P40">
            <v>75.848051160714817</v>
          </cell>
          <cell r="Q40">
            <v>0.98194883928518095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46503507</v>
          </cell>
          <cell r="X40">
            <v>75.848051160714817</v>
          </cell>
          <cell r="Z40">
            <v>-604022</v>
          </cell>
          <cell r="AA40">
            <v>604022</v>
          </cell>
          <cell r="AB40">
            <v>0</v>
          </cell>
        </row>
        <row r="41">
          <cell r="A41">
            <v>32</v>
          </cell>
          <cell r="B41" t="str">
            <v>Blackstone</v>
          </cell>
          <cell r="C41">
            <v>972102100</v>
          </cell>
          <cell r="D41">
            <v>3359437.0743677109</v>
          </cell>
          <cell r="E41">
            <v>285738000</v>
          </cell>
          <cell r="F41">
            <v>4280622.6469903737</v>
          </cell>
          <cell r="G41">
            <v>7640060</v>
          </cell>
          <cell r="H41">
            <v>15358077.821966885</v>
          </cell>
          <cell r="I41">
            <v>12670414</v>
          </cell>
          <cell r="J41">
            <v>7640060</v>
          </cell>
          <cell r="K41">
            <v>49.75</v>
          </cell>
          <cell r="L41">
            <v>0.49746199287207088</v>
          </cell>
          <cell r="M41">
            <v>7170158</v>
          </cell>
          <cell r="N41">
            <v>4.1900000000000007E-2</v>
          </cell>
          <cell r="O41">
            <v>7470588</v>
          </cell>
          <cell r="P41">
            <v>48.642727863474605</v>
          </cell>
          <cell r="Q41">
            <v>1.1072721365253955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7470588</v>
          </cell>
          <cell r="X41">
            <v>48.642727863474605</v>
          </cell>
          <cell r="Z41">
            <v>-169472</v>
          </cell>
          <cell r="AA41">
            <v>169472</v>
          </cell>
          <cell r="AB41">
            <v>0</v>
          </cell>
        </row>
        <row r="42">
          <cell r="A42">
            <v>33</v>
          </cell>
          <cell r="B42" t="str">
            <v>Blandford</v>
          </cell>
          <cell r="C42">
            <v>174764000</v>
          </cell>
          <cell r="D42">
            <v>603957.81560887338</v>
          </cell>
          <cell r="E42">
            <v>37164000</v>
          </cell>
          <cell r="F42">
            <v>556751.49981014163</v>
          </cell>
          <cell r="G42">
            <v>1160709</v>
          </cell>
          <cell r="H42">
            <v>1382696.2773452678</v>
          </cell>
          <cell r="I42">
            <v>1140724</v>
          </cell>
          <cell r="J42">
            <v>1140724</v>
          </cell>
          <cell r="K42">
            <v>82.5</v>
          </cell>
          <cell r="L42">
            <v>0.83945333405288669</v>
          </cell>
          <cell r="M42">
            <v>1054663</v>
          </cell>
          <cell r="N42">
            <v>2.86E-2</v>
          </cell>
          <cell r="O42">
            <v>1084826</v>
          </cell>
          <cell r="P42">
            <v>78.457287965136558</v>
          </cell>
          <cell r="Q42">
            <v>4.0427120348634418</v>
          </cell>
          <cell r="R42">
            <v>0.01</v>
          </cell>
          <cell r="S42">
            <v>10547</v>
          </cell>
          <cell r="T42">
            <v>0</v>
          </cell>
          <cell r="U42">
            <v>0</v>
          </cell>
          <cell r="V42">
            <v>0</v>
          </cell>
          <cell r="W42">
            <v>1095373</v>
          </cell>
          <cell r="X42">
            <v>79.22007297966266</v>
          </cell>
          <cell r="Z42">
            <v>-55898</v>
          </cell>
          <cell r="AA42">
            <v>45351</v>
          </cell>
          <cell r="AB42">
            <v>0</v>
          </cell>
        </row>
        <row r="43">
          <cell r="A43">
            <v>34</v>
          </cell>
          <cell r="B43" t="str">
            <v>Bolton</v>
          </cell>
          <cell r="C43">
            <v>1087848200</v>
          </cell>
          <cell r="D43">
            <v>3759437.9997370443</v>
          </cell>
          <cell r="E43">
            <v>386836000</v>
          </cell>
          <cell r="F43">
            <v>5795165.2992292522</v>
          </cell>
          <cell r="G43">
            <v>9554603</v>
          </cell>
          <cell r="H43">
            <v>10994872.799139148</v>
          </cell>
          <cell r="I43">
            <v>9070770</v>
          </cell>
          <cell r="J43">
            <v>9070770</v>
          </cell>
          <cell r="K43">
            <v>82.5</v>
          </cell>
          <cell r="L43">
            <v>0.86900532407688114</v>
          </cell>
          <cell r="M43">
            <v>8585385</v>
          </cell>
          <cell r="N43">
            <v>4.1900000000000007E-2</v>
          </cell>
          <cell r="O43">
            <v>8945113</v>
          </cell>
          <cell r="P43">
            <v>81.357130395363598</v>
          </cell>
          <cell r="Q43">
            <v>1.1428696046364024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8945113</v>
          </cell>
          <cell r="X43">
            <v>81.357130395363598</v>
          </cell>
          <cell r="Z43">
            <v>-125657</v>
          </cell>
          <cell r="AA43">
            <v>125657</v>
          </cell>
          <cell r="AB43">
            <v>0</v>
          </cell>
        </row>
        <row r="44">
          <cell r="A44">
            <v>35</v>
          </cell>
          <cell r="B44" t="str">
            <v>Boston</v>
          </cell>
          <cell r="C44">
            <v>179793040700</v>
          </cell>
          <cell r="D44">
            <v>621337415.73121047</v>
          </cell>
          <cell r="E44">
            <v>30176018000</v>
          </cell>
          <cell r="F44">
            <v>452064989.76961118</v>
          </cell>
          <cell r="G44">
            <v>1073402406</v>
          </cell>
          <cell r="H44">
            <v>910864776.36300993</v>
          </cell>
          <cell r="I44">
            <v>751463440</v>
          </cell>
          <cell r="J44">
            <v>751463440</v>
          </cell>
          <cell r="K44">
            <v>82.5</v>
          </cell>
          <cell r="L44">
            <v>1.1784432045840945</v>
          </cell>
          <cell r="M44">
            <v>711149680</v>
          </cell>
          <cell r="N44">
            <v>5.45E-2</v>
          </cell>
          <cell r="O44">
            <v>749907338</v>
          </cell>
          <cell r="P44">
            <v>82.32916207324466</v>
          </cell>
          <cell r="Q44">
            <v>0.17083792675533971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749907338</v>
          </cell>
          <cell r="X44">
            <v>82.32916207324466</v>
          </cell>
          <cell r="Z44">
            <v>-1556102</v>
          </cell>
          <cell r="AA44">
            <v>1556102</v>
          </cell>
          <cell r="AB44">
            <v>0</v>
          </cell>
        </row>
        <row r="45">
          <cell r="A45">
            <v>36</v>
          </cell>
          <cell r="B45" t="str">
            <v>Bourne</v>
          </cell>
          <cell r="C45">
            <v>4814391000</v>
          </cell>
          <cell r="D45">
            <v>16637803.391127575</v>
          </cell>
          <cell r="E45">
            <v>690854000</v>
          </cell>
          <cell r="F45">
            <v>10349639.453498965</v>
          </cell>
          <cell r="G45">
            <v>26987443</v>
          </cell>
          <cell r="H45">
            <v>24770953.038522422</v>
          </cell>
          <cell r="I45">
            <v>20436036</v>
          </cell>
          <cell r="J45">
            <v>20436036</v>
          </cell>
          <cell r="K45">
            <v>82.5</v>
          </cell>
          <cell r="L45">
            <v>1.089479397826584</v>
          </cell>
          <cell r="M45">
            <v>19966173</v>
          </cell>
          <cell r="N45">
            <v>3.9100000000000003E-2</v>
          </cell>
          <cell r="O45">
            <v>20746850</v>
          </cell>
          <cell r="P45">
            <v>83.754750847638533</v>
          </cell>
          <cell r="Q45">
            <v>0</v>
          </cell>
          <cell r="R45">
            <v>0</v>
          </cell>
          <cell r="S45">
            <v>0</v>
          </cell>
          <cell r="T45">
            <v>310814</v>
          </cell>
          <cell r="U45">
            <v>310814</v>
          </cell>
          <cell r="V45">
            <v>0</v>
          </cell>
          <cell r="W45">
            <v>20436036</v>
          </cell>
          <cell r="X45">
            <v>82.499998963378602</v>
          </cell>
          <cell r="Z45">
            <v>0</v>
          </cell>
          <cell r="AA45">
            <v>0</v>
          </cell>
          <cell r="AB45">
            <v>0</v>
          </cell>
        </row>
        <row r="46">
          <cell r="A46">
            <v>37</v>
          </cell>
          <cell r="B46" t="str">
            <v>Boxborough</v>
          </cell>
          <cell r="C46">
            <v>1177906300</v>
          </cell>
          <cell r="D46">
            <v>4070665.1023090016</v>
          </cell>
          <cell r="E46">
            <v>334206000</v>
          </cell>
          <cell r="F46">
            <v>5006718.6456126412</v>
          </cell>
          <cell r="G46">
            <v>9077384</v>
          </cell>
          <cell r="H46">
            <v>9060543.2481968664</v>
          </cell>
          <cell r="I46">
            <v>7474948</v>
          </cell>
          <cell r="J46">
            <v>7474948</v>
          </cell>
          <cell r="K46">
            <v>82.5</v>
          </cell>
          <cell r="L46">
            <v>1.0018586911779803</v>
          </cell>
          <cell r="M46">
            <v>7153749</v>
          </cell>
          <cell r="N46">
            <v>4.2299999999999997E-2</v>
          </cell>
          <cell r="O46">
            <v>7456353</v>
          </cell>
          <cell r="P46">
            <v>82.294767496241292</v>
          </cell>
          <cell r="Q46">
            <v>0.20523250375870816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7456353</v>
          </cell>
          <cell r="X46">
            <v>82.294767496241292</v>
          </cell>
          <cell r="Z46">
            <v>-18595</v>
          </cell>
          <cell r="AA46">
            <v>18595</v>
          </cell>
          <cell r="AB46">
            <v>0</v>
          </cell>
        </row>
        <row r="47">
          <cell r="A47">
            <v>38</v>
          </cell>
          <cell r="B47" t="str">
            <v>Boxford</v>
          </cell>
          <cell r="C47">
            <v>1868910500</v>
          </cell>
          <cell r="D47">
            <v>6458670.5680145081</v>
          </cell>
          <cell r="E47">
            <v>709595000</v>
          </cell>
          <cell r="F47">
            <v>10630397.172203677</v>
          </cell>
          <cell r="G47">
            <v>17089068</v>
          </cell>
          <cell r="H47">
            <v>14850412.412107674</v>
          </cell>
          <cell r="I47">
            <v>12251590</v>
          </cell>
          <cell r="J47">
            <v>12251590</v>
          </cell>
          <cell r="K47">
            <v>82.5</v>
          </cell>
          <cell r="L47">
            <v>1.1507470315145678</v>
          </cell>
          <cell r="M47">
            <v>11739011</v>
          </cell>
          <cell r="N47">
            <v>4.130000000000001E-2</v>
          </cell>
          <cell r="O47">
            <v>12223832</v>
          </cell>
          <cell r="P47">
            <v>82.313081016078726</v>
          </cell>
          <cell r="Q47">
            <v>0.18691898392127371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12223832</v>
          </cell>
          <cell r="X47">
            <v>82.313081016078726</v>
          </cell>
          <cell r="Z47">
            <v>-27758</v>
          </cell>
          <cell r="AA47">
            <v>27758</v>
          </cell>
          <cell r="AB47">
            <v>0</v>
          </cell>
        </row>
        <row r="48">
          <cell r="A48">
            <v>39</v>
          </cell>
          <cell r="B48" t="str">
            <v>Boylston</v>
          </cell>
          <cell r="C48">
            <v>766982300</v>
          </cell>
          <cell r="D48">
            <v>2650574.2287809253</v>
          </cell>
          <cell r="E48">
            <v>250318000</v>
          </cell>
          <cell r="F48">
            <v>3749997.8992970353</v>
          </cell>
          <cell r="G48">
            <v>6400572</v>
          </cell>
          <cell r="H48">
            <v>6807084.8309905427</v>
          </cell>
          <cell r="I48">
            <v>5615845</v>
          </cell>
          <cell r="J48">
            <v>5615845</v>
          </cell>
          <cell r="K48">
            <v>82.5</v>
          </cell>
          <cell r="L48">
            <v>0.94028092185074352</v>
          </cell>
          <cell r="M48">
            <v>5190846</v>
          </cell>
          <cell r="N48">
            <v>5.2699999999999997E-2</v>
          </cell>
          <cell r="O48">
            <v>5464404</v>
          </cell>
          <cell r="P48">
            <v>80.275244626337937</v>
          </cell>
          <cell r="Q48">
            <v>2.2247553736620631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5464404</v>
          </cell>
          <cell r="X48">
            <v>80.275244626337937</v>
          </cell>
          <cell r="Z48">
            <v>-151441</v>
          </cell>
          <cell r="AA48">
            <v>151441</v>
          </cell>
          <cell r="AB48">
            <v>0</v>
          </cell>
        </row>
        <row r="49">
          <cell r="A49">
            <v>40</v>
          </cell>
          <cell r="B49" t="str">
            <v>Braintree</v>
          </cell>
          <cell r="C49">
            <v>7187550000</v>
          </cell>
          <cell r="D49">
            <v>24839080.117069639</v>
          </cell>
          <cell r="E49">
            <v>1551692000</v>
          </cell>
          <cell r="F49">
            <v>23245798.305978857</v>
          </cell>
          <cell r="G49">
            <v>48084878</v>
          </cell>
          <cell r="H49">
            <v>65765321.705999032</v>
          </cell>
          <cell r="I49">
            <v>54256390</v>
          </cell>
          <cell r="J49">
            <v>48084878</v>
          </cell>
          <cell r="K49">
            <v>73.12</v>
          </cell>
          <cell r="L49">
            <v>0.73115856126974221</v>
          </cell>
          <cell r="M49">
            <v>44631771</v>
          </cell>
          <cell r="N49">
            <v>4.7199999999999999E-2</v>
          </cell>
          <cell r="O49">
            <v>46738391</v>
          </cell>
          <cell r="P49">
            <v>71.068444261463384</v>
          </cell>
          <cell r="Q49">
            <v>2.0515557385366208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46738391</v>
          </cell>
          <cell r="X49">
            <v>71.068444261463384</v>
          </cell>
          <cell r="Z49">
            <v>-1346487</v>
          </cell>
          <cell r="AA49">
            <v>1346487</v>
          </cell>
          <cell r="AB49">
            <v>0</v>
          </cell>
        </row>
        <row r="50">
          <cell r="A50">
            <v>41</v>
          </cell>
          <cell r="B50" t="str">
            <v>Brewster</v>
          </cell>
          <cell r="C50">
            <v>4100984500</v>
          </cell>
          <cell r="D50">
            <v>14172378.982318142</v>
          </cell>
          <cell r="E50">
            <v>327643000</v>
          </cell>
          <cell r="F50">
            <v>4908398.763650151</v>
          </cell>
          <cell r="G50">
            <v>19080778</v>
          </cell>
          <cell r="H50">
            <v>12152382.292391643</v>
          </cell>
          <cell r="I50">
            <v>10025715</v>
          </cell>
          <cell r="J50">
            <v>10025715</v>
          </cell>
          <cell r="K50">
            <v>82.5</v>
          </cell>
          <cell r="L50">
            <v>1.5701265431672671</v>
          </cell>
          <cell r="M50">
            <v>9492852</v>
          </cell>
          <cell r="N50">
            <v>4.1700000000000001E-2</v>
          </cell>
          <cell r="O50">
            <v>9888704</v>
          </cell>
          <cell r="P50">
            <v>81.372555290587869</v>
          </cell>
          <cell r="Q50">
            <v>1.1274447094121314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9888704</v>
          </cell>
          <cell r="X50">
            <v>81.372555290587869</v>
          </cell>
          <cell r="Z50">
            <v>-137011</v>
          </cell>
          <cell r="AA50">
            <v>137011</v>
          </cell>
          <cell r="AB50">
            <v>0</v>
          </cell>
        </row>
        <row r="51">
          <cell r="A51">
            <v>42</v>
          </cell>
          <cell r="B51" t="str">
            <v>Bridgewater</v>
          </cell>
          <cell r="C51">
            <v>3016111400</v>
          </cell>
          <cell r="D51">
            <v>10423222.475893324</v>
          </cell>
          <cell r="E51">
            <v>860796000</v>
          </cell>
          <cell r="F51">
            <v>12895529.653174326</v>
          </cell>
          <cell r="G51">
            <v>23318752</v>
          </cell>
          <cell r="H51">
            <v>36557414.15374203</v>
          </cell>
          <cell r="I51">
            <v>30159867</v>
          </cell>
          <cell r="J51">
            <v>23318752</v>
          </cell>
          <cell r="K51">
            <v>63.79</v>
          </cell>
          <cell r="L51">
            <v>0.63786655976084905</v>
          </cell>
          <cell r="M51">
            <v>22052979</v>
          </cell>
          <cell r="N51">
            <v>4.6300000000000001E-2</v>
          </cell>
          <cell r="O51">
            <v>23074032</v>
          </cell>
          <cell r="P51">
            <v>63.117243202602538</v>
          </cell>
          <cell r="Q51">
            <v>0.67275679739746153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23074032</v>
          </cell>
          <cell r="X51">
            <v>63.117243202602538</v>
          </cell>
          <cell r="Z51">
            <v>-244720</v>
          </cell>
          <cell r="AA51">
            <v>244720</v>
          </cell>
          <cell r="AB51">
            <v>0</v>
          </cell>
        </row>
        <row r="52">
          <cell r="A52">
            <v>43</v>
          </cell>
          <cell r="B52" t="str">
            <v>Brimfield</v>
          </cell>
          <cell r="C52">
            <v>439485600</v>
          </cell>
          <cell r="D52">
            <v>1518795.4210681554</v>
          </cell>
          <cell r="E52">
            <v>127410000</v>
          </cell>
          <cell r="F52">
            <v>1908721.0362396443</v>
          </cell>
          <cell r="G52">
            <v>3427516</v>
          </cell>
          <cell r="H52">
            <v>6015755.7259614831</v>
          </cell>
          <cell r="I52">
            <v>4962998</v>
          </cell>
          <cell r="J52">
            <v>3427516</v>
          </cell>
          <cell r="K52">
            <v>56.98</v>
          </cell>
          <cell r="L52">
            <v>0.56975651208846068</v>
          </cell>
          <cell r="M52">
            <v>3331858</v>
          </cell>
          <cell r="N52">
            <v>3.4500000000000003E-2</v>
          </cell>
          <cell r="O52">
            <v>3446807</v>
          </cell>
          <cell r="P52">
            <v>57.296325798686006</v>
          </cell>
          <cell r="Q52">
            <v>0</v>
          </cell>
          <cell r="R52">
            <v>0</v>
          </cell>
          <cell r="S52">
            <v>0</v>
          </cell>
          <cell r="T52">
            <v>19291</v>
          </cell>
          <cell r="U52">
            <v>19291</v>
          </cell>
          <cell r="V52">
            <v>0</v>
          </cell>
          <cell r="W52">
            <v>3427516</v>
          </cell>
          <cell r="X52">
            <v>56.975651208846067</v>
          </cell>
          <cell r="Z52">
            <v>0</v>
          </cell>
          <cell r="AA52">
            <v>0</v>
          </cell>
          <cell r="AB52">
            <v>0</v>
          </cell>
        </row>
        <row r="53">
          <cell r="A53">
            <v>44</v>
          </cell>
          <cell r="B53" t="str">
            <v>Brockton</v>
          </cell>
          <cell r="C53">
            <v>7675101300</v>
          </cell>
          <cell r="D53">
            <v>26523983.290178895</v>
          </cell>
          <cell r="E53">
            <v>1972261000</v>
          </cell>
          <cell r="F53">
            <v>29546315.51412791</v>
          </cell>
          <cell r="G53">
            <v>56070299</v>
          </cell>
          <cell r="H53">
            <v>249512309.50372472</v>
          </cell>
          <cell r="I53">
            <v>205847655</v>
          </cell>
          <cell r="J53">
            <v>56070299</v>
          </cell>
          <cell r="K53">
            <v>22.47</v>
          </cell>
          <cell r="L53">
            <v>0.22471957039523527</v>
          </cell>
          <cell r="M53">
            <v>46860681</v>
          </cell>
          <cell r="N53">
            <v>4.41E-2</v>
          </cell>
          <cell r="O53">
            <v>48927237</v>
          </cell>
          <cell r="P53">
            <v>19.609147579658636</v>
          </cell>
          <cell r="Q53">
            <v>2.860852420341363</v>
          </cell>
          <cell r="R53">
            <v>0.01</v>
          </cell>
          <cell r="S53">
            <v>468607</v>
          </cell>
          <cell r="T53">
            <v>0</v>
          </cell>
          <cell r="U53">
            <v>0</v>
          </cell>
          <cell r="V53">
            <v>0</v>
          </cell>
          <cell r="W53">
            <v>49395844</v>
          </cell>
          <cell r="X53">
            <v>19.796956750649858</v>
          </cell>
          <cell r="Z53">
            <v>-7143062</v>
          </cell>
          <cell r="AA53">
            <v>6674455</v>
          </cell>
          <cell r="AB53">
            <v>0</v>
          </cell>
        </row>
        <row r="54">
          <cell r="A54">
            <v>45</v>
          </cell>
          <cell r="B54" t="str">
            <v>Brookfield</v>
          </cell>
          <cell r="C54">
            <v>276658600</v>
          </cell>
          <cell r="D54">
            <v>956090.06274409534</v>
          </cell>
          <cell r="E54">
            <v>94919000</v>
          </cell>
          <cell r="F54">
            <v>1421975.4496415572</v>
          </cell>
          <cell r="G54">
            <v>2378066</v>
          </cell>
          <cell r="H54">
            <v>5642001.3962106025</v>
          </cell>
          <cell r="I54">
            <v>4654651</v>
          </cell>
          <cell r="J54">
            <v>2378066</v>
          </cell>
          <cell r="K54">
            <v>42.15</v>
          </cell>
          <cell r="L54">
            <v>0.42149333773600373</v>
          </cell>
          <cell r="M54">
            <v>2272162</v>
          </cell>
          <cell r="N54">
            <v>5.7700000000000001E-2</v>
          </cell>
          <cell r="O54">
            <v>2403266</v>
          </cell>
          <cell r="P54">
            <v>42.595983787138572</v>
          </cell>
          <cell r="Q54">
            <v>0</v>
          </cell>
          <cell r="R54">
            <v>0</v>
          </cell>
          <cell r="S54">
            <v>0</v>
          </cell>
          <cell r="T54">
            <v>25200</v>
          </cell>
          <cell r="U54">
            <v>25200</v>
          </cell>
          <cell r="V54">
            <v>0</v>
          </cell>
          <cell r="W54">
            <v>2378066</v>
          </cell>
          <cell r="X54">
            <v>42.149333773600375</v>
          </cell>
          <cell r="Z54">
            <v>0</v>
          </cell>
          <cell r="AA54">
            <v>0</v>
          </cell>
          <cell r="AB54">
            <v>0</v>
          </cell>
        </row>
        <row r="55">
          <cell r="A55">
            <v>46</v>
          </cell>
          <cell r="B55" t="str">
            <v>Brookline</v>
          </cell>
          <cell r="C55">
            <v>24547879100</v>
          </cell>
          <cell r="D55">
            <v>84833738.293165162</v>
          </cell>
          <cell r="E55">
            <v>4462915000</v>
          </cell>
          <cell r="F55">
            <v>66858643.304681361</v>
          </cell>
          <cell r="G55">
            <v>151692382</v>
          </cell>
          <cell r="H55">
            <v>83253781.204878047</v>
          </cell>
          <cell r="I55">
            <v>68684369</v>
          </cell>
          <cell r="J55">
            <v>68684369</v>
          </cell>
          <cell r="K55">
            <v>82.5</v>
          </cell>
          <cell r="L55">
            <v>1.822047957518018</v>
          </cell>
          <cell r="M55">
            <v>64824584</v>
          </cell>
          <cell r="N55">
            <v>3.6400000000000002E-2</v>
          </cell>
          <cell r="O55">
            <v>67184199</v>
          </cell>
          <cell r="P55">
            <v>80.698075243774639</v>
          </cell>
          <cell r="Q55">
            <v>1.8019247562253611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1500170</v>
          </cell>
          <cell r="W55">
            <v>68684369</v>
          </cell>
          <cell r="X55">
            <v>82.49999940660426</v>
          </cell>
          <cell r="Z55">
            <v>-1500170</v>
          </cell>
          <cell r="AA55">
            <v>0</v>
          </cell>
          <cell r="AB55">
            <v>0</v>
          </cell>
        </row>
        <row r="56">
          <cell r="A56">
            <v>47</v>
          </cell>
          <cell r="B56" t="str">
            <v>Buckland</v>
          </cell>
          <cell r="C56">
            <v>216985500</v>
          </cell>
          <cell r="D56">
            <v>749868.90091093816</v>
          </cell>
          <cell r="E56">
            <v>39399460.5</v>
          </cell>
          <cell r="F56">
            <v>590240.79014867696</v>
          </cell>
          <cell r="G56">
            <v>1340110</v>
          </cell>
          <cell r="H56">
            <v>2458108.2185942833</v>
          </cell>
          <cell r="I56">
            <v>2027939</v>
          </cell>
          <cell r="J56">
            <v>1340110</v>
          </cell>
          <cell r="K56">
            <v>54.52</v>
          </cell>
          <cell r="L56">
            <v>0.54517941474780462</v>
          </cell>
          <cell r="M56">
            <v>1371295</v>
          </cell>
          <cell r="N56">
            <v>3.2899999999999999E-2</v>
          </cell>
          <cell r="O56">
            <v>1416411</v>
          </cell>
          <cell r="P56">
            <v>57.621995211016461</v>
          </cell>
          <cell r="Q56">
            <v>0</v>
          </cell>
          <cell r="R56">
            <v>0</v>
          </cell>
          <cell r="S56">
            <v>0</v>
          </cell>
          <cell r="T56">
            <v>76301</v>
          </cell>
          <cell r="U56">
            <v>76301</v>
          </cell>
          <cell r="V56">
            <v>0</v>
          </cell>
          <cell r="W56">
            <v>1340110</v>
          </cell>
          <cell r="X56">
            <v>54.517941474780464</v>
          </cell>
          <cell r="Z56">
            <v>0</v>
          </cell>
          <cell r="AA56">
            <v>0</v>
          </cell>
          <cell r="AB56">
            <v>0</v>
          </cell>
        </row>
        <row r="57">
          <cell r="A57">
            <v>48</v>
          </cell>
          <cell r="B57" t="str">
            <v>Burlington</v>
          </cell>
          <cell r="C57">
            <v>7011898700</v>
          </cell>
          <cell r="D57">
            <v>24232055.927552007</v>
          </cell>
          <cell r="E57">
            <v>1196707000</v>
          </cell>
          <cell r="F57">
            <v>17927790.794405747</v>
          </cell>
          <cell r="G57">
            <v>42159847</v>
          </cell>
          <cell r="H57">
            <v>41183400.664566576</v>
          </cell>
          <cell r="I57">
            <v>33976306</v>
          </cell>
          <cell r="J57">
            <v>33976306</v>
          </cell>
          <cell r="K57">
            <v>82.5</v>
          </cell>
          <cell r="L57">
            <v>1.0237097063301415</v>
          </cell>
          <cell r="M57">
            <v>32518139</v>
          </cell>
          <cell r="N57">
            <v>5.1299999999999998E-2</v>
          </cell>
          <cell r="O57">
            <v>34186320</v>
          </cell>
          <cell r="P57">
            <v>83.009949271657078</v>
          </cell>
          <cell r="Q57">
            <v>0</v>
          </cell>
          <cell r="R57">
            <v>0</v>
          </cell>
          <cell r="S57">
            <v>0</v>
          </cell>
          <cell r="T57">
            <v>210014</v>
          </cell>
          <cell r="U57">
            <v>210014</v>
          </cell>
          <cell r="V57">
            <v>0</v>
          </cell>
          <cell r="W57">
            <v>33976306</v>
          </cell>
          <cell r="X57">
            <v>82.500001096880212</v>
          </cell>
          <cell r="Z57">
            <v>0</v>
          </cell>
          <cell r="AA57">
            <v>0</v>
          </cell>
          <cell r="AB57">
            <v>0</v>
          </cell>
        </row>
        <row r="58">
          <cell r="A58">
            <v>49</v>
          </cell>
          <cell r="B58" t="str">
            <v>Cambridge</v>
          </cell>
          <cell r="C58">
            <v>49449365600</v>
          </cell>
          <cell r="D58">
            <v>170889490.00377977</v>
          </cell>
          <cell r="E58">
            <v>6443305000</v>
          </cell>
          <cell r="F58">
            <v>96526738.846307829</v>
          </cell>
          <cell r="G58">
            <v>267416229</v>
          </cell>
          <cell r="H58">
            <v>95754602.358881176</v>
          </cell>
          <cell r="I58">
            <v>78997547</v>
          </cell>
          <cell r="J58">
            <v>78997547</v>
          </cell>
          <cell r="K58">
            <v>82.5</v>
          </cell>
          <cell r="L58">
            <v>2.7927245522647959</v>
          </cell>
          <cell r="M58">
            <v>72855305</v>
          </cell>
          <cell r="N58">
            <v>5.16E-2</v>
          </cell>
          <cell r="O58">
            <v>76614639</v>
          </cell>
          <cell r="P58">
            <v>80.011442909923005</v>
          </cell>
          <cell r="Q58">
            <v>2.4885570900769949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2382908</v>
          </cell>
          <cell r="W58">
            <v>78997547</v>
          </cell>
          <cell r="X58">
            <v>82.50000005631378</v>
          </cell>
          <cell r="Z58">
            <v>-2382908</v>
          </cell>
          <cell r="AA58">
            <v>0</v>
          </cell>
          <cell r="AB58">
            <v>0</v>
          </cell>
        </row>
        <row r="59">
          <cell r="A59">
            <v>50</v>
          </cell>
          <cell r="B59" t="str">
            <v>Canton</v>
          </cell>
          <cell r="C59">
            <v>5111198800</v>
          </cell>
          <cell r="D59">
            <v>17663526.025901761</v>
          </cell>
          <cell r="E59">
            <v>1313754000</v>
          </cell>
          <cell r="F59">
            <v>19681264.392465096</v>
          </cell>
          <cell r="G59">
            <v>37344790</v>
          </cell>
          <cell r="H59">
            <v>37440626.040161453</v>
          </cell>
          <cell r="I59">
            <v>30888516</v>
          </cell>
          <cell r="J59">
            <v>30888516</v>
          </cell>
          <cell r="K59">
            <v>82.5</v>
          </cell>
          <cell r="L59">
            <v>0.99744031950591172</v>
          </cell>
          <cell r="M59">
            <v>29739599</v>
          </cell>
          <cell r="N59">
            <v>4.3499999999999997E-2</v>
          </cell>
          <cell r="O59">
            <v>31033272</v>
          </cell>
          <cell r="P59">
            <v>82.886626860115868</v>
          </cell>
          <cell r="Q59">
            <v>0</v>
          </cell>
          <cell r="R59">
            <v>0</v>
          </cell>
          <cell r="S59">
            <v>0</v>
          </cell>
          <cell r="T59">
            <v>144756</v>
          </cell>
          <cell r="U59">
            <v>144756</v>
          </cell>
          <cell r="V59">
            <v>0</v>
          </cell>
          <cell r="W59">
            <v>30888516</v>
          </cell>
          <cell r="X59">
            <v>82.499998709601712</v>
          </cell>
          <cell r="Z59">
            <v>0</v>
          </cell>
          <cell r="AA59">
            <v>0</v>
          </cell>
          <cell r="AB59">
            <v>0</v>
          </cell>
        </row>
        <row r="60">
          <cell r="A60">
            <v>51</v>
          </cell>
          <cell r="B60" t="str">
            <v>Carlisle</v>
          </cell>
          <cell r="C60">
            <v>1544199600</v>
          </cell>
          <cell r="D60">
            <v>5336519.0615921821</v>
          </cell>
          <cell r="E60">
            <v>572602000</v>
          </cell>
          <cell r="F60">
            <v>8578113.8277442344</v>
          </cell>
          <cell r="G60">
            <v>13914633</v>
          </cell>
          <cell r="H60">
            <v>9406433.9234292526</v>
          </cell>
          <cell r="I60">
            <v>7760308</v>
          </cell>
          <cell r="J60">
            <v>7760308</v>
          </cell>
          <cell r="K60">
            <v>82.5</v>
          </cell>
          <cell r="L60">
            <v>1.4792676069665323</v>
          </cell>
          <cell r="M60">
            <v>7472435</v>
          </cell>
          <cell r="N60">
            <v>3.5700000000000003E-2</v>
          </cell>
          <cell r="O60">
            <v>7739201</v>
          </cell>
          <cell r="P60">
            <v>82.275611172087636</v>
          </cell>
          <cell r="Q60">
            <v>0.22438882791236381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7739201</v>
          </cell>
          <cell r="X60">
            <v>82.275611172087636</v>
          </cell>
          <cell r="Z60">
            <v>-21107</v>
          </cell>
          <cell r="AA60">
            <v>21107</v>
          </cell>
          <cell r="AB60">
            <v>0</v>
          </cell>
        </row>
        <row r="61">
          <cell r="A61">
            <v>52</v>
          </cell>
          <cell r="B61" t="str">
            <v>Carver</v>
          </cell>
          <cell r="C61">
            <v>1394846000</v>
          </cell>
          <cell r="D61">
            <v>4820375.7253826568</v>
          </cell>
          <cell r="E61">
            <v>348353000</v>
          </cell>
          <cell r="F61">
            <v>5218653.9450371936</v>
          </cell>
          <cell r="G61">
            <v>10039030</v>
          </cell>
          <cell r="H61">
            <v>18931405.351270542</v>
          </cell>
          <cell r="I61">
            <v>15618409</v>
          </cell>
          <cell r="J61">
            <v>10039030</v>
          </cell>
          <cell r="K61">
            <v>53.03</v>
          </cell>
          <cell r="L61">
            <v>0.53028445663312851</v>
          </cell>
          <cell r="M61">
            <v>9471877</v>
          </cell>
          <cell r="N61">
            <v>4.0099999999999997E-2</v>
          </cell>
          <cell r="O61">
            <v>9851699</v>
          </cell>
          <cell r="P61">
            <v>52.038920604163302</v>
          </cell>
          <cell r="Q61">
            <v>0.99107939583669946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9851699</v>
          </cell>
          <cell r="X61">
            <v>52.038920604163302</v>
          </cell>
          <cell r="Z61">
            <v>-187331</v>
          </cell>
          <cell r="AA61">
            <v>187331</v>
          </cell>
          <cell r="AB61">
            <v>0</v>
          </cell>
        </row>
        <row r="62">
          <cell r="A62">
            <v>53</v>
          </cell>
          <cell r="B62" t="str">
            <v>Charlemont</v>
          </cell>
          <cell r="C62">
            <v>142686500</v>
          </cell>
          <cell r="D62">
            <v>493102.85217135976</v>
          </cell>
          <cell r="E62">
            <v>26057000</v>
          </cell>
          <cell r="F62">
            <v>390358.2453598337</v>
          </cell>
          <cell r="G62">
            <v>883461</v>
          </cell>
          <cell r="H62">
            <v>1889216.4456517096</v>
          </cell>
          <cell r="I62">
            <v>1558604</v>
          </cell>
          <cell r="J62">
            <v>883461</v>
          </cell>
          <cell r="K62">
            <v>46.76</v>
          </cell>
          <cell r="L62">
            <v>0.46763355360017456</v>
          </cell>
          <cell r="M62">
            <v>929036</v>
          </cell>
          <cell r="N62">
            <v>5.1799999999999999E-2</v>
          </cell>
          <cell r="O62">
            <v>977160</v>
          </cell>
          <cell r="P62">
            <v>51.723030584932054</v>
          </cell>
          <cell r="Q62">
            <v>0</v>
          </cell>
          <cell r="R62">
            <v>0</v>
          </cell>
          <cell r="S62">
            <v>0</v>
          </cell>
          <cell r="T62">
            <v>93699</v>
          </cell>
          <cell r="U62">
            <v>93699</v>
          </cell>
          <cell r="V62">
            <v>0</v>
          </cell>
          <cell r="W62">
            <v>883461</v>
          </cell>
          <cell r="X62">
            <v>46.763355360017457</v>
          </cell>
          <cell r="Z62">
            <v>0</v>
          </cell>
          <cell r="AA62">
            <v>0</v>
          </cell>
          <cell r="AB62">
            <v>0</v>
          </cell>
        </row>
        <row r="63">
          <cell r="A63">
            <v>54</v>
          </cell>
          <cell r="B63" t="str">
            <v>Charlton</v>
          </cell>
          <cell r="C63">
            <v>1610444700</v>
          </cell>
          <cell r="D63">
            <v>5565452.056321024</v>
          </cell>
          <cell r="E63">
            <v>488509000</v>
          </cell>
          <cell r="F63">
            <v>7318321.9895800361</v>
          </cell>
          <cell r="G63">
            <v>12883774</v>
          </cell>
          <cell r="H63">
            <v>24224341.983092424</v>
          </cell>
          <cell r="I63">
            <v>19985082</v>
          </cell>
          <cell r="J63">
            <v>12883774</v>
          </cell>
          <cell r="K63">
            <v>53.19</v>
          </cell>
          <cell r="L63">
            <v>0.53185238257420309</v>
          </cell>
          <cell r="M63">
            <v>12147658</v>
          </cell>
          <cell r="N63">
            <v>4.07E-2</v>
          </cell>
          <cell r="O63">
            <v>12642068</v>
          </cell>
          <cell r="P63">
            <v>52.18745676899556</v>
          </cell>
          <cell r="Q63">
            <v>1.002543231004438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12642068</v>
          </cell>
          <cell r="X63">
            <v>52.18745676899556</v>
          </cell>
          <cell r="Z63">
            <v>-241706</v>
          </cell>
          <cell r="AA63">
            <v>241706</v>
          </cell>
          <cell r="AB63">
            <v>0</v>
          </cell>
        </row>
        <row r="64">
          <cell r="A64">
            <v>55</v>
          </cell>
          <cell r="B64" t="str">
            <v>Chatham</v>
          </cell>
          <cell r="C64">
            <v>7374670100</v>
          </cell>
          <cell r="D64">
            <v>25485738.735849902</v>
          </cell>
          <cell r="E64">
            <v>329994000</v>
          </cell>
          <cell r="F64">
            <v>4943618.9438259574</v>
          </cell>
          <cell r="G64">
            <v>30429358</v>
          </cell>
          <cell r="H64">
            <v>5227261.4900364103</v>
          </cell>
          <cell r="I64">
            <v>4312491</v>
          </cell>
          <cell r="J64">
            <v>4312491</v>
          </cell>
          <cell r="K64">
            <v>82.5</v>
          </cell>
          <cell r="L64">
            <v>5.8212810011515312</v>
          </cell>
          <cell r="M64">
            <v>4410094</v>
          </cell>
          <cell r="N64">
            <v>4.36E-2</v>
          </cell>
          <cell r="O64">
            <v>4602374</v>
          </cell>
          <cell r="P64">
            <v>88.04560492664281</v>
          </cell>
          <cell r="Q64">
            <v>0</v>
          </cell>
          <cell r="R64">
            <v>0</v>
          </cell>
          <cell r="S64">
            <v>0</v>
          </cell>
          <cell r="T64">
            <v>289883</v>
          </cell>
          <cell r="U64">
            <v>289883</v>
          </cell>
          <cell r="V64">
            <v>0</v>
          </cell>
          <cell r="W64">
            <v>4312491</v>
          </cell>
          <cell r="X64">
            <v>82.500005179001704</v>
          </cell>
          <cell r="Z64">
            <v>0</v>
          </cell>
          <cell r="AA64">
            <v>0</v>
          </cell>
          <cell r="AB64">
            <v>0</v>
          </cell>
        </row>
        <row r="65">
          <cell r="A65">
            <v>56</v>
          </cell>
          <cell r="B65" t="str">
            <v>Chelmsford</v>
          </cell>
          <cell r="C65">
            <v>5849923100</v>
          </cell>
          <cell r="D65">
            <v>20216444.902587999</v>
          </cell>
          <cell r="E65">
            <v>1870365000</v>
          </cell>
          <cell r="F65">
            <v>28019818.075083293</v>
          </cell>
          <cell r="G65">
            <v>48236263</v>
          </cell>
          <cell r="H65">
            <v>56116756.537364982</v>
          </cell>
          <cell r="I65">
            <v>46296324</v>
          </cell>
          <cell r="J65">
            <v>46296324</v>
          </cell>
          <cell r="K65">
            <v>82.5</v>
          </cell>
          <cell r="L65">
            <v>0.8595696896324041</v>
          </cell>
          <cell r="M65">
            <v>42772646</v>
          </cell>
          <cell r="N65">
            <v>4.1799999999999997E-2</v>
          </cell>
          <cell r="O65">
            <v>44560543</v>
          </cell>
          <cell r="P65">
            <v>79.406839863115835</v>
          </cell>
          <cell r="Q65">
            <v>3.0931601368841655</v>
          </cell>
          <cell r="R65">
            <v>0.01</v>
          </cell>
          <cell r="S65">
            <v>427726</v>
          </cell>
          <cell r="T65">
            <v>0</v>
          </cell>
          <cell r="U65">
            <v>0</v>
          </cell>
          <cell r="V65">
            <v>0</v>
          </cell>
          <cell r="W65">
            <v>44988269</v>
          </cell>
          <cell r="X65">
            <v>80.169047136651329</v>
          </cell>
          <cell r="Z65">
            <v>-1735781</v>
          </cell>
          <cell r="AA65">
            <v>1308055</v>
          </cell>
          <cell r="AB65">
            <v>0</v>
          </cell>
        </row>
        <row r="66">
          <cell r="A66">
            <v>57</v>
          </cell>
          <cell r="B66" t="str">
            <v>Chelsea</v>
          </cell>
          <cell r="C66">
            <v>3534210300</v>
          </cell>
          <cell r="D66">
            <v>12213693.510622218</v>
          </cell>
          <cell r="E66">
            <v>707032000</v>
          </cell>
          <cell r="F66">
            <v>10592001.03362835</v>
          </cell>
          <cell r="G66">
            <v>22805695</v>
          </cell>
          <cell r="H66">
            <v>105126558.31379056</v>
          </cell>
          <cell r="I66">
            <v>86729411</v>
          </cell>
          <cell r="J66">
            <v>22805695</v>
          </cell>
          <cell r="K66">
            <v>21.69</v>
          </cell>
          <cell r="L66">
            <v>0.21693561898913927</v>
          </cell>
          <cell r="M66">
            <v>18073382</v>
          </cell>
          <cell r="N66">
            <v>6.9599999999999995E-2</v>
          </cell>
          <cell r="O66">
            <v>19331289</v>
          </cell>
          <cell r="P66">
            <v>18.38858734659452</v>
          </cell>
          <cell r="Q66">
            <v>3.3014126534054817</v>
          </cell>
          <cell r="R66">
            <v>0.01</v>
          </cell>
          <cell r="S66">
            <v>180734</v>
          </cell>
          <cell r="T66">
            <v>0</v>
          </cell>
          <cell r="U66">
            <v>0</v>
          </cell>
          <cell r="V66">
            <v>0</v>
          </cell>
          <cell r="W66">
            <v>19512023</v>
          </cell>
          <cell r="X66">
            <v>18.560507747013727</v>
          </cell>
          <cell r="Z66">
            <v>-3474406</v>
          </cell>
          <cell r="AA66">
            <v>3293672</v>
          </cell>
          <cell r="AB66">
            <v>0</v>
          </cell>
        </row>
        <row r="67">
          <cell r="A67">
            <v>58</v>
          </cell>
          <cell r="B67" t="str">
            <v>Cheshire</v>
          </cell>
          <cell r="C67">
            <v>308072500</v>
          </cell>
          <cell r="D67">
            <v>1064651.7254649966</v>
          </cell>
          <cell r="E67">
            <v>92867000</v>
          </cell>
          <cell r="F67">
            <v>1391234.569283942</v>
          </cell>
          <cell r="G67">
            <v>2455886</v>
          </cell>
          <cell r="H67">
            <v>5032905.2419819357</v>
          </cell>
          <cell r="I67">
            <v>4152147</v>
          </cell>
          <cell r="J67">
            <v>2455886</v>
          </cell>
          <cell r="K67">
            <v>48.8</v>
          </cell>
          <cell r="L67">
            <v>0.48796587297417165</v>
          </cell>
          <cell r="M67">
            <v>2396476</v>
          </cell>
          <cell r="N67">
            <v>2.8400000000000002E-2</v>
          </cell>
          <cell r="O67">
            <v>2464536</v>
          </cell>
          <cell r="P67">
            <v>48.968456219721645</v>
          </cell>
          <cell r="Q67">
            <v>0</v>
          </cell>
          <cell r="R67">
            <v>0</v>
          </cell>
          <cell r="S67">
            <v>0</v>
          </cell>
          <cell r="T67">
            <v>8650</v>
          </cell>
          <cell r="U67">
            <v>8650</v>
          </cell>
          <cell r="V67">
            <v>0</v>
          </cell>
          <cell r="W67">
            <v>2455886</v>
          </cell>
          <cell r="X67">
            <v>48.796587297417169</v>
          </cell>
          <cell r="Z67">
            <v>0</v>
          </cell>
          <cell r="AA67">
            <v>0</v>
          </cell>
          <cell r="AB67">
            <v>0</v>
          </cell>
        </row>
        <row r="68">
          <cell r="A68">
            <v>59</v>
          </cell>
          <cell r="B68" t="str">
            <v>Chester</v>
          </cell>
          <cell r="C68">
            <v>125043400</v>
          </cell>
          <cell r="D68">
            <v>432130.98075293883</v>
          </cell>
          <cell r="E68">
            <v>30751000</v>
          </cell>
          <cell r="F68">
            <v>460678.75822467078</v>
          </cell>
          <cell r="G68">
            <v>892810</v>
          </cell>
          <cell r="H68">
            <v>1735296.6088301898</v>
          </cell>
          <cell r="I68">
            <v>1431620</v>
          </cell>
          <cell r="J68">
            <v>892810</v>
          </cell>
          <cell r="K68">
            <v>51.45</v>
          </cell>
          <cell r="L68">
            <v>0.51449993935150218</v>
          </cell>
          <cell r="M68">
            <v>879049</v>
          </cell>
          <cell r="N68">
            <v>3.3500000000000002E-2</v>
          </cell>
          <cell r="O68">
            <v>908497</v>
          </cell>
          <cell r="P68">
            <v>52.353989247546693</v>
          </cell>
          <cell r="Q68">
            <v>0</v>
          </cell>
          <cell r="R68">
            <v>0</v>
          </cell>
          <cell r="S68">
            <v>0</v>
          </cell>
          <cell r="T68">
            <v>15687</v>
          </cell>
          <cell r="U68">
            <v>15687</v>
          </cell>
          <cell r="V68">
            <v>0</v>
          </cell>
          <cell r="W68">
            <v>892810</v>
          </cell>
          <cell r="X68">
            <v>51.449993935150218</v>
          </cell>
          <cell r="Z68">
            <v>0</v>
          </cell>
          <cell r="AA68">
            <v>0</v>
          </cell>
          <cell r="AB68">
            <v>0</v>
          </cell>
        </row>
        <row r="69">
          <cell r="A69">
            <v>60</v>
          </cell>
          <cell r="B69" t="str">
            <v>Chesterfield</v>
          </cell>
          <cell r="C69">
            <v>157870800</v>
          </cell>
          <cell r="D69">
            <v>545577.48458735971</v>
          </cell>
          <cell r="E69">
            <v>27973000</v>
          </cell>
          <cell r="F69">
            <v>419061.71844228532</v>
          </cell>
          <cell r="G69">
            <v>964639</v>
          </cell>
          <cell r="H69">
            <v>1466491.0072532236</v>
          </cell>
          <cell r="I69">
            <v>1209855</v>
          </cell>
          <cell r="J69">
            <v>964639</v>
          </cell>
          <cell r="K69">
            <v>65.78</v>
          </cell>
          <cell r="L69">
            <v>0.65778719080370929</v>
          </cell>
          <cell r="M69">
            <v>952325</v>
          </cell>
          <cell r="N69">
            <v>3.1800000000000002E-2</v>
          </cell>
          <cell r="O69">
            <v>982609</v>
          </cell>
          <cell r="P69">
            <v>67.004093113428127</v>
          </cell>
          <cell r="Q69">
            <v>0</v>
          </cell>
          <cell r="R69">
            <v>0</v>
          </cell>
          <cell r="S69">
            <v>0</v>
          </cell>
          <cell r="T69">
            <v>17970</v>
          </cell>
          <cell r="U69">
            <v>17970</v>
          </cell>
          <cell r="V69">
            <v>0</v>
          </cell>
          <cell r="W69">
            <v>964639</v>
          </cell>
          <cell r="X69">
            <v>65.778719080370934</v>
          </cell>
          <cell r="Z69">
            <v>0</v>
          </cell>
          <cell r="AA69">
            <v>0</v>
          </cell>
          <cell r="AB69">
            <v>0</v>
          </cell>
        </row>
        <row r="70">
          <cell r="A70">
            <v>61</v>
          </cell>
          <cell r="B70" t="str">
            <v>Chicopee</v>
          </cell>
          <cell r="C70">
            <v>3998413400</v>
          </cell>
          <cell r="D70">
            <v>13817908.854027424</v>
          </cell>
          <cell r="E70">
            <v>1114483000</v>
          </cell>
          <cell r="F70">
            <v>16695998.3253392</v>
          </cell>
          <cell r="G70">
            <v>30513907</v>
          </cell>
          <cell r="H70">
            <v>99336604.583217233</v>
          </cell>
          <cell r="I70">
            <v>81952699</v>
          </cell>
          <cell r="J70">
            <v>30513907</v>
          </cell>
          <cell r="K70">
            <v>30.72</v>
          </cell>
          <cell r="L70">
            <v>0.30717686725881183</v>
          </cell>
          <cell r="M70">
            <v>30063802</v>
          </cell>
          <cell r="N70">
            <v>3.3799999999999997E-2</v>
          </cell>
          <cell r="O70">
            <v>31079959</v>
          </cell>
          <cell r="P70">
            <v>31.287518966851128</v>
          </cell>
          <cell r="Q70">
            <v>0</v>
          </cell>
          <cell r="R70">
            <v>0</v>
          </cell>
          <cell r="S70">
            <v>0</v>
          </cell>
          <cell r="T70">
            <v>566052</v>
          </cell>
          <cell r="U70">
            <v>566052</v>
          </cell>
          <cell r="V70">
            <v>0</v>
          </cell>
          <cell r="W70">
            <v>30513907</v>
          </cell>
          <cell r="X70">
            <v>30.717686725881183</v>
          </cell>
          <cell r="Z70">
            <v>0</v>
          </cell>
          <cell r="AA70">
            <v>0</v>
          </cell>
          <cell r="AB70">
            <v>0</v>
          </cell>
        </row>
        <row r="71">
          <cell r="A71">
            <v>62</v>
          </cell>
          <cell r="B71" t="str">
            <v>Chilmark</v>
          </cell>
          <cell r="C71">
            <v>3358805700</v>
          </cell>
          <cell r="D71">
            <v>11607521.87880017</v>
          </cell>
          <cell r="E71">
            <v>49205000</v>
          </cell>
          <cell r="F71">
            <v>737136.94834135228</v>
          </cell>
          <cell r="G71">
            <v>12344659</v>
          </cell>
          <cell r="H71">
            <v>1335526.6960653309</v>
          </cell>
          <cell r="I71">
            <v>1101810</v>
          </cell>
          <cell r="J71">
            <v>1101810</v>
          </cell>
          <cell r="K71">
            <v>82.5</v>
          </cell>
          <cell r="L71">
            <v>9.2432888360594241</v>
          </cell>
          <cell r="M71">
            <v>972539</v>
          </cell>
          <cell r="N71">
            <v>4.7400000000000005E-2</v>
          </cell>
          <cell r="O71">
            <v>1018637</v>
          </cell>
          <cell r="P71">
            <v>76.272305375928681</v>
          </cell>
          <cell r="Q71">
            <v>6.2276946240713187</v>
          </cell>
          <cell r="R71">
            <v>0.01</v>
          </cell>
          <cell r="S71">
            <v>9725</v>
          </cell>
          <cell r="T71">
            <v>0</v>
          </cell>
          <cell r="U71">
            <v>0</v>
          </cell>
          <cell r="V71">
            <v>73448</v>
          </cell>
          <cell r="W71">
            <v>1101810</v>
          </cell>
          <cell r="X71">
            <v>82.500035622358084</v>
          </cell>
          <cell r="Z71">
            <v>-83173</v>
          </cell>
          <cell r="AA71">
            <v>0</v>
          </cell>
          <cell r="AB71">
            <v>0</v>
          </cell>
        </row>
        <row r="72">
          <cell r="A72">
            <v>63</v>
          </cell>
          <cell r="B72" t="str">
            <v>Clarksburg</v>
          </cell>
          <cell r="C72">
            <v>128418100</v>
          </cell>
          <cell r="D72">
            <v>443793.43091621768</v>
          </cell>
          <cell r="E72">
            <v>38787000</v>
          </cell>
          <cell r="F72">
            <v>581065.55868948344</v>
          </cell>
          <cell r="G72">
            <v>1024859</v>
          </cell>
          <cell r="H72">
            <v>2866048.1864976925</v>
          </cell>
          <cell r="I72">
            <v>2364490</v>
          </cell>
          <cell r="J72">
            <v>1024859</v>
          </cell>
          <cell r="K72">
            <v>35.76</v>
          </cell>
          <cell r="L72">
            <v>0.3575861022952222</v>
          </cell>
          <cell r="M72">
            <v>929159</v>
          </cell>
          <cell r="N72">
            <v>2.7900000000000001E-2</v>
          </cell>
          <cell r="O72">
            <v>955083</v>
          </cell>
          <cell r="P72">
            <v>33.324038461722807</v>
          </cell>
          <cell r="Q72">
            <v>2.4359615382771906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955083</v>
          </cell>
          <cell r="X72">
            <v>33.324038461722807</v>
          </cell>
          <cell r="Z72">
            <v>-69776</v>
          </cell>
          <cell r="AA72">
            <v>69776</v>
          </cell>
          <cell r="AB72">
            <v>0</v>
          </cell>
        </row>
        <row r="73">
          <cell r="A73">
            <v>64</v>
          </cell>
          <cell r="B73" t="str">
            <v>Clinton</v>
          </cell>
          <cell r="C73">
            <v>1385425600</v>
          </cell>
          <cell r="D73">
            <v>4787820.2551132543</v>
          </cell>
          <cell r="E73">
            <v>418699000</v>
          </cell>
          <cell r="F73">
            <v>6272502.8581155548</v>
          </cell>
          <cell r="G73">
            <v>11060323</v>
          </cell>
          <cell r="H73">
            <v>24086138.195584625</v>
          </cell>
          <cell r="I73">
            <v>19871064</v>
          </cell>
          <cell r="J73">
            <v>11060323</v>
          </cell>
          <cell r="K73">
            <v>45.92</v>
          </cell>
          <cell r="L73">
            <v>0.45919868557540428</v>
          </cell>
          <cell r="M73">
            <v>10266561</v>
          </cell>
          <cell r="N73">
            <v>3.9300000000000002E-2</v>
          </cell>
          <cell r="O73">
            <v>10670037</v>
          </cell>
          <cell r="P73">
            <v>44.29949256853466</v>
          </cell>
          <cell r="Q73">
            <v>1.6205074314653416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10670037</v>
          </cell>
          <cell r="X73">
            <v>44.29949256853466</v>
          </cell>
          <cell r="Z73">
            <v>-390286</v>
          </cell>
          <cell r="AA73">
            <v>390286</v>
          </cell>
          <cell r="AB73">
            <v>0</v>
          </cell>
        </row>
        <row r="74">
          <cell r="A74">
            <v>65</v>
          </cell>
          <cell r="B74" t="str">
            <v>Cohasset</v>
          </cell>
          <cell r="C74">
            <v>3075090800</v>
          </cell>
          <cell r="D74">
            <v>10627046.315985804</v>
          </cell>
          <cell r="E74">
            <v>966615000</v>
          </cell>
          <cell r="F74">
            <v>14480797.303545905</v>
          </cell>
          <cell r="G74">
            <v>25107844</v>
          </cell>
          <cell r="H74">
            <v>15733262.1657732</v>
          </cell>
          <cell r="I74">
            <v>12979941</v>
          </cell>
          <cell r="J74">
            <v>12979941</v>
          </cell>
          <cell r="K74">
            <v>82.5</v>
          </cell>
          <cell r="L74">
            <v>1.5958447609562281</v>
          </cell>
          <cell r="M74">
            <v>12547509</v>
          </cell>
          <cell r="N74">
            <v>4.4299999999999999E-2</v>
          </cell>
          <cell r="O74">
            <v>13103364</v>
          </cell>
          <cell r="P74">
            <v>83.284469946134948</v>
          </cell>
          <cell r="Q74">
            <v>0</v>
          </cell>
          <cell r="R74">
            <v>0</v>
          </cell>
          <cell r="S74">
            <v>0</v>
          </cell>
          <cell r="T74">
            <v>123423</v>
          </cell>
          <cell r="U74">
            <v>123423</v>
          </cell>
          <cell r="V74">
            <v>0</v>
          </cell>
          <cell r="W74">
            <v>12979941</v>
          </cell>
          <cell r="X74">
            <v>82.499998177346271</v>
          </cell>
          <cell r="Z74">
            <v>0</v>
          </cell>
          <cell r="AA74">
            <v>0</v>
          </cell>
          <cell r="AB74">
            <v>0</v>
          </cell>
        </row>
        <row r="75">
          <cell r="A75">
            <v>66</v>
          </cell>
          <cell r="B75" t="str">
            <v>Colrain</v>
          </cell>
          <cell r="C75">
            <v>179350200</v>
          </cell>
          <cell r="D75">
            <v>619807.02559459943</v>
          </cell>
          <cell r="E75">
            <v>41772000</v>
          </cell>
          <cell r="F75">
            <v>625783.65219215467</v>
          </cell>
          <cell r="G75">
            <v>1245591</v>
          </cell>
          <cell r="H75">
            <v>2255167.479830211</v>
          </cell>
          <cell r="I75">
            <v>1860513</v>
          </cell>
          <cell r="J75">
            <v>1245591</v>
          </cell>
          <cell r="K75">
            <v>55.23</v>
          </cell>
          <cell r="L75">
            <v>0.55232749280943827</v>
          </cell>
          <cell r="M75">
            <v>1275643</v>
          </cell>
          <cell r="N75">
            <v>3.6200000000000003E-2</v>
          </cell>
          <cell r="O75">
            <v>1321821</v>
          </cell>
          <cell r="P75">
            <v>58.612986034168884</v>
          </cell>
          <cell r="Q75">
            <v>0</v>
          </cell>
          <cell r="R75">
            <v>0</v>
          </cell>
          <cell r="S75">
            <v>0</v>
          </cell>
          <cell r="T75">
            <v>76230</v>
          </cell>
          <cell r="U75">
            <v>76230</v>
          </cell>
          <cell r="V75">
            <v>0</v>
          </cell>
          <cell r="W75">
            <v>1245591</v>
          </cell>
          <cell r="X75">
            <v>55.232749280943828</v>
          </cell>
          <cell r="Z75">
            <v>0</v>
          </cell>
          <cell r="AA75">
            <v>0</v>
          </cell>
          <cell r="AB75">
            <v>0</v>
          </cell>
        </row>
        <row r="76">
          <cell r="A76">
            <v>67</v>
          </cell>
          <cell r="B76" t="str">
            <v>Concord</v>
          </cell>
          <cell r="C76">
            <v>6572447900</v>
          </cell>
          <cell r="D76">
            <v>22713380.769993406</v>
          </cell>
          <cell r="E76">
            <v>2291122000</v>
          </cell>
          <cell r="F76">
            <v>34323151.699171543</v>
          </cell>
          <cell r="G76">
            <v>57036532</v>
          </cell>
          <cell r="H76">
            <v>32342592.325382419</v>
          </cell>
          <cell r="I76">
            <v>26682639</v>
          </cell>
          <cell r="J76">
            <v>26682639</v>
          </cell>
          <cell r="K76">
            <v>82.5</v>
          </cell>
          <cell r="L76">
            <v>1.7635114534476513</v>
          </cell>
          <cell r="M76">
            <v>25604289</v>
          </cell>
          <cell r="N76">
            <v>4.82E-2</v>
          </cell>
          <cell r="O76">
            <v>26838416</v>
          </cell>
          <cell r="P76">
            <v>82.981647636628225</v>
          </cell>
          <cell r="Q76">
            <v>0</v>
          </cell>
          <cell r="R76">
            <v>0</v>
          </cell>
          <cell r="S76">
            <v>0</v>
          </cell>
          <cell r="T76">
            <v>155777</v>
          </cell>
          <cell r="U76">
            <v>155777</v>
          </cell>
          <cell r="V76">
            <v>0</v>
          </cell>
          <cell r="W76">
            <v>26682639</v>
          </cell>
          <cell r="X76">
            <v>82.500001025148208</v>
          </cell>
          <cell r="Z76">
            <v>0</v>
          </cell>
          <cell r="AA76">
            <v>0</v>
          </cell>
          <cell r="AB76">
            <v>0</v>
          </cell>
        </row>
        <row r="77">
          <cell r="A77">
            <v>68</v>
          </cell>
          <cell r="B77" t="str">
            <v>Conway</v>
          </cell>
          <cell r="C77">
            <v>270902400</v>
          </cell>
          <cell r="D77">
            <v>936197.51062690979</v>
          </cell>
          <cell r="E77">
            <v>68131000</v>
          </cell>
          <cell r="F77">
            <v>1020666.1401777192</v>
          </cell>
          <cell r="G77">
            <v>1956864</v>
          </cell>
          <cell r="H77">
            <v>2325939.6452445709</v>
          </cell>
          <cell r="I77">
            <v>1918900</v>
          </cell>
          <cell r="J77">
            <v>1918900</v>
          </cell>
          <cell r="K77">
            <v>82.5</v>
          </cell>
          <cell r="L77">
            <v>0.84132191649978827</v>
          </cell>
          <cell r="M77">
            <v>1874971</v>
          </cell>
          <cell r="N77">
            <v>4.4199999999999996E-2</v>
          </cell>
          <cell r="O77">
            <v>1957845</v>
          </cell>
          <cell r="P77">
            <v>84.174368152795893</v>
          </cell>
          <cell r="Q77">
            <v>0</v>
          </cell>
          <cell r="R77">
            <v>0</v>
          </cell>
          <cell r="S77">
            <v>0</v>
          </cell>
          <cell r="T77">
            <v>38945</v>
          </cell>
          <cell r="U77">
            <v>38945</v>
          </cell>
          <cell r="V77">
            <v>0</v>
          </cell>
          <cell r="W77">
            <v>1918900</v>
          </cell>
          <cell r="X77">
            <v>82.49999108632197</v>
          </cell>
          <cell r="Z77">
            <v>0</v>
          </cell>
          <cell r="AA77">
            <v>0</v>
          </cell>
          <cell r="AB77">
            <v>0</v>
          </cell>
        </row>
        <row r="78">
          <cell r="A78">
            <v>69</v>
          </cell>
          <cell r="B78" t="str">
            <v>Cummington</v>
          </cell>
          <cell r="C78">
            <v>130242300</v>
          </cell>
          <cell r="D78">
            <v>450097.58879331884</v>
          </cell>
          <cell r="E78">
            <v>23201000</v>
          </cell>
          <cell r="F78">
            <v>347572.69258139853</v>
          </cell>
          <cell r="G78">
            <v>797670</v>
          </cell>
          <cell r="H78">
            <v>880535.13788450614</v>
          </cell>
          <cell r="I78">
            <v>726441</v>
          </cell>
          <cell r="J78">
            <v>726441</v>
          </cell>
          <cell r="K78">
            <v>82.5</v>
          </cell>
          <cell r="L78">
            <v>0.90589229853610342</v>
          </cell>
          <cell r="M78">
            <v>706211</v>
          </cell>
          <cell r="N78">
            <v>3.5700000000000003E-2</v>
          </cell>
          <cell r="O78">
            <v>731423</v>
          </cell>
          <cell r="P78">
            <v>83.06573679242949</v>
          </cell>
          <cell r="Q78">
            <v>0</v>
          </cell>
          <cell r="R78">
            <v>0</v>
          </cell>
          <cell r="S78">
            <v>0</v>
          </cell>
          <cell r="T78">
            <v>4982</v>
          </cell>
          <cell r="U78">
            <v>4982</v>
          </cell>
          <cell r="V78">
            <v>0</v>
          </cell>
          <cell r="W78">
            <v>726441</v>
          </cell>
          <cell r="X78">
            <v>82.499944493445341</v>
          </cell>
          <cell r="Z78">
            <v>0</v>
          </cell>
          <cell r="AA78">
            <v>0</v>
          </cell>
          <cell r="AB78">
            <v>0</v>
          </cell>
        </row>
        <row r="79">
          <cell r="A79">
            <v>70</v>
          </cell>
          <cell r="B79" t="str">
            <v>Dalton</v>
          </cell>
          <cell r="C79">
            <v>616299000</v>
          </cell>
          <cell r="D79">
            <v>2129835.6515182364</v>
          </cell>
          <cell r="E79">
            <v>209679000</v>
          </cell>
          <cell r="F79">
            <v>3141187.6474192948</v>
          </cell>
          <cell r="G79">
            <v>5271023</v>
          </cell>
          <cell r="H79">
            <v>10452955.47951768</v>
          </cell>
          <cell r="I79">
            <v>8623688</v>
          </cell>
          <cell r="J79">
            <v>5271023</v>
          </cell>
          <cell r="K79">
            <v>50.43</v>
          </cell>
          <cell r="L79">
            <v>0.50426149908783646</v>
          </cell>
          <cell r="M79">
            <v>5141209</v>
          </cell>
          <cell r="N79">
            <v>3.1600000000000003E-2</v>
          </cell>
          <cell r="O79">
            <v>5303671</v>
          </cell>
          <cell r="P79">
            <v>50.73848262716146</v>
          </cell>
          <cell r="Q79">
            <v>0</v>
          </cell>
          <cell r="R79">
            <v>0</v>
          </cell>
          <cell r="S79">
            <v>0</v>
          </cell>
          <cell r="T79">
            <v>32648</v>
          </cell>
          <cell r="U79">
            <v>32648</v>
          </cell>
          <cell r="V79">
            <v>0</v>
          </cell>
          <cell r="W79">
            <v>5271023</v>
          </cell>
          <cell r="X79">
            <v>50.42614990878365</v>
          </cell>
          <cell r="Z79">
            <v>0</v>
          </cell>
          <cell r="AA79">
            <v>0</v>
          </cell>
          <cell r="AB79">
            <v>0</v>
          </cell>
        </row>
        <row r="80">
          <cell r="A80">
            <v>71</v>
          </cell>
          <cell r="B80" t="str">
            <v>Danvers</v>
          </cell>
          <cell r="C80">
            <v>5183902300</v>
          </cell>
          <cell r="D80">
            <v>17914778.269196257</v>
          </cell>
          <cell r="E80">
            <v>1159162000</v>
          </cell>
          <cell r="F80">
            <v>17365331.558037978</v>
          </cell>
          <cell r="G80">
            <v>35280110</v>
          </cell>
          <cell r="H80">
            <v>39618496.09331575</v>
          </cell>
          <cell r="I80">
            <v>32685259</v>
          </cell>
          <cell r="J80">
            <v>32685259</v>
          </cell>
          <cell r="K80">
            <v>82.5</v>
          </cell>
          <cell r="L80">
            <v>0.8904959420191696</v>
          </cell>
          <cell r="M80">
            <v>30986688</v>
          </cell>
          <cell r="N80">
            <v>3.4799999999999998E-2</v>
          </cell>
          <cell r="O80">
            <v>32065025</v>
          </cell>
          <cell r="P80">
            <v>80.934483036598309</v>
          </cell>
          <cell r="Q80">
            <v>1.5655169634016914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32065025</v>
          </cell>
          <cell r="X80">
            <v>80.934483036598309</v>
          </cell>
          <cell r="Z80">
            <v>-620234</v>
          </cell>
          <cell r="AA80">
            <v>620234</v>
          </cell>
          <cell r="AB80">
            <v>0</v>
          </cell>
        </row>
        <row r="81">
          <cell r="A81">
            <v>72</v>
          </cell>
          <cell r="B81" t="str">
            <v>Dartmouth</v>
          </cell>
          <cell r="C81">
            <v>5885151300</v>
          </cell>
          <cell r="D81">
            <v>20338188.206242256</v>
          </cell>
          <cell r="E81">
            <v>1186773000</v>
          </cell>
          <cell r="F81">
            <v>17778970.177703723</v>
          </cell>
          <cell r="G81">
            <v>38117158</v>
          </cell>
          <cell r="H81">
            <v>44762493.577706747</v>
          </cell>
          <cell r="I81">
            <v>36929057</v>
          </cell>
          <cell r="J81">
            <v>36929057</v>
          </cell>
          <cell r="K81">
            <v>82.5</v>
          </cell>
          <cell r="L81">
            <v>0.85154232826259812</v>
          </cell>
          <cell r="M81">
            <v>35807659</v>
          </cell>
          <cell r="N81">
            <v>3.6700000000000003E-2</v>
          </cell>
          <cell r="O81">
            <v>37121800</v>
          </cell>
          <cell r="P81">
            <v>82.930589949278271</v>
          </cell>
          <cell r="Q81">
            <v>0</v>
          </cell>
          <cell r="R81">
            <v>0</v>
          </cell>
          <cell r="S81">
            <v>0</v>
          </cell>
          <cell r="T81">
            <v>192743</v>
          </cell>
          <cell r="U81">
            <v>192743</v>
          </cell>
          <cell r="V81">
            <v>0</v>
          </cell>
          <cell r="W81">
            <v>36929057</v>
          </cell>
          <cell r="X81">
            <v>82.499999549604922</v>
          </cell>
          <cell r="Z81">
            <v>0</v>
          </cell>
          <cell r="AA81">
            <v>0</v>
          </cell>
          <cell r="AB81">
            <v>0</v>
          </cell>
        </row>
        <row r="82">
          <cell r="A82">
            <v>73</v>
          </cell>
          <cell r="B82" t="str">
            <v>Dedham</v>
          </cell>
          <cell r="C82">
            <v>5319862700</v>
          </cell>
          <cell r="D82">
            <v>18384636.74229889</v>
          </cell>
          <cell r="E82">
            <v>1400955000</v>
          </cell>
          <cell r="F82">
            <v>20987616.979241118</v>
          </cell>
          <cell r="G82">
            <v>39372254</v>
          </cell>
          <cell r="H82">
            <v>32192134.954533786</v>
          </cell>
          <cell r="I82">
            <v>26558511</v>
          </cell>
          <cell r="J82">
            <v>26558511</v>
          </cell>
          <cell r="K82">
            <v>82.5</v>
          </cell>
          <cell r="L82">
            <v>1.2230395422859335</v>
          </cell>
          <cell r="M82">
            <v>24653780</v>
          </cell>
          <cell r="N82">
            <v>3.7100000000000001E-2</v>
          </cell>
          <cell r="O82">
            <v>25568435</v>
          </cell>
          <cell r="P82">
            <v>79.424477550529971</v>
          </cell>
          <cell r="Q82">
            <v>3.0755224494700286</v>
          </cell>
          <cell r="R82">
            <v>0.01</v>
          </cell>
          <cell r="S82">
            <v>246538</v>
          </cell>
          <cell r="T82">
            <v>0</v>
          </cell>
          <cell r="U82">
            <v>0</v>
          </cell>
          <cell r="V82">
            <v>0</v>
          </cell>
          <cell r="W82">
            <v>25814973</v>
          </cell>
          <cell r="X82">
            <v>80.190310572627439</v>
          </cell>
          <cell r="Z82">
            <v>-990076</v>
          </cell>
          <cell r="AA82">
            <v>743538</v>
          </cell>
          <cell r="AB82">
            <v>0</v>
          </cell>
        </row>
        <row r="83">
          <cell r="A83">
            <v>74</v>
          </cell>
          <cell r="B83" t="str">
            <v>Deerfield</v>
          </cell>
          <cell r="C83">
            <v>711485200</v>
          </cell>
          <cell r="D83">
            <v>2458784.6880939007</v>
          </cell>
          <cell r="E83">
            <v>202027000</v>
          </cell>
          <cell r="F83">
            <v>3026553.52631965</v>
          </cell>
          <cell r="G83">
            <v>5485338</v>
          </cell>
          <cell r="H83">
            <v>6668329.1739219576</v>
          </cell>
          <cell r="I83">
            <v>5501372</v>
          </cell>
          <cell r="J83">
            <v>5485338</v>
          </cell>
          <cell r="K83">
            <v>82.26</v>
          </cell>
          <cell r="L83">
            <v>0.82259556433591818</v>
          </cell>
          <cell r="M83">
            <v>5167067</v>
          </cell>
          <cell r="N83">
            <v>3.5000000000000003E-2</v>
          </cell>
          <cell r="O83">
            <v>5347914</v>
          </cell>
          <cell r="P83">
            <v>80.198710359324394</v>
          </cell>
          <cell r="Q83">
            <v>2.0612896406756107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5347914</v>
          </cell>
          <cell r="X83">
            <v>80.198710359324394</v>
          </cell>
          <cell r="Z83">
            <v>-137424</v>
          </cell>
          <cell r="AA83">
            <v>137424</v>
          </cell>
          <cell r="AB83">
            <v>0</v>
          </cell>
        </row>
        <row r="84">
          <cell r="A84">
            <v>75</v>
          </cell>
          <cell r="B84" t="str">
            <v>Dennis</v>
          </cell>
          <cell r="C84">
            <v>7229652400</v>
          </cell>
          <cell r="D84">
            <v>24984579.610877808</v>
          </cell>
          <cell r="E84">
            <v>469358000</v>
          </cell>
          <cell r="F84">
            <v>7031422.0871781409</v>
          </cell>
          <cell r="G84">
            <v>32016002</v>
          </cell>
          <cell r="H84">
            <v>13857836.332432786</v>
          </cell>
          <cell r="I84">
            <v>11432715</v>
          </cell>
          <cell r="J84">
            <v>11432715</v>
          </cell>
          <cell r="K84">
            <v>82.5</v>
          </cell>
          <cell r="L84">
            <v>2.3103175150849462</v>
          </cell>
          <cell r="M84">
            <v>11282312</v>
          </cell>
          <cell r="N84">
            <v>3.6299999999999999E-2</v>
          </cell>
          <cell r="O84">
            <v>11691860</v>
          </cell>
          <cell r="P84">
            <v>84.370025157797897</v>
          </cell>
          <cell r="Q84">
            <v>0</v>
          </cell>
          <cell r="R84">
            <v>0</v>
          </cell>
          <cell r="S84">
            <v>0</v>
          </cell>
          <cell r="T84">
            <v>259145</v>
          </cell>
          <cell r="U84">
            <v>259145</v>
          </cell>
          <cell r="V84">
            <v>0</v>
          </cell>
          <cell r="W84">
            <v>11432715</v>
          </cell>
          <cell r="X84">
            <v>82.500000185764577</v>
          </cell>
          <cell r="Z84">
            <v>0</v>
          </cell>
          <cell r="AA84">
            <v>0</v>
          </cell>
          <cell r="AB84">
            <v>0</v>
          </cell>
        </row>
        <row r="85">
          <cell r="A85">
            <v>76</v>
          </cell>
          <cell r="B85" t="str">
            <v>Dighton</v>
          </cell>
          <cell r="C85">
            <v>1019183000</v>
          </cell>
          <cell r="D85">
            <v>3522141.5073224371</v>
          </cell>
          <cell r="E85">
            <v>259884000</v>
          </cell>
          <cell r="F85">
            <v>3893305.5316074383</v>
          </cell>
          <cell r="G85">
            <v>7415447</v>
          </cell>
          <cell r="H85">
            <v>15017585.293982184</v>
          </cell>
          <cell r="I85">
            <v>12389508</v>
          </cell>
          <cell r="J85">
            <v>7415447</v>
          </cell>
          <cell r="K85">
            <v>49.38</v>
          </cell>
          <cell r="L85">
            <v>0.49378424392711812</v>
          </cell>
          <cell r="M85">
            <v>6820486</v>
          </cell>
          <cell r="N85">
            <v>5.3399999999999996E-2</v>
          </cell>
          <cell r="O85">
            <v>7184700</v>
          </cell>
          <cell r="P85">
            <v>47.841912393725764</v>
          </cell>
          <cell r="Q85">
            <v>1.5380876062742388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7184700</v>
          </cell>
          <cell r="X85">
            <v>47.841912393725764</v>
          </cell>
          <cell r="Z85">
            <v>-230747</v>
          </cell>
          <cell r="AA85">
            <v>230747</v>
          </cell>
          <cell r="AB85">
            <v>0</v>
          </cell>
        </row>
        <row r="86">
          <cell r="A86">
            <v>77</v>
          </cell>
          <cell r="B86" t="str">
            <v>Douglas</v>
          </cell>
          <cell r="C86">
            <v>1022069000</v>
          </cell>
          <cell r="D86">
            <v>3532115.0845800373</v>
          </cell>
          <cell r="E86">
            <v>323988000</v>
          </cell>
          <cell r="F86">
            <v>4853643.4431301299</v>
          </cell>
          <cell r="G86">
            <v>8385759</v>
          </cell>
          <cell r="H86">
            <v>14798185.519511927</v>
          </cell>
          <cell r="I86">
            <v>12208503</v>
          </cell>
          <cell r="J86">
            <v>8385759</v>
          </cell>
          <cell r="K86">
            <v>56.67</v>
          </cell>
          <cell r="L86">
            <v>0.56667481218849991</v>
          </cell>
          <cell r="M86">
            <v>7819674</v>
          </cell>
          <cell r="N86">
            <v>3.78E-2</v>
          </cell>
          <cell r="O86">
            <v>8115258</v>
          </cell>
          <cell r="P86">
            <v>54.839547654675279</v>
          </cell>
          <cell r="Q86">
            <v>1.8304523453247228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8115258</v>
          </cell>
          <cell r="X86">
            <v>54.839547654675279</v>
          </cell>
          <cell r="Z86">
            <v>-270501</v>
          </cell>
          <cell r="AA86">
            <v>270501</v>
          </cell>
          <cell r="AB86">
            <v>0</v>
          </cell>
        </row>
        <row r="87">
          <cell r="A87">
            <v>78</v>
          </cell>
          <cell r="B87" t="str">
            <v>Dover</v>
          </cell>
          <cell r="C87">
            <v>2646446400</v>
          </cell>
          <cell r="D87">
            <v>9145716.4339907933</v>
          </cell>
          <cell r="E87">
            <v>1369067000</v>
          </cell>
          <cell r="F87">
            <v>20509904.896958645</v>
          </cell>
          <cell r="G87">
            <v>29655621</v>
          </cell>
          <cell r="H87">
            <v>12246219.368432198</v>
          </cell>
          <cell r="I87">
            <v>10103131</v>
          </cell>
          <cell r="J87">
            <v>10103131</v>
          </cell>
          <cell r="K87">
            <v>82.5</v>
          </cell>
          <cell r="L87">
            <v>2.4216143862688795</v>
          </cell>
          <cell r="M87">
            <v>9584669</v>
          </cell>
          <cell r="N87">
            <v>3.5799999999999998E-2</v>
          </cell>
          <cell r="O87">
            <v>9927800</v>
          </cell>
          <cell r="P87">
            <v>81.068284842189541</v>
          </cell>
          <cell r="Q87">
            <v>1.4317151578104585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175331</v>
          </cell>
          <cell r="W87">
            <v>10103131</v>
          </cell>
          <cell r="X87">
            <v>82.500000171836191</v>
          </cell>
          <cell r="Z87">
            <v>-175331</v>
          </cell>
          <cell r="AA87">
            <v>0</v>
          </cell>
          <cell r="AB87">
            <v>0</v>
          </cell>
        </row>
        <row r="88">
          <cell r="A88">
            <v>79</v>
          </cell>
          <cell r="B88" t="str">
            <v>Dracut</v>
          </cell>
          <cell r="C88">
            <v>3647155100</v>
          </cell>
          <cell r="D88">
            <v>12604013.569057485</v>
          </cell>
          <cell r="E88">
            <v>1061254000</v>
          </cell>
          <cell r="F88">
            <v>15898578.09115036</v>
          </cell>
          <cell r="G88">
            <v>28502592</v>
          </cell>
          <cell r="H88">
            <v>50053984.581929453</v>
          </cell>
          <cell r="I88">
            <v>41294537</v>
          </cell>
          <cell r="J88">
            <v>28502592</v>
          </cell>
          <cell r="K88">
            <v>56.94</v>
          </cell>
          <cell r="L88">
            <v>0.56943702360690862</v>
          </cell>
          <cell r="M88">
            <v>26453657</v>
          </cell>
          <cell r="N88">
            <v>4.0800000000000003E-2</v>
          </cell>
          <cell r="O88">
            <v>27532966</v>
          </cell>
          <cell r="P88">
            <v>55.006541896646489</v>
          </cell>
          <cell r="Q88">
            <v>1.9334581033535088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27532966</v>
          </cell>
          <cell r="X88">
            <v>55.006541896646489</v>
          </cell>
          <cell r="Z88">
            <v>-969626</v>
          </cell>
          <cell r="AA88">
            <v>969626</v>
          </cell>
          <cell r="AB88">
            <v>0</v>
          </cell>
        </row>
        <row r="89">
          <cell r="A89">
            <v>80</v>
          </cell>
          <cell r="B89" t="str">
            <v>Dudley</v>
          </cell>
          <cell r="C89">
            <v>1016192300</v>
          </cell>
          <cell r="D89">
            <v>3511806.1027817912</v>
          </cell>
          <cell r="E89">
            <v>316207000</v>
          </cell>
          <cell r="F89">
            <v>4737076.7813062491</v>
          </cell>
          <cell r="G89">
            <v>8248883</v>
          </cell>
          <cell r="H89">
            <v>20993982.649267014</v>
          </cell>
          <cell r="I89">
            <v>17320036</v>
          </cell>
          <cell r="J89">
            <v>8248883</v>
          </cell>
          <cell r="K89">
            <v>39.29</v>
          </cell>
          <cell r="L89">
            <v>0.39291653888682254</v>
          </cell>
          <cell r="M89">
            <v>6829251</v>
          </cell>
          <cell r="N89">
            <v>3.1600000000000003E-2</v>
          </cell>
          <cell r="O89">
            <v>7045055</v>
          </cell>
          <cell r="P89">
            <v>33.557496534589028</v>
          </cell>
          <cell r="Q89">
            <v>5.7325034654109714</v>
          </cell>
          <cell r="R89">
            <v>0.01</v>
          </cell>
          <cell r="S89">
            <v>68293</v>
          </cell>
          <cell r="T89">
            <v>0</v>
          </cell>
          <cell r="U89">
            <v>0</v>
          </cell>
          <cell r="V89">
            <v>0</v>
          </cell>
          <cell r="W89">
            <v>7113348</v>
          </cell>
          <cell r="X89">
            <v>33.88279450754122</v>
          </cell>
          <cell r="Z89">
            <v>-1203828</v>
          </cell>
          <cell r="AA89">
            <v>1135535</v>
          </cell>
          <cell r="AB89">
            <v>0</v>
          </cell>
        </row>
        <row r="90">
          <cell r="A90">
            <v>81</v>
          </cell>
          <cell r="B90" t="str">
            <v>Dunstable</v>
          </cell>
          <cell r="C90">
            <v>551243500</v>
          </cell>
          <cell r="D90">
            <v>1905013.7335411757</v>
          </cell>
          <cell r="E90">
            <v>187583000</v>
          </cell>
          <cell r="F90">
            <v>2810168.8889486007</v>
          </cell>
          <cell r="G90">
            <v>4715183</v>
          </cell>
          <cell r="H90">
            <v>5749473.0636276053</v>
          </cell>
          <cell r="I90">
            <v>4743315</v>
          </cell>
          <cell r="J90">
            <v>4715183</v>
          </cell>
          <cell r="K90">
            <v>82.01</v>
          </cell>
          <cell r="L90">
            <v>0.8201069815996278</v>
          </cell>
          <cell r="M90">
            <v>4414049</v>
          </cell>
          <cell r="N90">
            <v>4.6100000000000002E-2</v>
          </cell>
          <cell r="O90">
            <v>4617537</v>
          </cell>
          <cell r="P90">
            <v>80.312351217218932</v>
          </cell>
          <cell r="Q90">
            <v>1.6976487827810729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4617537</v>
          </cell>
          <cell r="X90">
            <v>80.312351217218932</v>
          </cell>
          <cell r="Z90">
            <v>-97646</v>
          </cell>
          <cell r="AA90">
            <v>97646</v>
          </cell>
          <cell r="AB90">
            <v>0</v>
          </cell>
        </row>
        <row r="91">
          <cell r="A91">
            <v>82</v>
          </cell>
          <cell r="B91" t="str">
            <v>Duxbury</v>
          </cell>
          <cell r="C91">
            <v>4265308000</v>
          </cell>
          <cell r="D91">
            <v>14740256.017137699</v>
          </cell>
          <cell r="E91">
            <v>1441663000</v>
          </cell>
          <cell r="F91">
            <v>21597460.915692288</v>
          </cell>
          <cell r="G91">
            <v>36337717</v>
          </cell>
          <cell r="H91">
            <v>30413600.834905829</v>
          </cell>
          <cell r="I91">
            <v>25091221</v>
          </cell>
          <cell r="J91">
            <v>25091221</v>
          </cell>
          <cell r="K91">
            <v>82.5</v>
          </cell>
          <cell r="L91">
            <v>1.1947850962223137</v>
          </cell>
          <cell r="M91">
            <v>24763550</v>
          </cell>
          <cell r="N91">
            <v>3.8600000000000002E-2</v>
          </cell>
          <cell r="O91">
            <v>25719423</v>
          </cell>
          <cell r="P91">
            <v>84.565530861053787</v>
          </cell>
          <cell r="Q91">
            <v>0</v>
          </cell>
          <cell r="R91">
            <v>0</v>
          </cell>
          <cell r="S91">
            <v>0</v>
          </cell>
          <cell r="T91">
            <v>628202</v>
          </cell>
          <cell r="U91">
            <v>628202</v>
          </cell>
          <cell r="V91">
            <v>0</v>
          </cell>
          <cell r="W91">
            <v>25091221</v>
          </cell>
          <cell r="X91">
            <v>82.500001023235271</v>
          </cell>
          <cell r="Z91">
            <v>0</v>
          </cell>
          <cell r="AA91">
            <v>0</v>
          </cell>
          <cell r="AB91">
            <v>0</v>
          </cell>
        </row>
        <row r="92">
          <cell r="A92">
            <v>83</v>
          </cell>
          <cell r="B92" t="str">
            <v>East Bridgewater</v>
          </cell>
          <cell r="C92">
            <v>1751566500</v>
          </cell>
          <cell r="D92">
            <v>6053147.5431649527</v>
          </cell>
          <cell r="E92">
            <v>478509000</v>
          </cell>
          <cell r="F92">
            <v>7168512.6311121257</v>
          </cell>
          <cell r="G92">
            <v>13221660</v>
          </cell>
          <cell r="H92">
            <v>24383826.272465885</v>
          </cell>
          <cell r="I92">
            <v>20116657</v>
          </cell>
          <cell r="J92">
            <v>13221660</v>
          </cell>
          <cell r="K92">
            <v>54.22</v>
          </cell>
          <cell r="L92">
            <v>0.54223073328445759</v>
          </cell>
          <cell r="M92">
            <v>12383869</v>
          </cell>
          <cell r="N92">
            <v>4.2000000000000003E-2</v>
          </cell>
          <cell r="O92">
            <v>12903991</v>
          </cell>
          <cell r="P92">
            <v>52.92028763578886</v>
          </cell>
          <cell r="Q92">
            <v>1.299712364211139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12903991</v>
          </cell>
          <cell r="X92">
            <v>52.92028763578886</v>
          </cell>
          <cell r="Z92">
            <v>-317669</v>
          </cell>
          <cell r="AA92">
            <v>317669</v>
          </cell>
          <cell r="AB92">
            <v>0</v>
          </cell>
        </row>
        <row r="93">
          <cell r="A93">
            <v>84</v>
          </cell>
          <cell r="B93" t="str">
            <v>East Brookfield</v>
          </cell>
          <cell r="C93">
            <v>253517600</v>
          </cell>
          <cell r="D93">
            <v>876118.28474058805</v>
          </cell>
          <cell r="E93">
            <v>67904000</v>
          </cell>
          <cell r="F93">
            <v>1017265.4677404977</v>
          </cell>
          <cell r="G93">
            <v>1893384</v>
          </cell>
          <cell r="H93">
            <v>3527867.7857576855</v>
          </cell>
          <cell r="I93">
            <v>2910491</v>
          </cell>
          <cell r="J93">
            <v>1893384</v>
          </cell>
          <cell r="K93">
            <v>53.67</v>
          </cell>
          <cell r="L93">
            <v>0.53669358235128839</v>
          </cell>
          <cell r="M93">
            <v>1673869</v>
          </cell>
          <cell r="N93">
            <v>3.8100000000000002E-2</v>
          </cell>
          <cell r="O93">
            <v>1737643</v>
          </cell>
          <cell r="P93">
            <v>49.25476535756296</v>
          </cell>
          <cell r="Q93">
            <v>4.4152346424370421</v>
          </cell>
          <cell r="R93">
            <v>0.01</v>
          </cell>
          <cell r="S93">
            <v>16739</v>
          </cell>
          <cell r="T93">
            <v>0</v>
          </cell>
          <cell r="U93">
            <v>0</v>
          </cell>
          <cell r="V93">
            <v>0</v>
          </cell>
          <cell r="W93">
            <v>1754382</v>
          </cell>
          <cell r="X93">
            <v>49.729244590247838</v>
          </cell>
          <cell r="Z93">
            <v>-155741</v>
          </cell>
          <cell r="AA93">
            <v>139002</v>
          </cell>
          <cell r="AB93">
            <v>0</v>
          </cell>
        </row>
        <row r="94">
          <cell r="A94">
            <v>85</v>
          </cell>
          <cell r="B94" t="str">
            <v>Eastham</v>
          </cell>
          <cell r="C94">
            <v>2976889500</v>
          </cell>
          <cell r="D94">
            <v>10287677.55217889</v>
          </cell>
          <cell r="E94">
            <v>166437000</v>
          </cell>
          <cell r="F94">
            <v>2493382.0195323578</v>
          </cell>
          <cell r="G94">
            <v>12781060</v>
          </cell>
          <cell r="H94">
            <v>5080277.4581287801</v>
          </cell>
          <cell r="I94">
            <v>4191229</v>
          </cell>
          <cell r="J94">
            <v>4191229</v>
          </cell>
          <cell r="K94">
            <v>82.5</v>
          </cell>
          <cell r="L94">
            <v>2.5158192845450711</v>
          </cell>
          <cell r="M94">
            <v>3957585</v>
          </cell>
          <cell r="N94">
            <v>3.5900000000000001E-2</v>
          </cell>
          <cell r="O94">
            <v>4099662</v>
          </cell>
          <cell r="P94">
            <v>80.697600353308843</v>
          </cell>
          <cell r="Q94">
            <v>1.8023996466911569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91567</v>
          </cell>
          <cell r="W94">
            <v>4191229</v>
          </cell>
          <cell r="X94">
            <v>82.500001910205839</v>
          </cell>
          <cell r="Z94">
            <v>-91567</v>
          </cell>
          <cell r="AA94">
            <v>0</v>
          </cell>
          <cell r="AB94">
            <v>0</v>
          </cell>
        </row>
        <row r="95">
          <cell r="A95">
            <v>86</v>
          </cell>
          <cell r="B95" t="str">
            <v>Easthampton</v>
          </cell>
          <cell r="C95">
            <v>1554415700</v>
          </cell>
          <cell r="D95">
            <v>5371824.350095774</v>
          </cell>
          <cell r="E95">
            <v>463815000</v>
          </cell>
          <cell r="F95">
            <v>6948382.7597793788</v>
          </cell>
          <cell r="G95">
            <v>12320207</v>
          </cell>
          <cell r="H95">
            <v>19700559.137801927</v>
          </cell>
          <cell r="I95">
            <v>16252961</v>
          </cell>
          <cell r="J95">
            <v>12320207</v>
          </cell>
          <cell r="K95">
            <v>62.54</v>
          </cell>
          <cell r="L95">
            <v>0.62537346853063058</v>
          </cell>
          <cell r="M95">
            <v>12132351</v>
          </cell>
          <cell r="N95">
            <v>3.8300000000000001E-2</v>
          </cell>
          <cell r="O95">
            <v>12597020</v>
          </cell>
          <cell r="P95">
            <v>63.942449104546085</v>
          </cell>
          <cell r="Q95">
            <v>0</v>
          </cell>
          <cell r="R95">
            <v>0</v>
          </cell>
          <cell r="S95">
            <v>0</v>
          </cell>
          <cell r="T95">
            <v>276813</v>
          </cell>
          <cell r="U95">
            <v>276813</v>
          </cell>
          <cell r="V95">
            <v>0</v>
          </cell>
          <cell r="W95">
            <v>12320207</v>
          </cell>
          <cell r="X95">
            <v>62.537346853063056</v>
          </cell>
          <cell r="Z95">
            <v>0</v>
          </cell>
          <cell r="AA95">
            <v>0</v>
          </cell>
          <cell r="AB95">
            <v>0</v>
          </cell>
        </row>
        <row r="96">
          <cell r="A96">
            <v>87</v>
          </cell>
          <cell r="B96" t="str">
            <v>East Longmeadow</v>
          </cell>
          <cell r="C96">
            <v>1986089000</v>
          </cell>
          <cell r="D96">
            <v>6863621.6500241002</v>
          </cell>
          <cell r="E96">
            <v>666532000</v>
          </cell>
          <cell r="F96">
            <v>9985273.1318333149</v>
          </cell>
          <cell r="G96">
            <v>16848895</v>
          </cell>
          <cell r="H96">
            <v>28769862.744360216</v>
          </cell>
          <cell r="I96">
            <v>23735137</v>
          </cell>
          <cell r="J96">
            <v>16848895</v>
          </cell>
          <cell r="K96">
            <v>58.56</v>
          </cell>
          <cell r="L96">
            <v>0.5856439132057697</v>
          </cell>
          <cell r="M96">
            <v>16509582</v>
          </cell>
          <cell r="N96">
            <v>4.1700000000000001E-2</v>
          </cell>
          <cell r="O96">
            <v>17198032</v>
          </cell>
          <cell r="P96">
            <v>59.777942469924874</v>
          </cell>
          <cell r="Q96">
            <v>0</v>
          </cell>
          <cell r="R96">
            <v>0</v>
          </cell>
          <cell r="S96">
            <v>0</v>
          </cell>
          <cell r="T96">
            <v>349137</v>
          </cell>
          <cell r="U96">
            <v>349137</v>
          </cell>
          <cell r="V96">
            <v>0</v>
          </cell>
          <cell r="W96">
            <v>16848895</v>
          </cell>
          <cell r="X96">
            <v>58.564391320576966</v>
          </cell>
          <cell r="Z96">
            <v>0</v>
          </cell>
          <cell r="AA96">
            <v>0</v>
          </cell>
          <cell r="AB96">
            <v>0</v>
          </cell>
        </row>
        <row r="97">
          <cell r="A97">
            <v>88</v>
          </cell>
          <cell r="B97" t="str">
            <v>Easton</v>
          </cell>
          <cell r="C97">
            <v>3609247100</v>
          </cell>
          <cell r="D97">
            <v>12473009.283998199</v>
          </cell>
          <cell r="E97">
            <v>1157143000</v>
          </cell>
          <cell r="F97">
            <v>17335085.048563305</v>
          </cell>
          <cell r="G97">
            <v>29808094</v>
          </cell>
          <cell r="H97">
            <v>38835450.17531807</v>
          </cell>
          <cell r="I97">
            <v>32039246</v>
          </cell>
          <cell r="J97">
            <v>29808094</v>
          </cell>
          <cell r="K97">
            <v>76.75</v>
          </cell>
          <cell r="L97">
            <v>0.76754856363026225</v>
          </cell>
          <cell r="M97">
            <v>28750763</v>
          </cell>
          <cell r="N97">
            <v>4.4299999999999999E-2</v>
          </cell>
          <cell r="O97">
            <v>30024422</v>
          </cell>
          <cell r="P97">
            <v>77.311893809543292</v>
          </cell>
          <cell r="Q97">
            <v>0</v>
          </cell>
          <cell r="R97">
            <v>0</v>
          </cell>
          <cell r="S97">
            <v>0</v>
          </cell>
          <cell r="T97">
            <v>216328</v>
          </cell>
          <cell r="U97">
            <v>216328</v>
          </cell>
          <cell r="V97">
            <v>0</v>
          </cell>
          <cell r="W97">
            <v>29808094</v>
          </cell>
          <cell r="X97">
            <v>76.754856363026221</v>
          </cell>
          <cell r="Z97">
            <v>0</v>
          </cell>
          <cell r="AA97">
            <v>0</v>
          </cell>
          <cell r="AB97">
            <v>0</v>
          </cell>
        </row>
        <row r="98">
          <cell r="A98">
            <v>89</v>
          </cell>
          <cell r="B98" t="str">
            <v>Edgartown</v>
          </cell>
          <cell r="C98">
            <v>8635274400</v>
          </cell>
          <cell r="D98">
            <v>29842195.554045599</v>
          </cell>
          <cell r="E98">
            <v>225215000</v>
          </cell>
          <cell r="F98">
            <v>3373931.4667350403</v>
          </cell>
          <cell r="G98">
            <v>33216127</v>
          </cell>
          <cell r="H98">
            <v>7435876.4482236747</v>
          </cell>
          <cell r="I98">
            <v>6134598</v>
          </cell>
          <cell r="J98">
            <v>6134598</v>
          </cell>
          <cell r="K98">
            <v>82.5</v>
          </cell>
          <cell r="L98">
            <v>4.4670089976999092</v>
          </cell>
          <cell r="M98">
            <v>5440959</v>
          </cell>
          <cell r="N98">
            <v>4.3799999999999999E-2</v>
          </cell>
          <cell r="O98">
            <v>5679273</v>
          </cell>
          <cell r="P98">
            <v>76.376645571574784</v>
          </cell>
          <cell r="Q98">
            <v>6.1233544284252162</v>
          </cell>
          <cell r="R98">
            <v>0.01</v>
          </cell>
          <cell r="S98">
            <v>54410</v>
          </cell>
          <cell r="T98">
            <v>0</v>
          </cell>
          <cell r="U98">
            <v>0</v>
          </cell>
          <cell r="V98">
            <v>400915</v>
          </cell>
          <cell r="W98">
            <v>6134598</v>
          </cell>
          <cell r="X98">
            <v>82.499999061515723</v>
          </cell>
          <cell r="Z98">
            <v>-455325</v>
          </cell>
          <cell r="AA98">
            <v>0</v>
          </cell>
          <cell r="AB98">
            <v>0</v>
          </cell>
        </row>
        <row r="99">
          <cell r="A99">
            <v>90</v>
          </cell>
          <cell r="B99" t="str">
            <v>Egremont</v>
          </cell>
          <cell r="C99">
            <v>447001500</v>
          </cell>
          <cell r="D99">
            <v>1544769.2288680153</v>
          </cell>
          <cell r="E99">
            <v>29606000</v>
          </cell>
          <cell r="F99">
            <v>443525.58668009506</v>
          </cell>
          <cell r="G99">
            <v>1988295</v>
          </cell>
          <cell r="H99">
            <v>983690.24631992972</v>
          </cell>
          <cell r="I99">
            <v>811544</v>
          </cell>
          <cell r="J99">
            <v>811544</v>
          </cell>
          <cell r="K99">
            <v>82.5</v>
          </cell>
          <cell r="L99">
            <v>2.0212612734937481</v>
          </cell>
          <cell r="M99">
            <v>682579</v>
          </cell>
          <cell r="N99">
            <v>3.1199999999999995E-2</v>
          </cell>
          <cell r="O99">
            <v>703875</v>
          </cell>
          <cell r="P99">
            <v>71.554536871058474</v>
          </cell>
          <cell r="Q99">
            <v>10.945463128941526</v>
          </cell>
          <cell r="R99">
            <v>0.02</v>
          </cell>
          <cell r="S99">
            <v>13652</v>
          </cell>
          <cell r="T99">
            <v>0</v>
          </cell>
          <cell r="U99">
            <v>0</v>
          </cell>
          <cell r="V99">
            <v>94017</v>
          </cell>
          <cell r="W99">
            <v>811544</v>
          </cell>
          <cell r="X99">
            <v>82.499953927169273</v>
          </cell>
          <cell r="Z99">
            <v>-107669</v>
          </cell>
          <cell r="AA99">
            <v>0</v>
          </cell>
          <cell r="AB99">
            <v>0</v>
          </cell>
        </row>
        <row r="100">
          <cell r="A100">
            <v>91</v>
          </cell>
          <cell r="B100" t="str">
            <v>Erving</v>
          </cell>
          <cell r="C100">
            <v>895171300</v>
          </cell>
          <cell r="D100">
            <v>3093575.9249259317</v>
          </cell>
          <cell r="E100">
            <v>35067000</v>
          </cell>
          <cell r="F100">
            <v>525336.47733942082</v>
          </cell>
          <cell r="G100">
            <v>3618912</v>
          </cell>
          <cell r="H100">
            <v>2811490.0145187415</v>
          </cell>
          <cell r="I100">
            <v>2319479</v>
          </cell>
          <cell r="J100">
            <v>2319479</v>
          </cell>
          <cell r="K100">
            <v>82.5</v>
          </cell>
          <cell r="L100">
            <v>1.2871865029972263</v>
          </cell>
          <cell r="M100">
            <v>2315909</v>
          </cell>
          <cell r="N100">
            <v>3.0099999999999998E-2</v>
          </cell>
          <cell r="O100">
            <v>2385618</v>
          </cell>
          <cell r="P100">
            <v>84.852444350877747</v>
          </cell>
          <cell r="Q100">
            <v>0</v>
          </cell>
          <cell r="R100">
            <v>0</v>
          </cell>
          <cell r="S100">
            <v>0</v>
          </cell>
          <cell r="T100">
            <v>66139</v>
          </cell>
          <cell r="U100">
            <v>66139</v>
          </cell>
          <cell r="V100">
            <v>0</v>
          </cell>
          <cell r="W100">
            <v>2319479</v>
          </cell>
          <cell r="X100">
            <v>82.49999068188184</v>
          </cell>
          <cell r="Z100">
            <v>0</v>
          </cell>
          <cell r="AA100">
            <v>0</v>
          </cell>
          <cell r="AB100">
            <v>0</v>
          </cell>
        </row>
        <row r="101">
          <cell r="A101">
            <v>92</v>
          </cell>
          <cell r="B101" t="str">
            <v>Essex</v>
          </cell>
          <cell r="C101">
            <v>867344300</v>
          </cell>
          <cell r="D101">
            <v>2997410.043308733</v>
          </cell>
          <cell r="E101">
            <v>192525000</v>
          </cell>
          <cell r="F101">
            <v>2884204.673903442</v>
          </cell>
          <cell r="G101">
            <v>5881615</v>
          </cell>
          <cell r="H101">
            <v>5806523.1393412147</v>
          </cell>
          <cell r="I101">
            <v>4790382</v>
          </cell>
          <cell r="J101">
            <v>4790382</v>
          </cell>
          <cell r="K101">
            <v>82.5</v>
          </cell>
          <cell r="L101">
            <v>1.0129323278073261</v>
          </cell>
          <cell r="M101">
            <v>4513958</v>
          </cell>
          <cell r="N101">
            <v>3.3700000000000001E-2</v>
          </cell>
          <cell r="O101">
            <v>4666078</v>
          </cell>
          <cell r="P101">
            <v>80.359242321548635</v>
          </cell>
          <cell r="Q101">
            <v>2.1407576784513651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4666078</v>
          </cell>
          <cell r="X101">
            <v>80.359242321548635</v>
          </cell>
          <cell r="Z101">
            <v>-124304</v>
          </cell>
          <cell r="AA101">
            <v>124304</v>
          </cell>
          <cell r="AB101">
            <v>0</v>
          </cell>
        </row>
        <row r="102">
          <cell r="A102">
            <v>93</v>
          </cell>
          <cell r="B102" t="str">
            <v>Everett</v>
          </cell>
          <cell r="C102">
            <v>5767100400</v>
          </cell>
          <cell r="D102">
            <v>19930222.242458746</v>
          </cell>
          <cell r="E102">
            <v>943864000</v>
          </cell>
          <cell r="F102">
            <v>14139966.032095563</v>
          </cell>
          <cell r="G102">
            <v>34070188</v>
          </cell>
          <cell r="H102">
            <v>105617503.49762131</v>
          </cell>
          <cell r="I102">
            <v>87134440</v>
          </cell>
          <cell r="J102">
            <v>34070188</v>
          </cell>
          <cell r="K102">
            <v>32.26</v>
          </cell>
          <cell r="L102">
            <v>0.32258088736936791</v>
          </cell>
          <cell r="M102">
            <v>28814865</v>
          </cell>
          <cell r="N102">
            <v>5.2499999999999998E-2</v>
          </cell>
          <cell r="O102">
            <v>30327645</v>
          </cell>
          <cell r="P102">
            <v>28.714601269365385</v>
          </cell>
          <cell r="Q102">
            <v>3.5453987306346129</v>
          </cell>
          <cell r="R102">
            <v>0.01</v>
          </cell>
          <cell r="S102">
            <v>288149</v>
          </cell>
          <cell r="T102">
            <v>0</v>
          </cell>
          <cell r="U102">
            <v>0</v>
          </cell>
          <cell r="V102">
            <v>0</v>
          </cell>
          <cell r="W102">
            <v>30615794</v>
          </cell>
          <cell r="X102">
            <v>28.987424419371472</v>
          </cell>
          <cell r="Z102">
            <v>-3742543</v>
          </cell>
          <cell r="AA102">
            <v>3454394</v>
          </cell>
          <cell r="AB102">
            <v>0</v>
          </cell>
        </row>
        <row r="103">
          <cell r="A103">
            <v>94</v>
          </cell>
          <cell r="B103" t="str">
            <v>Fairhaven</v>
          </cell>
          <cell r="C103">
            <v>2181956700</v>
          </cell>
          <cell r="D103">
            <v>7540510.6445557773</v>
          </cell>
          <cell r="E103">
            <v>459024000</v>
          </cell>
          <cell r="F103">
            <v>6876609.0961374026</v>
          </cell>
          <cell r="G103">
            <v>14417120</v>
          </cell>
          <cell r="H103">
            <v>23689393.974789973</v>
          </cell>
          <cell r="I103">
            <v>19543750</v>
          </cell>
          <cell r="J103">
            <v>14417120</v>
          </cell>
          <cell r="K103">
            <v>60.86</v>
          </cell>
          <cell r="L103">
            <v>0.60858965051375147</v>
          </cell>
          <cell r="M103">
            <v>13734487</v>
          </cell>
          <cell r="N103">
            <v>3.8199999999999998E-2</v>
          </cell>
          <cell r="O103">
            <v>14259144</v>
          </cell>
          <cell r="P103">
            <v>60.192101221223496</v>
          </cell>
          <cell r="Q103">
            <v>0.66789877877650383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14259144</v>
          </cell>
          <cell r="X103">
            <v>60.192101221223496</v>
          </cell>
          <cell r="Z103">
            <v>-157976</v>
          </cell>
          <cell r="AA103">
            <v>157976</v>
          </cell>
          <cell r="AB103">
            <v>0</v>
          </cell>
        </row>
        <row r="104">
          <cell r="A104">
            <v>95</v>
          </cell>
          <cell r="B104" t="str">
            <v>Fall River</v>
          </cell>
          <cell r="C104">
            <v>5571429500</v>
          </cell>
          <cell r="D104">
            <v>19254013.358808666</v>
          </cell>
          <cell r="E104">
            <v>1527800000</v>
          </cell>
          <cell r="F104">
            <v>22887873.786727324</v>
          </cell>
          <cell r="G104">
            <v>42141887</v>
          </cell>
          <cell r="H104">
            <v>181704453.54830152</v>
          </cell>
          <cell r="I104">
            <v>149906174</v>
          </cell>
          <cell r="J104">
            <v>42141887</v>
          </cell>
          <cell r="K104">
            <v>23.19</v>
          </cell>
          <cell r="L104">
            <v>0.23192544914039573</v>
          </cell>
          <cell r="M104">
            <v>33343146</v>
          </cell>
          <cell r="N104">
            <v>3.8300000000000001E-2</v>
          </cell>
          <cell r="O104">
            <v>34620188</v>
          </cell>
          <cell r="P104">
            <v>19.053021169234633</v>
          </cell>
          <cell r="Q104">
            <v>4.1369788307653685</v>
          </cell>
          <cell r="R104">
            <v>0.01</v>
          </cell>
          <cell r="S104">
            <v>333431</v>
          </cell>
          <cell r="T104">
            <v>0</v>
          </cell>
          <cell r="U104">
            <v>0</v>
          </cell>
          <cell r="V104">
            <v>0</v>
          </cell>
          <cell r="W104">
            <v>34953619</v>
          </cell>
          <cell r="X104">
            <v>19.236523000636563</v>
          </cell>
          <cell r="Z104">
            <v>-7521699</v>
          </cell>
          <cell r="AA104">
            <v>7188268</v>
          </cell>
          <cell r="AB104">
            <v>0</v>
          </cell>
        </row>
        <row r="105">
          <cell r="A105">
            <v>96</v>
          </cell>
          <cell r="B105" t="str">
            <v>Falmouth</v>
          </cell>
          <cell r="C105">
            <v>12342275400</v>
          </cell>
          <cell r="D105">
            <v>42653027.455466427</v>
          </cell>
          <cell r="E105">
            <v>1219065000</v>
          </cell>
          <cell r="F105">
            <v>18262734.558068298</v>
          </cell>
          <cell r="G105">
            <v>60915762</v>
          </cell>
          <cell r="H105">
            <v>41215035.146795198</v>
          </cell>
          <cell r="I105">
            <v>34002404</v>
          </cell>
          <cell r="J105">
            <v>34002404</v>
          </cell>
          <cell r="K105">
            <v>82.5</v>
          </cell>
          <cell r="L105">
            <v>1.4779985455074078</v>
          </cell>
          <cell r="M105">
            <v>32816183</v>
          </cell>
          <cell r="N105">
            <v>3.32E-2</v>
          </cell>
          <cell r="O105">
            <v>33905680</v>
          </cell>
          <cell r="P105">
            <v>82.265318661596339</v>
          </cell>
          <cell r="Q105">
            <v>0.23468133840366079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33905680</v>
          </cell>
          <cell r="X105">
            <v>82.265318661596339</v>
          </cell>
          <cell r="Z105">
            <v>-96724</v>
          </cell>
          <cell r="AA105">
            <v>96724</v>
          </cell>
          <cell r="AB105">
            <v>0</v>
          </cell>
        </row>
        <row r="106">
          <cell r="A106">
            <v>97</v>
          </cell>
          <cell r="B106" t="str">
            <v>Fitchburg</v>
          </cell>
          <cell r="C106">
            <v>2522862600</v>
          </cell>
          <cell r="D106">
            <v>8718629.6089430489</v>
          </cell>
          <cell r="E106">
            <v>785408000</v>
          </cell>
          <cell r="F106">
            <v>11766146.861556444</v>
          </cell>
          <cell r="G106">
            <v>20484776</v>
          </cell>
          <cell r="H106">
            <v>81932709.815303773</v>
          </cell>
          <cell r="I106">
            <v>67594486</v>
          </cell>
          <cell r="J106">
            <v>20484776</v>
          </cell>
          <cell r="K106">
            <v>25</v>
          </cell>
          <cell r="L106">
            <v>0.25001951047606824</v>
          </cell>
          <cell r="M106">
            <v>19343697</v>
          </cell>
          <cell r="N106">
            <v>4.6300000000000001E-2</v>
          </cell>
          <cell r="O106">
            <v>20239310</v>
          </cell>
          <cell r="P106">
            <v>24.702356416166779</v>
          </cell>
          <cell r="Q106">
            <v>0.29764358383322076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20239310</v>
          </cell>
          <cell r="X106">
            <v>24.702356416166779</v>
          </cell>
          <cell r="Z106">
            <v>-245466</v>
          </cell>
          <cell r="AA106">
            <v>245466</v>
          </cell>
          <cell r="AB106">
            <v>0</v>
          </cell>
        </row>
        <row r="107">
          <cell r="A107">
            <v>98</v>
          </cell>
          <cell r="B107" t="str">
            <v>Florida</v>
          </cell>
          <cell r="C107">
            <v>123293200</v>
          </cell>
          <cell r="D107">
            <v>426082.55562603252</v>
          </cell>
          <cell r="E107">
            <v>13603000</v>
          </cell>
          <cell r="F107">
            <v>203785.67032389829</v>
          </cell>
          <cell r="G107">
            <v>629868</v>
          </cell>
          <cell r="H107">
            <v>1056873.4898709271</v>
          </cell>
          <cell r="I107">
            <v>871921</v>
          </cell>
          <cell r="J107">
            <v>629868</v>
          </cell>
          <cell r="K107">
            <v>59.6</v>
          </cell>
          <cell r="L107">
            <v>0.59597293908557014</v>
          </cell>
          <cell r="M107">
            <v>629811</v>
          </cell>
          <cell r="N107">
            <v>5.2400000000000002E-2</v>
          </cell>
          <cell r="O107">
            <v>662813</v>
          </cell>
          <cell r="P107">
            <v>62.714507114843748</v>
          </cell>
          <cell r="Q107">
            <v>0</v>
          </cell>
          <cell r="R107">
            <v>0</v>
          </cell>
          <cell r="S107">
            <v>0</v>
          </cell>
          <cell r="T107">
            <v>32945</v>
          </cell>
          <cell r="U107">
            <v>32945</v>
          </cell>
          <cell r="V107">
            <v>0</v>
          </cell>
          <cell r="W107">
            <v>629868</v>
          </cell>
          <cell r="X107">
            <v>59.59729390855702</v>
          </cell>
          <cell r="Z107">
            <v>0</v>
          </cell>
          <cell r="AA107">
            <v>0</v>
          </cell>
          <cell r="AB107">
            <v>0</v>
          </cell>
        </row>
        <row r="108">
          <cell r="A108">
            <v>99</v>
          </cell>
          <cell r="B108" t="str">
            <v>Foxborough</v>
          </cell>
          <cell r="C108">
            <v>3309738100</v>
          </cell>
          <cell r="D108">
            <v>11437951.712672306</v>
          </cell>
          <cell r="E108">
            <v>913977000</v>
          </cell>
          <cell r="F108">
            <v>13692230.802442519</v>
          </cell>
          <cell r="G108">
            <v>25130183</v>
          </cell>
          <cell r="H108">
            <v>29707525.429135349</v>
          </cell>
          <cell r="I108">
            <v>24508708</v>
          </cell>
          <cell r="J108">
            <v>24508708</v>
          </cell>
          <cell r="K108">
            <v>82.5</v>
          </cell>
          <cell r="L108">
            <v>0.84591976736486552</v>
          </cell>
          <cell r="M108">
            <v>23179566</v>
          </cell>
          <cell r="N108">
            <v>5.4100000000000002E-2</v>
          </cell>
          <cell r="O108">
            <v>24433581</v>
          </cell>
          <cell r="P108">
            <v>82.247109602865194</v>
          </cell>
          <cell r="Q108">
            <v>0.25289039713480577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24433581</v>
          </cell>
          <cell r="X108">
            <v>82.247109602865194</v>
          </cell>
          <cell r="Z108">
            <v>-75127</v>
          </cell>
          <cell r="AA108">
            <v>75127</v>
          </cell>
          <cell r="AB108">
            <v>0</v>
          </cell>
        </row>
        <row r="109">
          <cell r="A109">
            <v>100</v>
          </cell>
          <cell r="B109" t="str">
            <v>Framingham</v>
          </cell>
          <cell r="C109">
            <v>9773587600</v>
          </cell>
          <cell r="D109">
            <v>33776032.921871617</v>
          </cell>
          <cell r="E109">
            <v>2490382000</v>
          </cell>
          <cell r="F109">
            <v>37308252.976003125</v>
          </cell>
          <cell r="G109">
            <v>71084286</v>
          </cell>
          <cell r="H109">
            <v>124155630.10137707</v>
          </cell>
          <cell r="I109">
            <v>102428395</v>
          </cell>
          <cell r="J109">
            <v>71084286</v>
          </cell>
          <cell r="K109">
            <v>57.25</v>
          </cell>
          <cell r="L109">
            <v>0.57254178438752545</v>
          </cell>
          <cell r="M109">
            <v>65981988</v>
          </cell>
          <cell r="N109">
            <v>4.2299999999999997E-2</v>
          </cell>
          <cell r="O109">
            <v>68773026</v>
          </cell>
          <cell r="P109">
            <v>55.392595522123813</v>
          </cell>
          <cell r="Q109">
            <v>1.8574044778761873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68773026</v>
          </cell>
          <cell r="X109">
            <v>55.392595522123813</v>
          </cell>
          <cell r="Z109">
            <v>-2311260</v>
          </cell>
          <cell r="AA109">
            <v>2311260</v>
          </cell>
          <cell r="AB109">
            <v>0</v>
          </cell>
        </row>
        <row r="110">
          <cell r="A110">
            <v>101</v>
          </cell>
          <cell r="B110" t="str">
            <v>Franklin</v>
          </cell>
          <cell r="C110">
            <v>5401593400</v>
          </cell>
          <cell r="D110">
            <v>18667085.616438784</v>
          </cell>
          <cell r="E110">
            <v>1619056000</v>
          </cell>
          <cell r="F110">
            <v>24254974.068362087</v>
          </cell>
          <cell r="G110">
            <v>42922060</v>
          </cell>
          <cell r="H110">
            <v>63388508.986208118</v>
          </cell>
          <cell r="I110">
            <v>52295520</v>
          </cell>
          <cell r="J110">
            <v>42922060</v>
          </cell>
          <cell r="K110">
            <v>67.709999999999994</v>
          </cell>
          <cell r="L110">
            <v>0.67712682766112786</v>
          </cell>
          <cell r="M110">
            <v>40734174</v>
          </cell>
          <cell r="N110">
            <v>4.5400000000000003E-2</v>
          </cell>
          <cell r="O110">
            <v>42583505</v>
          </cell>
          <cell r="P110">
            <v>67.178587540630105</v>
          </cell>
          <cell r="Q110">
            <v>0.53141245936988923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42583505</v>
          </cell>
          <cell r="X110">
            <v>67.178587540630105</v>
          </cell>
          <cell r="Z110">
            <v>-338555</v>
          </cell>
          <cell r="AA110">
            <v>338555</v>
          </cell>
          <cell r="AB110">
            <v>0</v>
          </cell>
        </row>
        <row r="111">
          <cell r="A111">
            <v>102</v>
          </cell>
          <cell r="B111" t="str">
            <v>Freetown</v>
          </cell>
          <cell r="C111">
            <v>1416388700</v>
          </cell>
          <cell r="D111">
            <v>4894824.0215667523</v>
          </cell>
          <cell r="E111">
            <v>329541000</v>
          </cell>
          <cell r="F111">
            <v>4936832.5798873603</v>
          </cell>
          <cell r="G111">
            <v>9831657</v>
          </cell>
          <cell r="H111">
            <v>14329952.581194445</v>
          </cell>
          <cell r="I111">
            <v>11822211</v>
          </cell>
          <cell r="J111">
            <v>9831657</v>
          </cell>
          <cell r="K111">
            <v>68.61</v>
          </cell>
          <cell r="L111">
            <v>0.68609138406377768</v>
          </cell>
          <cell r="M111">
            <v>9164353</v>
          </cell>
          <cell r="N111">
            <v>5.21E-2</v>
          </cell>
          <cell r="O111">
            <v>9641816</v>
          </cell>
          <cell r="P111">
            <v>67.284353841150846</v>
          </cell>
          <cell r="Q111">
            <v>1.3256461588491533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9641816</v>
          </cell>
          <cell r="X111">
            <v>67.284353841150846</v>
          </cell>
          <cell r="Z111">
            <v>-189841</v>
          </cell>
          <cell r="AA111">
            <v>189841</v>
          </cell>
          <cell r="AB111">
            <v>0</v>
          </cell>
        </row>
        <row r="112">
          <cell r="A112">
            <v>103</v>
          </cell>
          <cell r="B112" t="str">
            <v>Gardner</v>
          </cell>
          <cell r="C112">
            <v>1296897500</v>
          </cell>
          <cell r="D112">
            <v>4481880.599943975</v>
          </cell>
          <cell r="E112">
            <v>417473000</v>
          </cell>
          <cell r="F112">
            <v>6254136.2307673888</v>
          </cell>
          <cell r="G112">
            <v>10736017</v>
          </cell>
          <cell r="H112">
            <v>33733578.338639423</v>
          </cell>
          <cell r="I112">
            <v>27830202</v>
          </cell>
          <cell r="J112">
            <v>10736017</v>
          </cell>
          <cell r="K112">
            <v>31.83</v>
          </cell>
          <cell r="L112">
            <v>0.31825906200121834</v>
          </cell>
          <cell r="M112">
            <v>10004773</v>
          </cell>
          <cell r="N112">
            <v>4.3900000000000008E-2</v>
          </cell>
          <cell r="O112">
            <v>10443983</v>
          </cell>
          <cell r="P112">
            <v>30.960199049020417</v>
          </cell>
          <cell r="Q112">
            <v>0.86980095097958099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10443983</v>
          </cell>
          <cell r="X112">
            <v>30.960199049020417</v>
          </cell>
          <cell r="Z112">
            <v>-292034</v>
          </cell>
          <cell r="AA112">
            <v>292034</v>
          </cell>
          <cell r="AB112">
            <v>0</v>
          </cell>
        </row>
        <row r="113">
          <cell r="A113">
            <v>104</v>
          </cell>
          <cell r="B113" t="str">
            <v>Aquinnah</v>
          </cell>
          <cell r="C113">
            <v>793211500</v>
          </cell>
          <cell r="D113">
            <v>2741218.3565027001</v>
          </cell>
          <cell r="E113">
            <v>5883000</v>
          </cell>
          <cell r="F113">
            <v>88132.845586671596</v>
          </cell>
          <cell r="G113">
            <v>2829351</v>
          </cell>
          <cell r="H113">
            <v>744702.74600935832</v>
          </cell>
          <cell r="I113">
            <v>614380</v>
          </cell>
          <cell r="J113">
            <v>614380</v>
          </cell>
          <cell r="K113">
            <v>82.5</v>
          </cell>
          <cell r="L113">
            <v>3.7993024937287458</v>
          </cell>
          <cell r="M113">
            <v>422151</v>
          </cell>
          <cell r="N113">
            <v>3.1399999999999997E-2</v>
          </cell>
          <cell r="O113">
            <v>435407</v>
          </cell>
          <cell r="P113">
            <v>58.467220959398539</v>
          </cell>
          <cell r="Q113">
            <v>24.032779040601461</v>
          </cell>
          <cell r="R113">
            <v>0.02</v>
          </cell>
          <cell r="S113">
            <v>8443</v>
          </cell>
          <cell r="T113">
            <v>0</v>
          </cell>
          <cell r="U113">
            <v>0</v>
          </cell>
          <cell r="V113">
            <v>170530</v>
          </cell>
          <cell r="W113">
            <v>614380</v>
          </cell>
          <cell r="X113">
            <v>82.500031494751511</v>
          </cell>
          <cell r="Z113">
            <v>-178973</v>
          </cell>
          <cell r="AA113">
            <v>0</v>
          </cell>
          <cell r="AB113">
            <v>0</v>
          </cell>
        </row>
        <row r="114">
          <cell r="A114">
            <v>105</v>
          </cell>
          <cell r="B114" t="str">
            <v>Georgetown</v>
          </cell>
          <cell r="C114">
            <v>1323463100</v>
          </cell>
          <cell r="D114">
            <v>4573687.2749247439</v>
          </cell>
          <cell r="E114">
            <v>427856000</v>
          </cell>
          <cell r="F114">
            <v>6409683.2876646202</v>
          </cell>
          <cell r="G114">
            <v>10983371</v>
          </cell>
          <cell r="H114">
            <v>13948241.359874364</v>
          </cell>
          <cell r="I114">
            <v>11507299</v>
          </cell>
          <cell r="J114">
            <v>10983371</v>
          </cell>
          <cell r="K114">
            <v>78.739999999999995</v>
          </cell>
          <cell r="L114">
            <v>0.78743769315581524</v>
          </cell>
          <cell r="M114">
            <v>10252722</v>
          </cell>
          <cell r="N114">
            <v>4.7800000000000002E-2</v>
          </cell>
          <cell r="O114">
            <v>10742802</v>
          </cell>
          <cell r="P114">
            <v>77.019042923248961</v>
          </cell>
          <cell r="Q114">
            <v>1.7209570767510343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10742802</v>
          </cell>
          <cell r="X114">
            <v>77.019042923248961</v>
          </cell>
          <cell r="Z114">
            <v>-240569</v>
          </cell>
          <cell r="AA114">
            <v>240569</v>
          </cell>
          <cell r="AB114">
            <v>0</v>
          </cell>
        </row>
        <row r="115">
          <cell r="A115">
            <v>106</v>
          </cell>
          <cell r="B115" t="str">
            <v>Gill</v>
          </cell>
          <cell r="C115">
            <v>160146100</v>
          </cell>
          <cell r="D115">
            <v>553440.57548625686</v>
          </cell>
          <cell r="E115">
            <v>37780000</v>
          </cell>
          <cell r="F115">
            <v>565979.7562917649</v>
          </cell>
          <cell r="G115">
            <v>1119420</v>
          </cell>
          <cell r="H115">
            <v>1765279.3819513316</v>
          </cell>
          <cell r="I115">
            <v>1456355</v>
          </cell>
          <cell r="J115">
            <v>1119420</v>
          </cell>
          <cell r="K115">
            <v>63.41</v>
          </cell>
          <cell r="L115">
            <v>0.63413191783988232</v>
          </cell>
          <cell r="M115">
            <v>1122301</v>
          </cell>
          <cell r="N115">
            <v>4.0399999999999998E-2</v>
          </cell>
          <cell r="O115">
            <v>1167642</v>
          </cell>
          <cell r="P115">
            <v>66.144884030158096</v>
          </cell>
          <cell r="Q115">
            <v>0</v>
          </cell>
          <cell r="R115">
            <v>0</v>
          </cell>
          <cell r="S115">
            <v>0</v>
          </cell>
          <cell r="T115">
            <v>48222</v>
          </cell>
          <cell r="U115">
            <v>48222</v>
          </cell>
          <cell r="V115">
            <v>0</v>
          </cell>
          <cell r="W115">
            <v>1119420</v>
          </cell>
          <cell r="X115">
            <v>63.413191783988225</v>
          </cell>
          <cell r="Z115">
            <v>0</v>
          </cell>
          <cell r="AA115">
            <v>0</v>
          </cell>
          <cell r="AB115">
            <v>0</v>
          </cell>
        </row>
        <row r="116">
          <cell r="A116">
            <v>107</v>
          </cell>
          <cell r="B116" t="str">
            <v>Gloucester</v>
          </cell>
          <cell r="C116">
            <v>6746082000</v>
          </cell>
          <cell r="D116">
            <v>23313433.822974641</v>
          </cell>
          <cell r="E116">
            <v>1095719000</v>
          </cell>
          <cell r="F116">
            <v>16414896.045110013</v>
          </cell>
          <cell r="G116">
            <v>39728330</v>
          </cell>
          <cell r="H116">
            <v>39503073.155664764</v>
          </cell>
          <cell r="I116">
            <v>32590035</v>
          </cell>
          <cell r="J116">
            <v>32590035</v>
          </cell>
          <cell r="K116">
            <v>82.5</v>
          </cell>
          <cell r="L116">
            <v>1.0057022612759163</v>
          </cell>
          <cell r="M116">
            <v>31364563</v>
          </cell>
          <cell r="N116">
            <v>3.73E-2</v>
          </cell>
          <cell r="O116">
            <v>32534461</v>
          </cell>
          <cell r="P116">
            <v>82.359316379754972</v>
          </cell>
          <cell r="Q116">
            <v>0.1406836202450279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32534461</v>
          </cell>
          <cell r="X116">
            <v>82.359316379754972</v>
          </cell>
          <cell r="Z116">
            <v>-55574</v>
          </cell>
          <cell r="AA116">
            <v>55574</v>
          </cell>
          <cell r="AB116">
            <v>0</v>
          </cell>
        </row>
        <row r="117">
          <cell r="A117">
            <v>108</v>
          </cell>
          <cell r="B117" t="str">
            <v>Goshen</v>
          </cell>
          <cell r="C117">
            <v>154513800</v>
          </cell>
          <cell r="D117">
            <v>533976.20293324906</v>
          </cell>
          <cell r="E117">
            <v>13716000</v>
          </cell>
          <cell r="F117">
            <v>205478.51607458567</v>
          </cell>
          <cell r="G117">
            <v>739455</v>
          </cell>
          <cell r="H117">
            <v>1207609.911812583</v>
          </cell>
          <cell r="I117">
            <v>996278</v>
          </cell>
          <cell r="J117">
            <v>739455</v>
          </cell>
          <cell r="K117">
            <v>61.23</v>
          </cell>
          <cell r="L117">
            <v>0.61232935633171659</v>
          </cell>
          <cell r="M117">
            <v>747330</v>
          </cell>
          <cell r="N117">
            <v>4.0599999999999997E-2</v>
          </cell>
          <cell r="O117">
            <v>777672</v>
          </cell>
          <cell r="P117">
            <v>64.397616514486842</v>
          </cell>
          <cell r="Q117">
            <v>0</v>
          </cell>
          <cell r="R117">
            <v>0</v>
          </cell>
          <cell r="S117">
            <v>0</v>
          </cell>
          <cell r="T117">
            <v>38217</v>
          </cell>
          <cell r="U117">
            <v>38217</v>
          </cell>
          <cell r="V117">
            <v>0</v>
          </cell>
          <cell r="W117">
            <v>739455</v>
          </cell>
          <cell r="X117">
            <v>61.232935633171664</v>
          </cell>
          <cell r="Z117">
            <v>0</v>
          </cell>
          <cell r="AA117">
            <v>0</v>
          </cell>
          <cell r="AB117">
            <v>0</v>
          </cell>
        </row>
        <row r="118">
          <cell r="A118">
            <v>109</v>
          </cell>
          <cell r="B118" t="str">
            <v>Gosnold</v>
          </cell>
          <cell r="C118">
            <v>232178900</v>
          </cell>
          <cell r="D118">
            <v>802374.98154351616</v>
          </cell>
          <cell r="E118">
            <v>2627000</v>
          </cell>
          <cell r="F118">
            <v>39354.918469520017</v>
          </cell>
          <cell r="G118">
            <v>841730</v>
          </cell>
          <cell r="H118">
            <v>28232.853971617853</v>
          </cell>
          <cell r="I118">
            <v>23292</v>
          </cell>
          <cell r="J118">
            <v>23292</v>
          </cell>
          <cell r="K118">
            <v>82.5</v>
          </cell>
          <cell r="L118">
            <v>29.813847400839496</v>
          </cell>
          <cell r="M118">
            <v>18574</v>
          </cell>
          <cell r="N118">
            <v>2.6699999999999998E-2</v>
          </cell>
          <cell r="O118">
            <v>19070</v>
          </cell>
          <cell r="P118">
            <v>67.545420732777643</v>
          </cell>
          <cell r="Q118">
            <v>14.954579267222357</v>
          </cell>
          <cell r="R118">
            <v>0.02</v>
          </cell>
          <cell r="S118">
            <v>371</v>
          </cell>
          <cell r="T118">
            <v>0</v>
          </cell>
          <cell r="U118">
            <v>0</v>
          </cell>
          <cell r="V118">
            <v>3851</v>
          </cell>
          <cell r="W118">
            <v>23292</v>
          </cell>
          <cell r="X118">
            <v>82.499629769683096</v>
          </cell>
          <cell r="Z118">
            <v>-4222</v>
          </cell>
          <cell r="AA118">
            <v>0</v>
          </cell>
          <cell r="AB118">
            <v>0</v>
          </cell>
        </row>
        <row r="119">
          <cell r="A119">
            <v>110</v>
          </cell>
          <cell r="B119" t="str">
            <v>Grafton</v>
          </cell>
          <cell r="C119">
            <v>2596289300</v>
          </cell>
          <cell r="D119">
            <v>8972381.1214935053</v>
          </cell>
          <cell r="E119">
            <v>927942000</v>
          </cell>
          <cell r="F119">
            <v>13901439.571542956</v>
          </cell>
          <cell r="G119">
            <v>22873821</v>
          </cell>
          <cell r="H119">
            <v>33072992.088229384</v>
          </cell>
          <cell r="I119">
            <v>27285218</v>
          </cell>
          <cell r="J119">
            <v>22873821</v>
          </cell>
          <cell r="K119">
            <v>69.16</v>
          </cell>
          <cell r="L119">
            <v>0.69161631759772801</v>
          </cell>
          <cell r="M119">
            <v>21092020</v>
          </cell>
          <cell r="N119">
            <v>4.6799999999999994E-2</v>
          </cell>
          <cell r="O119">
            <v>22079127</v>
          </cell>
          <cell r="P119">
            <v>66.758782940168032</v>
          </cell>
          <cell r="Q119">
            <v>2.4012170598319642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22079127</v>
          </cell>
          <cell r="X119">
            <v>66.758782940168032</v>
          </cell>
          <cell r="Z119">
            <v>-794694</v>
          </cell>
          <cell r="AA119">
            <v>794694</v>
          </cell>
          <cell r="AB119">
            <v>0</v>
          </cell>
        </row>
        <row r="120">
          <cell r="A120">
            <v>111</v>
          </cell>
          <cell r="B120" t="str">
            <v>Granby</v>
          </cell>
          <cell r="C120">
            <v>650048400</v>
          </cell>
          <cell r="D120">
            <v>2246468.4471861664</v>
          </cell>
          <cell r="E120">
            <v>201537000</v>
          </cell>
          <cell r="F120">
            <v>3019212.8677547225</v>
          </cell>
          <cell r="G120">
            <v>5265681</v>
          </cell>
          <cell r="H120">
            <v>8224879.8964113919</v>
          </cell>
          <cell r="I120">
            <v>6785526</v>
          </cell>
          <cell r="J120">
            <v>5265681</v>
          </cell>
          <cell r="K120">
            <v>64.02</v>
          </cell>
          <cell r="L120">
            <v>0.6402137254669793</v>
          </cell>
          <cell r="M120">
            <v>5006159</v>
          </cell>
          <cell r="N120">
            <v>4.9000000000000002E-2</v>
          </cell>
          <cell r="O120">
            <v>5251461</v>
          </cell>
          <cell r="P120">
            <v>63.848482484118364</v>
          </cell>
          <cell r="Q120">
            <v>0.17151751588163222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5251461</v>
          </cell>
          <cell r="X120">
            <v>63.848482484118364</v>
          </cell>
          <cell r="Z120">
            <v>-14220</v>
          </cell>
          <cell r="AA120">
            <v>14220</v>
          </cell>
          <cell r="AB120">
            <v>0</v>
          </cell>
        </row>
        <row r="121">
          <cell r="A121">
            <v>112</v>
          </cell>
          <cell r="B121" t="str">
            <v>Granville</v>
          </cell>
          <cell r="C121">
            <v>203242200</v>
          </cell>
          <cell r="D121">
            <v>702374.14542778698</v>
          </cell>
          <cell r="E121">
            <v>53526000</v>
          </cell>
          <cell r="F121">
            <v>801869.57213533635</v>
          </cell>
          <cell r="G121">
            <v>1504244</v>
          </cell>
          <cell r="H121">
            <v>1962245.4393987595</v>
          </cell>
          <cell r="I121">
            <v>1618852</v>
          </cell>
          <cell r="J121">
            <v>1504244</v>
          </cell>
          <cell r="K121">
            <v>76.66</v>
          </cell>
          <cell r="L121">
            <v>0.76659319461122399</v>
          </cell>
          <cell r="M121">
            <v>1493226</v>
          </cell>
          <cell r="N121">
            <v>3.39E-2</v>
          </cell>
          <cell r="O121">
            <v>1543846</v>
          </cell>
          <cell r="P121">
            <v>78.677517552189656</v>
          </cell>
          <cell r="Q121">
            <v>0</v>
          </cell>
          <cell r="R121">
            <v>0</v>
          </cell>
          <cell r="S121">
            <v>0</v>
          </cell>
          <cell r="T121">
            <v>39602</v>
          </cell>
          <cell r="U121">
            <v>39602</v>
          </cell>
          <cell r="V121">
            <v>0</v>
          </cell>
          <cell r="W121">
            <v>1504244</v>
          </cell>
          <cell r="X121">
            <v>76.659319461122394</v>
          </cell>
          <cell r="Z121">
            <v>0</v>
          </cell>
          <cell r="AA121">
            <v>0</v>
          </cell>
          <cell r="AB121">
            <v>0</v>
          </cell>
        </row>
        <row r="122">
          <cell r="A122">
            <v>113</v>
          </cell>
          <cell r="B122" t="str">
            <v>Great Barrington</v>
          </cell>
          <cell r="C122">
            <v>1480946600</v>
          </cell>
          <cell r="D122">
            <v>5117926.3095911518</v>
          </cell>
          <cell r="E122">
            <v>275383000</v>
          </cell>
          <cell r="F122">
            <v>4125495.0562968524</v>
          </cell>
          <cell r="G122">
            <v>9243421</v>
          </cell>
          <cell r="H122">
            <v>8886377.7980768047</v>
          </cell>
          <cell r="I122">
            <v>7331262</v>
          </cell>
          <cell r="J122">
            <v>7331262</v>
          </cell>
          <cell r="K122">
            <v>82.5</v>
          </cell>
          <cell r="L122">
            <v>1.0401787106103531</v>
          </cell>
          <cell r="M122">
            <v>7192554</v>
          </cell>
          <cell r="N122">
            <v>4.4600000000000001E-2</v>
          </cell>
          <cell r="O122">
            <v>7513342</v>
          </cell>
          <cell r="P122">
            <v>84.548982394446952</v>
          </cell>
          <cell r="Q122">
            <v>0</v>
          </cell>
          <cell r="R122">
            <v>0</v>
          </cell>
          <cell r="S122">
            <v>0</v>
          </cell>
          <cell r="T122">
            <v>182080</v>
          </cell>
          <cell r="U122">
            <v>182080</v>
          </cell>
          <cell r="V122">
            <v>0</v>
          </cell>
          <cell r="W122">
            <v>7331262</v>
          </cell>
          <cell r="X122">
            <v>82.500003562606082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>
            <v>114</v>
          </cell>
          <cell r="B123" t="str">
            <v>Greenfield</v>
          </cell>
          <cell r="C123">
            <v>1502607800</v>
          </cell>
          <cell r="D123">
            <v>5192784.1237603566</v>
          </cell>
          <cell r="E123">
            <v>379146000</v>
          </cell>
          <cell r="F123">
            <v>5679961.9025674295</v>
          </cell>
          <cell r="G123">
            <v>10872746</v>
          </cell>
          <cell r="H123">
            <v>25456983.569117829</v>
          </cell>
          <cell r="I123">
            <v>21002011</v>
          </cell>
          <cell r="J123">
            <v>10872746</v>
          </cell>
          <cell r="K123">
            <v>42.71</v>
          </cell>
          <cell r="L123">
            <v>0.42710268364983578</v>
          </cell>
          <cell r="M123">
            <v>10684488</v>
          </cell>
          <cell r="N123">
            <v>4.07E-2</v>
          </cell>
          <cell r="O123">
            <v>11119347</v>
          </cell>
          <cell r="P123">
            <v>43.678965223079345</v>
          </cell>
          <cell r="Q123">
            <v>0</v>
          </cell>
          <cell r="R123">
            <v>0</v>
          </cell>
          <cell r="S123">
            <v>0</v>
          </cell>
          <cell r="T123">
            <v>246601</v>
          </cell>
          <cell r="U123">
            <v>246601</v>
          </cell>
          <cell r="V123">
            <v>0</v>
          </cell>
          <cell r="W123">
            <v>10872746</v>
          </cell>
          <cell r="X123">
            <v>42.710268364983577</v>
          </cell>
          <cell r="Z123">
            <v>0</v>
          </cell>
          <cell r="AA123">
            <v>0</v>
          </cell>
          <cell r="AB123">
            <v>0</v>
          </cell>
        </row>
        <row r="124">
          <cell r="A124">
            <v>115</v>
          </cell>
          <cell r="B124" t="str">
            <v>Groton</v>
          </cell>
          <cell r="C124">
            <v>1781386100</v>
          </cell>
          <cell r="D124">
            <v>6156199.5474583451</v>
          </cell>
          <cell r="E124">
            <v>785661000</v>
          </cell>
          <cell r="F124">
            <v>11769937.038325682</v>
          </cell>
          <cell r="G124">
            <v>17926137</v>
          </cell>
          <cell r="H124">
            <v>19273084.597581822</v>
          </cell>
          <cell r="I124">
            <v>15900295</v>
          </cell>
          <cell r="J124">
            <v>15900295</v>
          </cell>
          <cell r="K124">
            <v>82.5</v>
          </cell>
          <cell r="L124">
            <v>0.9301125053043755</v>
          </cell>
          <cell r="M124">
            <v>15110219</v>
          </cell>
          <cell r="N124">
            <v>4.3900000000000008E-2</v>
          </cell>
          <cell r="O124">
            <v>15773558</v>
          </cell>
          <cell r="P124">
            <v>81.842415624425243</v>
          </cell>
          <cell r="Q124">
            <v>0.65758437557475702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15773558</v>
          </cell>
          <cell r="X124">
            <v>81.842415624425243</v>
          </cell>
          <cell r="Z124">
            <v>-126737</v>
          </cell>
          <cell r="AA124">
            <v>126737</v>
          </cell>
          <cell r="AB124">
            <v>0</v>
          </cell>
        </row>
        <row r="125">
          <cell r="A125">
            <v>116</v>
          </cell>
          <cell r="B125" t="str">
            <v>Groveland</v>
          </cell>
          <cell r="C125">
            <v>976713800</v>
          </cell>
          <cell r="D125">
            <v>3375374.4084768146</v>
          </cell>
          <cell r="E125">
            <v>262508000</v>
          </cell>
          <cell r="F125">
            <v>3932615.5072694179</v>
          </cell>
          <cell r="G125">
            <v>7307990</v>
          </cell>
          <cell r="H125">
            <v>10215865.001838511</v>
          </cell>
          <cell r="I125">
            <v>8428089</v>
          </cell>
          <cell r="J125">
            <v>7307990</v>
          </cell>
          <cell r="K125">
            <v>71.540000000000006</v>
          </cell>
          <cell r="L125">
            <v>0.71535694712927478</v>
          </cell>
          <cell r="M125">
            <v>6934738</v>
          </cell>
          <cell r="N125">
            <v>4.9200000000000001E-2</v>
          </cell>
          <cell r="O125">
            <v>7275927</v>
          </cell>
          <cell r="P125">
            <v>71.221839743287319</v>
          </cell>
          <cell r="Q125">
            <v>0.31816025671268733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7275927</v>
          </cell>
          <cell r="X125">
            <v>71.221839743287319</v>
          </cell>
          <cell r="Z125">
            <v>-32063</v>
          </cell>
          <cell r="AA125">
            <v>32063</v>
          </cell>
          <cell r="AB125">
            <v>0</v>
          </cell>
        </row>
        <row r="126">
          <cell r="A126">
            <v>117</v>
          </cell>
          <cell r="B126" t="str">
            <v>Hadley</v>
          </cell>
          <cell r="C126">
            <v>1040640500</v>
          </cell>
          <cell r="D126">
            <v>3596295.3652590113</v>
          </cell>
          <cell r="E126">
            <v>176458000</v>
          </cell>
          <cell r="F126">
            <v>2643505.9776530503</v>
          </cell>
          <cell r="G126">
            <v>6239801</v>
          </cell>
          <cell r="H126">
            <v>6230653.9028760213</v>
          </cell>
          <cell r="I126">
            <v>5140289</v>
          </cell>
          <cell r="J126">
            <v>5140289</v>
          </cell>
          <cell r="K126">
            <v>82.5</v>
          </cell>
          <cell r="L126">
            <v>1.0014680797981343</v>
          </cell>
          <cell r="M126">
            <v>4858225</v>
          </cell>
          <cell r="N126">
            <v>1.26E-2</v>
          </cell>
          <cell r="O126">
            <v>4919439</v>
          </cell>
          <cell r="P126">
            <v>78.955420677903888</v>
          </cell>
          <cell r="Q126">
            <v>3.5445793220961122</v>
          </cell>
          <cell r="R126">
            <v>0.01</v>
          </cell>
          <cell r="S126">
            <v>48582</v>
          </cell>
          <cell r="T126">
            <v>0</v>
          </cell>
          <cell r="U126">
            <v>0</v>
          </cell>
          <cell r="V126">
            <v>0</v>
          </cell>
          <cell r="W126">
            <v>4968021</v>
          </cell>
          <cell r="X126">
            <v>79.73514622127864</v>
          </cell>
          <cell r="Z126">
            <v>-220850</v>
          </cell>
          <cell r="AA126">
            <v>172268</v>
          </cell>
          <cell r="AB126">
            <v>0</v>
          </cell>
        </row>
        <row r="127">
          <cell r="A127">
            <v>118</v>
          </cell>
          <cell r="B127" t="str">
            <v>Halifax</v>
          </cell>
          <cell r="C127">
            <v>953128900</v>
          </cell>
          <cell r="D127">
            <v>3293868.5795569359</v>
          </cell>
          <cell r="E127">
            <v>278929000</v>
          </cell>
          <cell r="F127">
            <v>4178617.4548095735</v>
          </cell>
          <cell r="G127">
            <v>7472486</v>
          </cell>
          <cell r="H127">
            <v>13044643.116521169</v>
          </cell>
          <cell r="I127">
            <v>10761831</v>
          </cell>
          <cell r="J127">
            <v>7472486</v>
          </cell>
          <cell r="K127">
            <v>57.28</v>
          </cell>
          <cell r="L127">
            <v>0.57283943556386174</v>
          </cell>
          <cell r="M127">
            <v>6769352</v>
          </cell>
          <cell r="N127">
            <v>4.1099999999999998E-2</v>
          </cell>
          <cell r="O127">
            <v>7047572</v>
          </cell>
          <cell r="P127">
            <v>54.026560458937972</v>
          </cell>
          <cell r="Q127">
            <v>3.2534395410620291</v>
          </cell>
          <cell r="R127">
            <v>0.01</v>
          </cell>
          <cell r="S127">
            <v>67694</v>
          </cell>
          <cell r="T127">
            <v>0</v>
          </cell>
          <cell r="U127">
            <v>0</v>
          </cell>
          <cell r="V127">
            <v>0</v>
          </cell>
          <cell r="W127">
            <v>7115266</v>
          </cell>
          <cell r="X127">
            <v>54.545501447934946</v>
          </cell>
          <cell r="Z127">
            <v>-424914</v>
          </cell>
          <cell r="AA127">
            <v>357220</v>
          </cell>
          <cell r="AB127">
            <v>0</v>
          </cell>
        </row>
        <row r="128">
          <cell r="A128">
            <v>119</v>
          </cell>
          <cell r="B128" t="str">
            <v>Hamilton</v>
          </cell>
          <cell r="C128">
            <v>1613578500</v>
          </cell>
          <cell r="D128">
            <v>5576281.9927069796</v>
          </cell>
          <cell r="E128">
            <v>603914000</v>
          </cell>
          <cell r="F128">
            <v>9047196.8909789547</v>
          </cell>
          <cell r="G128">
            <v>14623479</v>
          </cell>
          <cell r="H128">
            <v>11561562.437201241</v>
          </cell>
          <cell r="I128">
            <v>9538289</v>
          </cell>
          <cell r="J128">
            <v>9538289</v>
          </cell>
          <cell r="K128">
            <v>82.5</v>
          </cell>
          <cell r="L128">
            <v>1.2648358800490958</v>
          </cell>
          <cell r="M128">
            <v>9460026</v>
          </cell>
          <cell r="N128">
            <v>3.3300000000000003E-2</v>
          </cell>
          <cell r="O128">
            <v>9775045</v>
          </cell>
          <cell r="P128">
            <v>84.547785414773827</v>
          </cell>
          <cell r="Q128">
            <v>0</v>
          </cell>
          <cell r="R128">
            <v>0</v>
          </cell>
          <cell r="S128">
            <v>0</v>
          </cell>
          <cell r="T128">
            <v>236756</v>
          </cell>
          <cell r="U128">
            <v>236756</v>
          </cell>
          <cell r="V128">
            <v>0</v>
          </cell>
          <cell r="W128">
            <v>9538289</v>
          </cell>
          <cell r="X128">
            <v>82.499999907529599</v>
          </cell>
          <cell r="Z128">
            <v>0</v>
          </cell>
          <cell r="AA128">
            <v>0</v>
          </cell>
          <cell r="AB128">
            <v>0</v>
          </cell>
        </row>
        <row r="129">
          <cell r="A129">
            <v>120</v>
          </cell>
          <cell r="B129" t="str">
            <v>Hampden</v>
          </cell>
          <cell r="C129">
            <v>638652000</v>
          </cell>
          <cell r="D129">
            <v>2207084.2213169658</v>
          </cell>
          <cell r="E129">
            <v>211163000</v>
          </cell>
          <cell r="F129">
            <v>3163419.3562159329</v>
          </cell>
          <cell r="G129">
            <v>5370504</v>
          </cell>
          <cell r="H129">
            <v>6614199.2072903691</v>
          </cell>
          <cell r="I129">
            <v>5456714</v>
          </cell>
          <cell r="J129">
            <v>5370504</v>
          </cell>
          <cell r="K129">
            <v>81.2</v>
          </cell>
          <cell r="L129">
            <v>0.81196586792857239</v>
          </cell>
          <cell r="M129">
            <v>5137990</v>
          </cell>
          <cell r="N129">
            <v>5.5599999999999997E-2</v>
          </cell>
          <cell r="O129">
            <v>5423662</v>
          </cell>
          <cell r="P129">
            <v>82.000281969461653</v>
          </cell>
          <cell r="Q129">
            <v>0</v>
          </cell>
          <cell r="R129">
            <v>0</v>
          </cell>
          <cell r="S129">
            <v>0</v>
          </cell>
          <cell r="T129">
            <v>53158</v>
          </cell>
          <cell r="U129">
            <v>53158</v>
          </cell>
          <cell r="V129">
            <v>0</v>
          </cell>
          <cell r="W129">
            <v>5370504</v>
          </cell>
          <cell r="X129">
            <v>81.196586792857232</v>
          </cell>
          <cell r="Z129">
            <v>0</v>
          </cell>
          <cell r="AA129">
            <v>0</v>
          </cell>
          <cell r="AB129">
            <v>0</v>
          </cell>
        </row>
        <row r="130">
          <cell r="A130">
            <v>121</v>
          </cell>
          <cell r="B130" t="str">
            <v>Hancock</v>
          </cell>
          <cell r="C130">
            <v>327036000</v>
          </cell>
          <cell r="D130">
            <v>1130186.6985504082</v>
          </cell>
          <cell r="E130">
            <v>8772000</v>
          </cell>
          <cell r="F130">
            <v>131412.76924805087</v>
          </cell>
          <cell r="G130">
            <v>1261599</v>
          </cell>
          <cell r="H130">
            <v>800339.26922275487</v>
          </cell>
          <cell r="I130">
            <v>660280</v>
          </cell>
          <cell r="J130">
            <v>660280</v>
          </cell>
          <cell r="K130">
            <v>82.5</v>
          </cell>
          <cell r="L130">
            <v>1.5763302495767764</v>
          </cell>
          <cell r="M130">
            <v>571860</v>
          </cell>
          <cell r="N130">
            <v>4.5199999999999997E-2</v>
          </cell>
          <cell r="O130">
            <v>597708</v>
          </cell>
          <cell r="P130">
            <v>74.681828442637936</v>
          </cell>
          <cell r="Q130">
            <v>7.8181715573620636</v>
          </cell>
          <cell r="R130">
            <v>0.02</v>
          </cell>
          <cell r="S130">
            <v>11437</v>
          </cell>
          <cell r="T130">
            <v>0</v>
          </cell>
          <cell r="U130">
            <v>0</v>
          </cell>
          <cell r="V130">
            <v>0</v>
          </cell>
          <cell r="W130">
            <v>609145</v>
          </cell>
          <cell r="X130">
            <v>76.110847414942896</v>
          </cell>
          <cell r="Z130">
            <v>-62572</v>
          </cell>
          <cell r="AA130">
            <v>51135</v>
          </cell>
          <cell r="AB130">
            <v>0</v>
          </cell>
        </row>
        <row r="131">
          <cell r="A131">
            <v>122</v>
          </cell>
          <cell r="B131" t="str">
            <v>Hanover</v>
          </cell>
          <cell r="C131">
            <v>2802906000</v>
          </cell>
          <cell r="D131">
            <v>9686417.0259149764</v>
          </cell>
          <cell r="E131">
            <v>782342000</v>
          </cell>
          <cell r="F131">
            <v>11720215.312250182</v>
          </cell>
          <cell r="G131">
            <v>21406632</v>
          </cell>
          <cell r="H131">
            <v>27380508.585896749</v>
          </cell>
          <cell r="I131">
            <v>22588920</v>
          </cell>
          <cell r="J131">
            <v>21406632</v>
          </cell>
          <cell r="K131">
            <v>78.180000000000007</v>
          </cell>
          <cell r="L131">
            <v>0.78182010143618019</v>
          </cell>
          <cell r="M131">
            <v>20291664</v>
          </cell>
          <cell r="N131">
            <v>3.8100000000000002E-2</v>
          </cell>
          <cell r="O131">
            <v>21064776</v>
          </cell>
          <cell r="P131">
            <v>76.933472341891118</v>
          </cell>
          <cell r="Q131">
            <v>1.2465276581088887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21064776</v>
          </cell>
          <cell r="X131">
            <v>76.933472341891118</v>
          </cell>
          <cell r="Z131">
            <v>-341856</v>
          </cell>
          <cell r="AA131">
            <v>341856</v>
          </cell>
          <cell r="AB131">
            <v>0</v>
          </cell>
        </row>
        <row r="132">
          <cell r="A132">
            <v>123</v>
          </cell>
          <cell r="B132" t="str">
            <v>Hanson</v>
          </cell>
          <cell r="C132">
            <v>1373623000</v>
          </cell>
          <cell r="D132">
            <v>4747032.263796363</v>
          </cell>
          <cell r="E132">
            <v>371451000</v>
          </cell>
          <cell r="F132">
            <v>5564683.6012263726</v>
          </cell>
          <cell r="G132">
            <v>10311716</v>
          </cell>
          <cell r="H132">
            <v>17419946.686289586</v>
          </cell>
          <cell r="I132">
            <v>14371456</v>
          </cell>
          <cell r="J132">
            <v>10311716</v>
          </cell>
          <cell r="K132">
            <v>59.19</v>
          </cell>
          <cell r="L132">
            <v>0.59194876917251782</v>
          </cell>
          <cell r="M132">
            <v>9101384</v>
          </cell>
          <cell r="N132">
            <v>5.16E-2</v>
          </cell>
          <cell r="O132">
            <v>9571015</v>
          </cell>
          <cell r="P132">
            <v>54.942848978595855</v>
          </cell>
          <cell r="Q132">
            <v>4.247151021404143</v>
          </cell>
          <cell r="R132">
            <v>0.01</v>
          </cell>
          <cell r="S132">
            <v>91014</v>
          </cell>
          <cell r="T132">
            <v>0</v>
          </cell>
          <cell r="U132">
            <v>0</v>
          </cell>
          <cell r="V132">
            <v>0</v>
          </cell>
          <cell r="W132">
            <v>9662029</v>
          </cell>
          <cell r="X132">
            <v>55.465319004704675</v>
          </cell>
          <cell r="Z132">
            <v>-740701</v>
          </cell>
          <cell r="AA132">
            <v>649687</v>
          </cell>
          <cell r="AB132">
            <v>0</v>
          </cell>
        </row>
        <row r="133">
          <cell r="A133">
            <v>124</v>
          </cell>
          <cell r="B133" t="str">
            <v>Hardwick</v>
          </cell>
          <cell r="C133">
            <v>247900500</v>
          </cell>
          <cell r="D133">
            <v>856706.44107680942</v>
          </cell>
          <cell r="E133">
            <v>58000000</v>
          </cell>
          <cell r="F133">
            <v>868894.27911387931</v>
          </cell>
          <cell r="G133">
            <v>1725601</v>
          </cell>
          <cell r="H133">
            <v>3930433.0080349226</v>
          </cell>
          <cell r="I133">
            <v>3242607</v>
          </cell>
          <cell r="J133">
            <v>1725601</v>
          </cell>
          <cell r="K133">
            <v>43.9</v>
          </cell>
          <cell r="L133">
            <v>0.43903585087759567</v>
          </cell>
          <cell r="M133">
            <v>1570304</v>
          </cell>
          <cell r="N133">
            <v>3.3300000000000003E-2</v>
          </cell>
          <cell r="O133">
            <v>1622595</v>
          </cell>
          <cell r="P133">
            <v>41.282856028405888</v>
          </cell>
          <cell r="Q133">
            <v>2.6171439715941105</v>
          </cell>
          <cell r="R133">
            <v>0.01</v>
          </cell>
          <cell r="S133">
            <v>15703</v>
          </cell>
          <cell r="T133">
            <v>0</v>
          </cell>
          <cell r="U133">
            <v>0</v>
          </cell>
          <cell r="V133">
            <v>0</v>
          </cell>
          <cell r="W133">
            <v>1638298</v>
          </cell>
          <cell r="X133">
            <v>41.682379438877426</v>
          </cell>
          <cell r="Z133">
            <v>-103006</v>
          </cell>
          <cell r="AA133">
            <v>87303</v>
          </cell>
          <cell r="AB133">
            <v>0</v>
          </cell>
        </row>
        <row r="134">
          <cell r="A134">
            <v>125</v>
          </cell>
          <cell r="B134" t="str">
            <v>Harvard</v>
          </cell>
          <cell r="C134">
            <v>1289986700</v>
          </cell>
          <cell r="D134">
            <v>4457997.925754155</v>
          </cell>
          <cell r="E134">
            <v>457708000</v>
          </cell>
          <cell r="F134">
            <v>6856894.1845630258</v>
          </cell>
          <cell r="G134">
            <v>11314892</v>
          </cell>
          <cell r="H134">
            <v>9531757.2142124046</v>
          </cell>
          <cell r="I134">
            <v>7863700</v>
          </cell>
          <cell r="J134">
            <v>7863700</v>
          </cell>
          <cell r="K134">
            <v>82.5</v>
          </cell>
          <cell r="L134">
            <v>1.1870730386553319</v>
          </cell>
          <cell r="M134">
            <v>7656970</v>
          </cell>
          <cell r="N134">
            <v>4.2299999999999997E-2</v>
          </cell>
          <cell r="O134">
            <v>7980860</v>
          </cell>
          <cell r="P134">
            <v>83.72915739083318</v>
          </cell>
          <cell r="Q134">
            <v>0</v>
          </cell>
          <cell r="R134">
            <v>0</v>
          </cell>
          <cell r="S134">
            <v>0</v>
          </cell>
          <cell r="T134">
            <v>117160</v>
          </cell>
          <cell r="U134">
            <v>117160</v>
          </cell>
          <cell r="V134">
            <v>0</v>
          </cell>
          <cell r="W134">
            <v>7863700</v>
          </cell>
          <cell r="X134">
            <v>82.500003129273637</v>
          </cell>
          <cell r="Z134">
            <v>0</v>
          </cell>
          <cell r="AA134">
            <v>0</v>
          </cell>
          <cell r="AB134">
            <v>0</v>
          </cell>
        </row>
        <row r="135">
          <cell r="A135">
            <v>126</v>
          </cell>
          <cell r="B135" t="str">
            <v>Harwich</v>
          </cell>
          <cell r="C135">
            <v>5697974900</v>
          </cell>
          <cell r="D135">
            <v>19691335.023220968</v>
          </cell>
          <cell r="E135">
            <v>438184000</v>
          </cell>
          <cell r="F135">
            <v>6564406.3930902779</v>
          </cell>
          <cell r="G135">
            <v>26255741</v>
          </cell>
          <cell r="H135">
            <v>16948919.911928363</v>
          </cell>
          <cell r="I135">
            <v>13982859</v>
          </cell>
          <cell r="J135">
            <v>13982859</v>
          </cell>
          <cell r="K135">
            <v>82.5</v>
          </cell>
          <cell r="L135">
            <v>1.5491099808384636</v>
          </cell>
          <cell r="M135">
            <v>13269997</v>
          </cell>
          <cell r="N135">
            <v>4.130000000000001E-2</v>
          </cell>
          <cell r="O135">
            <v>13818048</v>
          </cell>
          <cell r="P135">
            <v>81.52760218233783</v>
          </cell>
          <cell r="Q135">
            <v>0.97239781766216993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13818048</v>
          </cell>
          <cell r="X135">
            <v>81.52760218233783</v>
          </cell>
          <cell r="Z135">
            <v>-164811</v>
          </cell>
          <cell r="AA135">
            <v>164811</v>
          </cell>
          <cell r="AB135">
            <v>0</v>
          </cell>
        </row>
        <row r="136">
          <cell r="A136">
            <v>127</v>
          </cell>
          <cell r="B136" t="str">
            <v>Hatfield</v>
          </cell>
          <cell r="C136">
            <v>563178100</v>
          </cell>
          <cell r="D136">
            <v>1946257.8967908474</v>
          </cell>
          <cell r="E136">
            <v>110596000</v>
          </cell>
          <cell r="F136">
            <v>1656831.5809117001</v>
          </cell>
          <cell r="G136">
            <v>3603089</v>
          </cell>
          <cell r="H136">
            <v>3779440.8478222261</v>
          </cell>
          <cell r="I136">
            <v>3118039</v>
          </cell>
          <cell r="J136">
            <v>3118039</v>
          </cell>
          <cell r="K136">
            <v>82.5</v>
          </cell>
          <cell r="L136">
            <v>0.9533391697547422</v>
          </cell>
          <cell r="M136">
            <v>2934546</v>
          </cell>
          <cell r="N136">
            <v>4.0500000000000001E-2</v>
          </cell>
          <cell r="O136">
            <v>3053395</v>
          </cell>
          <cell r="P136">
            <v>80.789596211286508</v>
          </cell>
          <cell r="Q136">
            <v>1.7104037887134922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3053395</v>
          </cell>
          <cell r="X136">
            <v>80.789596211286508</v>
          </cell>
          <cell r="Z136">
            <v>-64644</v>
          </cell>
          <cell r="AA136">
            <v>64644</v>
          </cell>
          <cell r="AB136">
            <v>0</v>
          </cell>
        </row>
        <row r="137">
          <cell r="A137">
            <v>128</v>
          </cell>
          <cell r="B137" t="str">
            <v>Haverhill</v>
          </cell>
          <cell r="C137">
            <v>6609657600</v>
          </cell>
          <cell r="D137">
            <v>22841971.836411323</v>
          </cell>
          <cell r="E137">
            <v>1787098000</v>
          </cell>
          <cell r="F137">
            <v>26772400.489928544</v>
          </cell>
          <cell r="G137">
            <v>49614372</v>
          </cell>
          <cell r="H137">
            <v>114944045.87931566</v>
          </cell>
          <cell r="I137">
            <v>94828838</v>
          </cell>
          <cell r="J137">
            <v>49614372</v>
          </cell>
          <cell r="K137">
            <v>43.16</v>
          </cell>
          <cell r="L137">
            <v>0.431639339127597</v>
          </cell>
          <cell r="M137">
            <v>46388394</v>
          </cell>
          <cell r="N137">
            <v>3.8600000000000002E-2</v>
          </cell>
          <cell r="O137">
            <v>48178986</v>
          </cell>
          <cell r="P137">
            <v>41.915164575453559</v>
          </cell>
          <cell r="Q137">
            <v>1.2448354245464373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48178986</v>
          </cell>
          <cell r="X137">
            <v>41.915164575453559</v>
          </cell>
          <cell r="Z137">
            <v>-1435386</v>
          </cell>
          <cell r="AA137">
            <v>1435386</v>
          </cell>
          <cell r="AB137">
            <v>0</v>
          </cell>
        </row>
        <row r="138">
          <cell r="A138">
            <v>129</v>
          </cell>
          <cell r="B138" t="str">
            <v>Hawley</v>
          </cell>
          <cell r="C138">
            <v>49044100</v>
          </cell>
          <cell r="D138">
            <v>169488.95370043686</v>
          </cell>
          <cell r="E138">
            <v>5820000</v>
          </cell>
          <cell r="F138">
            <v>87189.046628323762</v>
          </cell>
          <cell r="G138">
            <v>256678</v>
          </cell>
          <cell r="H138">
            <v>395349.62884441402</v>
          </cell>
          <cell r="I138">
            <v>326163</v>
          </cell>
          <cell r="J138">
            <v>256678</v>
          </cell>
          <cell r="K138">
            <v>64.92</v>
          </cell>
          <cell r="L138">
            <v>0.64924305291560835</v>
          </cell>
          <cell r="M138">
            <v>267148</v>
          </cell>
          <cell r="N138">
            <v>2.23E-2</v>
          </cell>
          <cell r="O138">
            <v>273105</v>
          </cell>
          <cell r="P138">
            <v>69.07936167747809</v>
          </cell>
          <cell r="Q138">
            <v>0</v>
          </cell>
          <cell r="R138">
            <v>0</v>
          </cell>
          <cell r="S138">
            <v>0</v>
          </cell>
          <cell r="T138">
            <v>16427</v>
          </cell>
          <cell r="U138">
            <v>16427</v>
          </cell>
          <cell r="V138">
            <v>0</v>
          </cell>
          <cell r="W138">
            <v>256678</v>
          </cell>
          <cell r="X138">
            <v>64.924305291560827</v>
          </cell>
          <cell r="Z138">
            <v>0</v>
          </cell>
          <cell r="AA138">
            <v>0</v>
          </cell>
          <cell r="AB138">
            <v>0</v>
          </cell>
        </row>
        <row r="139">
          <cell r="A139">
            <v>130</v>
          </cell>
          <cell r="B139" t="str">
            <v>Heath</v>
          </cell>
          <cell r="C139">
            <v>93228900</v>
          </cell>
          <cell r="D139">
            <v>322184.90533300966</v>
          </cell>
          <cell r="E139">
            <v>9002000</v>
          </cell>
          <cell r="F139">
            <v>134858.38449281279</v>
          </cell>
          <cell r="G139">
            <v>457043</v>
          </cell>
          <cell r="H139">
            <v>1139711.3038891819</v>
          </cell>
          <cell r="I139">
            <v>940262</v>
          </cell>
          <cell r="J139">
            <v>457043</v>
          </cell>
          <cell r="K139">
            <v>40.1</v>
          </cell>
          <cell r="L139">
            <v>0.40101646657392448</v>
          </cell>
          <cell r="M139">
            <v>482453</v>
          </cell>
          <cell r="N139">
            <v>3.3700000000000001E-2</v>
          </cell>
          <cell r="O139">
            <v>498712</v>
          </cell>
          <cell r="P139">
            <v>43.757747975139104</v>
          </cell>
          <cell r="Q139">
            <v>0</v>
          </cell>
          <cell r="R139">
            <v>0</v>
          </cell>
          <cell r="S139">
            <v>0</v>
          </cell>
          <cell r="T139">
            <v>41669</v>
          </cell>
          <cell r="U139">
            <v>41669</v>
          </cell>
          <cell r="V139">
            <v>0</v>
          </cell>
          <cell r="W139">
            <v>457043</v>
          </cell>
          <cell r="X139">
            <v>40.10164665739245</v>
          </cell>
          <cell r="Z139">
            <v>0</v>
          </cell>
          <cell r="AA139">
            <v>0</v>
          </cell>
          <cell r="AB139">
            <v>0</v>
          </cell>
        </row>
        <row r="140">
          <cell r="A140">
            <v>131</v>
          </cell>
          <cell r="B140" t="str">
            <v>Hingham</v>
          </cell>
          <cell r="C140">
            <v>7407974100</v>
          </cell>
          <cell r="D140">
            <v>25600832.296829496</v>
          </cell>
          <cell r="E140">
            <v>2453158000</v>
          </cell>
          <cell r="F140">
            <v>36750602.620042175</v>
          </cell>
          <cell r="G140">
            <v>62351435</v>
          </cell>
          <cell r="H140">
            <v>43961797.366181195</v>
          </cell>
          <cell r="I140">
            <v>36268483</v>
          </cell>
          <cell r="J140">
            <v>36268483</v>
          </cell>
          <cell r="K140">
            <v>82.5</v>
          </cell>
          <cell r="L140">
            <v>1.418309503604726</v>
          </cell>
          <cell r="M140">
            <v>35322376</v>
          </cell>
          <cell r="N140">
            <v>3.6299999999999999E-2</v>
          </cell>
          <cell r="O140">
            <v>36604578</v>
          </cell>
          <cell r="P140">
            <v>83.264516450728792</v>
          </cell>
          <cell r="Q140">
            <v>0</v>
          </cell>
          <cell r="R140">
            <v>0</v>
          </cell>
          <cell r="S140">
            <v>0</v>
          </cell>
          <cell r="T140">
            <v>336095</v>
          </cell>
          <cell r="U140">
            <v>336095</v>
          </cell>
          <cell r="V140">
            <v>0</v>
          </cell>
          <cell r="W140">
            <v>36268483</v>
          </cell>
          <cell r="X140">
            <v>82.500000393297185</v>
          </cell>
          <cell r="Z140">
            <v>0</v>
          </cell>
          <cell r="AA140">
            <v>0</v>
          </cell>
          <cell r="AB140">
            <v>0</v>
          </cell>
        </row>
        <row r="141">
          <cell r="A141">
            <v>132</v>
          </cell>
          <cell r="B141" t="str">
            <v>Hinsdale</v>
          </cell>
          <cell r="C141">
            <v>316994600</v>
          </cell>
          <cell r="D141">
            <v>1095485.1466881542</v>
          </cell>
          <cell r="E141">
            <v>62930000</v>
          </cell>
          <cell r="F141">
            <v>942750.29283855914</v>
          </cell>
          <cell r="G141">
            <v>2038235</v>
          </cell>
          <cell r="H141">
            <v>2222456.052716617</v>
          </cell>
          <cell r="I141">
            <v>1833526</v>
          </cell>
          <cell r="J141">
            <v>1833526</v>
          </cell>
          <cell r="K141">
            <v>82.5</v>
          </cell>
          <cell r="L141">
            <v>0.91710924835096985</v>
          </cell>
          <cell r="M141">
            <v>1841990</v>
          </cell>
          <cell r="N141">
            <v>3.4099999999999998E-2</v>
          </cell>
          <cell r="O141">
            <v>1904802</v>
          </cell>
          <cell r="P141">
            <v>85.707071582885391</v>
          </cell>
          <cell r="Q141">
            <v>0</v>
          </cell>
          <cell r="R141">
            <v>0</v>
          </cell>
          <cell r="S141">
            <v>0</v>
          </cell>
          <cell r="T141">
            <v>71276</v>
          </cell>
          <cell r="U141">
            <v>71276</v>
          </cell>
          <cell r="V141">
            <v>0</v>
          </cell>
          <cell r="W141">
            <v>1833526</v>
          </cell>
          <cell r="X141">
            <v>82.499989044048419</v>
          </cell>
          <cell r="Z141">
            <v>0</v>
          </cell>
          <cell r="AA141">
            <v>0</v>
          </cell>
          <cell r="AB141">
            <v>0</v>
          </cell>
        </row>
        <row r="142">
          <cell r="A142">
            <v>133</v>
          </cell>
          <cell r="B142" t="str">
            <v>Holbrook</v>
          </cell>
          <cell r="C142">
            <v>1276774300</v>
          </cell>
          <cell r="D142">
            <v>4412337.8799612531</v>
          </cell>
          <cell r="E142">
            <v>328909000</v>
          </cell>
          <cell r="F142">
            <v>4927364.6284321891</v>
          </cell>
          <cell r="G142">
            <v>9339703</v>
          </cell>
          <cell r="H142">
            <v>17576786.985476959</v>
          </cell>
          <cell r="I142">
            <v>14500849</v>
          </cell>
          <cell r="J142">
            <v>9339703</v>
          </cell>
          <cell r="K142">
            <v>53.14</v>
          </cell>
          <cell r="L142">
            <v>0.53136577280688713</v>
          </cell>
          <cell r="M142">
            <v>8763286</v>
          </cell>
          <cell r="N142">
            <v>3.7400000000000003E-2</v>
          </cell>
          <cell r="O142">
            <v>9091033</v>
          </cell>
          <cell r="P142">
            <v>51.721813591480512</v>
          </cell>
          <cell r="Q142">
            <v>1.4181864085194889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9091033</v>
          </cell>
          <cell r="X142">
            <v>51.721813591480512</v>
          </cell>
          <cell r="Z142">
            <v>-248670</v>
          </cell>
          <cell r="AA142">
            <v>248670</v>
          </cell>
          <cell r="AB142">
            <v>0</v>
          </cell>
        </row>
        <row r="143">
          <cell r="A143">
            <v>134</v>
          </cell>
          <cell r="B143" t="str">
            <v>Holden</v>
          </cell>
          <cell r="C143">
            <v>2377246900</v>
          </cell>
          <cell r="D143">
            <v>8215403.8868815424</v>
          </cell>
          <cell r="E143">
            <v>806332000</v>
          </cell>
          <cell r="F143">
            <v>12079607.963214699</v>
          </cell>
          <cell r="G143">
            <v>20295012</v>
          </cell>
          <cell r="H143">
            <v>34247003.91126664</v>
          </cell>
          <cell r="I143">
            <v>28253778</v>
          </cell>
          <cell r="J143">
            <v>20295012</v>
          </cell>
          <cell r="K143">
            <v>59.26</v>
          </cell>
          <cell r="L143">
            <v>0.59260693439297651</v>
          </cell>
          <cell r="M143">
            <v>19112967</v>
          </cell>
          <cell r="N143">
            <v>4.7300000000000002E-2</v>
          </cell>
          <cell r="O143">
            <v>20017010</v>
          </cell>
          <cell r="P143">
            <v>58.448937757777898</v>
          </cell>
          <cell r="Q143">
            <v>0.81106224222209988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20017010</v>
          </cell>
          <cell r="X143">
            <v>58.448937757777898</v>
          </cell>
          <cell r="Z143">
            <v>-278002</v>
          </cell>
          <cell r="AA143">
            <v>278002</v>
          </cell>
          <cell r="AB143">
            <v>0</v>
          </cell>
        </row>
        <row r="144">
          <cell r="A144">
            <v>135</v>
          </cell>
          <cell r="B144" t="str">
            <v>Holland</v>
          </cell>
          <cell r="C144">
            <v>332392700</v>
          </cell>
          <cell r="D144">
            <v>1148698.6394013388</v>
          </cell>
          <cell r="E144">
            <v>77571000</v>
          </cell>
          <cell r="F144">
            <v>1162086.1745714266</v>
          </cell>
          <cell r="G144">
            <v>2310785</v>
          </cell>
          <cell r="H144">
            <v>4158829.731256322</v>
          </cell>
          <cell r="I144">
            <v>3431035</v>
          </cell>
          <cell r="J144">
            <v>2310785</v>
          </cell>
          <cell r="K144">
            <v>55.56</v>
          </cell>
          <cell r="L144">
            <v>0.55563347127028095</v>
          </cell>
          <cell r="M144">
            <v>2285164</v>
          </cell>
          <cell r="N144">
            <v>3.1399999999999997E-2</v>
          </cell>
          <cell r="O144">
            <v>2356918</v>
          </cell>
          <cell r="P144">
            <v>56.67262552939404</v>
          </cell>
          <cell r="Q144">
            <v>0</v>
          </cell>
          <cell r="R144">
            <v>0</v>
          </cell>
          <cell r="S144">
            <v>0</v>
          </cell>
          <cell r="T144">
            <v>46133</v>
          </cell>
          <cell r="U144">
            <v>46133</v>
          </cell>
          <cell r="V144">
            <v>0</v>
          </cell>
          <cell r="W144">
            <v>2310785</v>
          </cell>
          <cell r="X144">
            <v>55.563347127028102</v>
          </cell>
          <cell r="Z144">
            <v>0</v>
          </cell>
          <cell r="AA144">
            <v>0</v>
          </cell>
          <cell r="AB144">
            <v>0</v>
          </cell>
        </row>
        <row r="145">
          <cell r="A145">
            <v>136</v>
          </cell>
          <cell r="B145" t="str">
            <v>Holliston</v>
          </cell>
          <cell r="C145">
            <v>2669635100</v>
          </cell>
          <cell r="D145">
            <v>9225853.0559427366</v>
          </cell>
          <cell r="E145">
            <v>792863000</v>
          </cell>
          <cell r="F145">
            <v>11877829.738294272</v>
          </cell>
          <cell r="G145">
            <v>21103683</v>
          </cell>
          <cell r="H145">
            <v>29151169.647202123</v>
          </cell>
          <cell r="I145">
            <v>24049715</v>
          </cell>
          <cell r="J145">
            <v>21103683</v>
          </cell>
          <cell r="K145">
            <v>72.39</v>
          </cell>
          <cell r="L145">
            <v>0.72393949386608891</v>
          </cell>
          <cell r="M145">
            <v>20149057</v>
          </cell>
          <cell r="N145">
            <v>4.8099999999999997E-2</v>
          </cell>
          <cell r="O145">
            <v>21118227</v>
          </cell>
          <cell r="P145">
            <v>72.44384103821676</v>
          </cell>
          <cell r="Q145">
            <v>0</v>
          </cell>
          <cell r="R145">
            <v>0</v>
          </cell>
          <cell r="S145">
            <v>0</v>
          </cell>
          <cell r="T145">
            <v>14544</v>
          </cell>
          <cell r="U145">
            <v>14544</v>
          </cell>
          <cell r="V145">
            <v>0</v>
          </cell>
          <cell r="W145">
            <v>21103683</v>
          </cell>
          <cell r="X145">
            <v>72.393949386608895</v>
          </cell>
          <cell r="Z145">
            <v>0</v>
          </cell>
          <cell r="AA145">
            <v>0</v>
          </cell>
          <cell r="AB145">
            <v>0</v>
          </cell>
        </row>
        <row r="146">
          <cell r="A146">
            <v>137</v>
          </cell>
          <cell r="B146" t="str">
            <v>Holyoke</v>
          </cell>
          <cell r="C146">
            <v>2142470000</v>
          </cell>
          <cell r="D146">
            <v>7404050.6122974008</v>
          </cell>
          <cell r="E146">
            <v>668260000</v>
          </cell>
          <cell r="F146">
            <v>10011160.188976569</v>
          </cell>
          <cell r="G146">
            <v>17415211</v>
          </cell>
          <cell r="H146">
            <v>88111145.825201109</v>
          </cell>
          <cell r="I146">
            <v>72691695</v>
          </cell>
          <cell r="J146">
            <v>17415211</v>
          </cell>
          <cell r="K146">
            <v>19.77</v>
          </cell>
          <cell r="L146">
            <v>0.19765048833378113</v>
          </cell>
          <cell r="M146">
            <v>10886435</v>
          </cell>
          <cell r="N146">
            <v>7.3000000000000001E-3</v>
          </cell>
          <cell r="O146">
            <v>10965906</v>
          </cell>
          <cell r="P146">
            <v>12.445537845750708</v>
          </cell>
          <cell r="Q146">
            <v>7.3244621542492911</v>
          </cell>
          <cell r="R146">
            <v>0.01</v>
          </cell>
          <cell r="S146">
            <v>108864</v>
          </cell>
          <cell r="T146">
            <v>0</v>
          </cell>
          <cell r="U146">
            <v>0</v>
          </cell>
          <cell r="V146">
            <v>0</v>
          </cell>
          <cell r="W146">
            <v>11074770</v>
          </cell>
          <cell r="X146">
            <v>12.569090886606595</v>
          </cell>
          <cell r="Z146">
            <v>-6449305</v>
          </cell>
          <cell r="AA146">
            <v>6340441</v>
          </cell>
          <cell r="AB146">
            <v>0</v>
          </cell>
        </row>
        <row r="147">
          <cell r="A147">
            <v>138</v>
          </cell>
          <cell r="B147" t="str">
            <v>Hopedale</v>
          </cell>
          <cell r="C147">
            <v>776426200</v>
          </cell>
          <cell r="D147">
            <v>2683210.9114777544</v>
          </cell>
          <cell r="E147">
            <v>241418000</v>
          </cell>
          <cell r="F147">
            <v>3616667.5702605955</v>
          </cell>
          <cell r="G147">
            <v>6299878</v>
          </cell>
          <cell r="H147">
            <v>10695576.212750947</v>
          </cell>
          <cell r="I147">
            <v>8823850</v>
          </cell>
          <cell r="J147">
            <v>6299878</v>
          </cell>
          <cell r="K147">
            <v>58.9</v>
          </cell>
          <cell r="L147">
            <v>0.58901716697502216</v>
          </cell>
          <cell r="M147">
            <v>5982227</v>
          </cell>
          <cell r="N147">
            <v>4.130000000000001E-2</v>
          </cell>
          <cell r="O147">
            <v>6229293</v>
          </cell>
          <cell r="P147">
            <v>58.241770953617461</v>
          </cell>
          <cell r="Q147">
            <v>0.65822904638253732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6229293</v>
          </cell>
          <cell r="X147">
            <v>58.241770953617461</v>
          </cell>
          <cell r="Z147">
            <v>-70585</v>
          </cell>
          <cell r="AA147">
            <v>70585</v>
          </cell>
          <cell r="AB147">
            <v>0</v>
          </cell>
        </row>
        <row r="148">
          <cell r="A148">
            <v>139</v>
          </cell>
          <cell r="B148" t="str">
            <v>Hopkinton</v>
          </cell>
          <cell r="C148">
            <v>3865959600</v>
          </cell>
          <cell r="D148">
            <v>13360168.65743605</v>
          </cell>
          <cell r="E148">
            <v>1403283000</v>
          </cell>
          <cell r="F148">
            <v>21022492.597892448</v>
          </cell>
          <cell r="G148">
            <v>34382661</v>
          </cell>
          <cell r="H148">
            <v>39808491.369495913</v>
          </cell>
          <cell r="I148">
            <v>32842005</v>
          </cell>
          <cell r="J148">
            <v>32842005</v>
          </cell>
          <cell r="K148">
            <v>82.5</v>
          </cell>
          <cell r="L148">
            <v>0.86370168316266394</v>
          </cell>
          <cell r="M148">
            <v>30716179</v>
          </cell>
          <cell r="N148">
            <v>6.5500000000000003E-2</v>
          </cell>
          <cell r="O148">
            <v>32728089</v>
          </cell>
          <cell r="P148">
            <v>82.2138389928501</v>
          </cell>
          <cell r="Q148">
            <v>0.28616100714990012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32728089</v>
          </cell>
          <cell r="X148">
            <v>82.2138389928501</v>
          </cell>
          <cell r="Z148">
            <v>-113916</v>
          </cell>
          <cell r="AA148">
            <v>113916</v>
          </cell>
          <cell r="AB148">
            <v>0</v>
          </cell>
        </row>
        <row r="149">
          <cell r="A149">
            <v>140</v>
          </cell>
          <cell r="B149" t="str">
            <v>Hubbardston</v>
          </cell>
          <cell r="C149">
            <v>467728400</v>
          </cell>
          <cell r="D149">
            <v>1616398.2442736111</v>
          </cell>
          <cell r="E149">
            <v>157905000</v>
          </cell>
          <cell r="F149">
            <v>2365564.6748875366</v>
          </cell>
          <cell r="G149">
            <v>3981963</v>
          </cell>
          <cell r="H149">
            <v>6764342.0003005611</v>
          </cell>
          <cell r="I149">
            <v>5580582</v>
          </cell>
          <cell r="J149">
            <v>3981963</v>
          </cell>
          <cell r="K149">
            <v>58.87</v>
          </cell>
          <cell r="L149">
            <v>0.58866967397909042</v>
          </cell>
          <cell r="M149">
            <v>3666689</v>
          </cell>
          <cell r="N149">
            <v>4.2000000000000003E-2</v>
          </cell>
          <cell r="O149">
            <v>3820690</v>
          </cell>
          <cell r="P149">
            <v>56.482803498555143</v>
          </cell>
          <cell r="Q149">
            <v>2.3871965014448548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3820690</v>
          </cell>
          <cell r="X149">
            <v>56.482803498555143</v>
          </cell>
          <cell r="Z149">
            <v>-161273</v>
          </cell>
          <cell r="AA149">
            <v>161273</v>
          </cell>
          <cell r="AB149">
            <v>0</v>
          </cell>
        </row>
        <row r="150">
          <cell r="A150">
            <v>141</v>
          </cell>
          <cell r="B150" t="str">
            <v>Hudson</v>
          </cell>
          <cell r="C150">
            <v>2755165600</v>
          </cell>
          <cell r="D150">
            <v>9521433.4612203371</v>
          </cell>
          <cell r="E150">
            <v>735853000</v>
          </cell>
          <cell r="F150">
            <v>11023766.585668715</v>
          </cell>
          <cell r="G150">
            <v>20545200</v>
          </cell>
          <cell r="H150">
            <v>33749566.281392127</v>
          </cell>
          <cell r="I150">
            <v>27843392</v>
          </cell>
          <cell r="J150">
            <v>20545200</v>
          </cell>
          <cell r="K150">
            <v>60.88</v>
          </cell>
          <cell r="L150">
            <v>0.60875448972295765</v>
          </cell>
          <cell r="M150">
            <v>19481831</v>
          </cell>
          <cell r="N150">
            <v>4.36E-2</v>
          </cell>
          <cell r="O150">
            <v>20331239</v>
          </cell>
          <cell r="P150">
            <v>60.241482306721252</v>
          </cell>
          <cell r="Q150">
            <v>0.63851769327875019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20331239</v>
          </cell>
          <cell r="X150">
            <v>60.241482306721252</v>
          </cell>
          <cell r="Z150">
            <v>-213961</v>
          </cell>
          <cell r="AA150">
            <v>213961</v>
          </cell>
          <cell r="AB150">
            <v>0</v>
          </cell>
        </row>
        <row r="151">
          <cell r="A151">
            <v>142</v>
          </cell>
          <cell r="B151" t="str">
            <v>Hull</v>
          </cell>
          <cell r="C151">
            <v>2266165500</v>
          </cell>
          <cell r="D151">
            <v>7831523.4555640202</v>
          </cell>
          <cell r="E151">
            <v>405857000</v>
          </cell>
          <cell r="F151">
            <v>6080117.6799710644</v>
          </cell>
          <cell r="G151">
            <v>13911641</v>
          </cell>
          <cell r="H151">
            <v>10718331.726392865</v>
          </cell>
          <cell r="I151">
            <v>8842624</v>
          </cell>
          <cell r="J151">
            <v>8842624</v>
          </cell>
          <cell r="K151">
            <v>82.5</v>
          </cell>
          <cell r="L151">
            <v>1.2979296923367203</v>
          </cell>
          <cell r="M151">
            <v>8417036</v>
          </cell>
          <cell r="N151">
            <v>3.8600000000000002E-2</v>
          </cell>
          <cell r="O151">
            <v>8741934</v>
          </cell>
          <cell r="P151">
            <v>81.560584456196906</v>
          </cell>
          <cell r="Q151">
            <v>0.93941554380309356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8741934</v>
          </cell>
          <cell r="X151">
            <v>81.560584456196906</v>
          </cell>
          <cell r="Z151">
            <v>-100690</v>
          </cell>
          <cell r="AA151">
            <v>100690</v>
          </cell>
          <cell r="AB151">
            <v>0</v>
          </cell>
        </row>
        <row r="152">
          <cell r="A152">
            <v>143</v>
          </cell>
          <cell r="B152" t="str">
            <v>Huntington</v>
          </cell>
          <cell r="C152">
            <v>192215800</v>
          </cell>
          <cell r="D152">
            <v>664268.5833095609</v>
          </cell>
          <cell r="E152">
            <v>65518000</v>
          </cell>
          <cell r="F152">
            <v>981520.95481005427</v>
          </cell>
          <cell r="G152">
            <v>1645790</v>
          </cell>
          <cell r="H152">
            <v>3452432.3343148711</v>
          </cell>
          <cell r="I152">
            <v>2848257</v>
          </cell>
          <cell r="J152">
            <v>1645790</v>
          </cell>
          <cell r="K152">
            <v>47.67</v>
          </cell>
          <cell r="L152">
            <v>0.47670449139348708</v>
          </cell>
          <cell r="M152">
            <v>1638755</v>
          </cell>
          <cell r="N152">
            <v>3.5499999999999997E-2</v>
          </cell>
          <cell r="O152">
            <v>1696931</v>
          </cell>
          <cell r="P152">
            <v>49.151752610286941</v>
          </cell>
          <cell r="Q152">
            <v>0</v>
          </cell>
          <cell r="R152">
            <v>0</v>
          </cell>
          <cell r="S152">
            <v>0</v>
          </cell>
          <cell r="T152">
            <v>51141</v>
          </cell>
          <cell r="U152">
            <v>51141</v>
          </cell>
          <cell r="V152">
            <v>0</v>
          </cell>
          <cell r="W152">
            <v>1645790</v>
          </cell>
          <cell r="X152">
            <v>47.670449139348712</v>
          </cell>
          <cell r="Z152">
            <v>0</v>
          </cell>
          <cell r="AA152">
            <v>0</v>
          </cell>
          <cell r="AB152">
            <v>0</v>
          </cell>
        </row>
        <row r="153">
          <cell r="A153">
            <v>144</v>
          </cell>
          <cell r="B153" t="str">
            <v>Ipswich</v>
          </cell>
          <cell r="C153">
            <v>2987460300</v>
          </cell>
          <cell r="D153">
            <v>10324208.629959429</v>
          </cell>
          <cell r="E153">
            <v>691350000</v>
          </cell>
          <cell r="F153">
            <v>10357069.997678975</v>
          </cell>
          <cell r="G153">
            <v>20681279</v>
          </cell>
          <cell r="H153">
            <v>18789938.590698514</v>
          </cell>
          <cell r="I153">
            <v>15501699</v>
          </cell>
          <cell r="J153">
            <v>15501699</v>
          </cell>
          <cell r="K153">
            <v>82.5</v>
          </cell>
          <cell r="L153">
            <v>1.1006570830538929</v>
          </cell>
          <cell r="M153">
            <v>15059177</v>
          </cell>
          <cell r="N153">
            <v>3.7100000000000001E-2</v>
          </cell>
          <cell r="O153">
            <v>15617872</v>
          </cell>
          <cell r="P153">
            <v>83.118270581955144</v>
          </cell>
          <cell r="Q153">
            <v>0</v>
          </cell>
          <cell r="R153">
            <v>0</v>
          </cell>
          <cell r="S153">
            <v>0</v>
          </cell>
          <cell r="T153">
            <v>116173</v>
          </cell>
          <cell r="U153">
            <v>116173</v>
          </cell>
          <cell r="V153">
            <v>0</v>
          </cell>
          <cell r="W153">
            <v>15501699</v>
          </cell>
          <cell r="X153">
            <v>82.499998204750526</v>
          </cell>
          <cell r="Z153">
            <v>0</v>
          </cell>
          <cell r="AA153">
            <v>0</v>
          </cell>
          <cell r="AB153">
            <v>0</v>
          </cell>
        </row>
        <row r="154">
          <cell r="A154">
            <v>145</v>
          </cell>
          <cell r="B154" t="str">
            <v>Kingston</v>
          </cell>
          <cell r="C154">
            <v>2120211600</v>
          </cell>
          <cell r="D154">
            <v>7327128.9657171639</v>
          </cell>
          <cell r="E154">
            <v>553599000</v>
          </cell>
          <cell r="F154">
            <v>8293431.1038476638</v>
          </cell>
          <cell r="G154">
            <v>15620560</v>
          </cell>
          <cell r="H154">
            <v>23149457.372711886</v>
          </cell>
          <cell r="I154">
            <v>19098302</v>
          </cell>
          <cell r="J154">
            <v>15620560</v>
          </cell>
          <cell r="K154">
            <v>67.48</v>
          </cell>
          <cell r="L154">
            <v>0.67477002801859198</v>
          </cell>
          <cell r="M154">
            <v>14136696</v>
          </cell>
          <cell r="N154">
            <v>4.7E-2</v>
          </cell>
          <cell r="O154">
            <v>14801121</v>
          </cell>
          <cell r="P154">
            <v>63.93722652629976</v>
          </cell>
          <cell r="Q154">
            <v>3.5427734737002439</v>
          </cell>
          <cell r="R154">
            <v>0.01</v>
          </cell>
          <cell r="S154">
            <v>141367</v>
          </cell>
          <cell r="T154">
            <v>0</v>
          </cell>
          <cell r="U154">
            <v>0</v>
          </cell>
          <cell r="V154">
            <v>0</v>
          </cell>
          <cell r="W154">
            <v>14942488</v>
          </cell>
          <cell r="X154">
            <v>64.547897427668886</v>
          </cell>
          <cell r="Z154">
            <v>-819439</v>
          </cell>
          <cell r="AA154">
            <v>678072</v>
          </cell>
          <cell r="AB154">
            <v>0</v>
          </cell>
        </row>
        <row r="155">
          <cell r="A155">
            <v>146</v>
          </cell>
          <cell r="B155" t="str">
            <v>Lakeville</v>
          </cell>
          <cell r="C155">
            <v>1774669700</v>
          </cell>
          <cell r="D155">
            <v>6132988.6901149824</v>
          </cell>
          <cell r="E155">
            <v>445087000</v>
          </cell>
          <cell r="F155">
            <v>6667819.7932406766</v>
          </cell>
          <cell r="G155">
            <v>12800808</v>
          </cell>
          <cell r="H155">
            <v>19109510.647707973</v>
          </cell>
          <cell r="I155">
            <v>15765346</v>
          </cell>
          <cell r="J155">
            <v>12800808</v>
          </cell>
          <cell r="K155">
            <v>66.989999999999995</v>
          </cell>
          <cell r="L155">
            <v>0.66986581896252539</v>
          </cell>
          <cell r="M155">
            <v>11759187</v>
          </cell>
          <cell r="N155">
            <v>4.9299999999999997E-2</v>
          </cell>
          <cell r="O155">
            <v>12338915</v>
          </cell>
          <cell r="P155">
            <v>64.569497500345207</v>
          </cell>
          <cell r="Q155">
            <v>2.4205024996547877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12338915</v>
          </cell>
          <cell r="X155">
            <v>64.569497500345207</v>
          </cell>
          <cell r="Z155">
            <v>-461893</v>
          </cell>
          <cell r="AA155">
            <v>461893</v>
          </cell>
          <cell r="AB155">
            <v>0</v>
          </cell>
        </row>
        <row r="156">
          <cell r="A156">
            <v>147</v>
          </cell>
          <cell r="B156" t="str">
            <v>Lancaster</v>
          </cell>
          <cell r="C156">
            <v>954886800</v>
          </cell>
          <cell r="D156">
            <v>3299943.6147132544</v>
          </cell>
          <cell r="E156">
            <v>288244000</v>
          </cell>
          <cell r="F156">
            <v>4318164.8722224319</v>
          </cell>
          <cell r="G156">
            <v>7618108</v>
          </cell>
          <cell r="H156">
            <v>10913048.908089215</v>
          </cell>
          <cell r="I156">
            <v>9003265</v>
          </cell>
          <cell r="J156">
            <v>7618108</v>
          </cell>
          <cell r="K156">
            <v>69.81</v>
          </cell>
          <cell r="L156">
            <v>0.69807329410510888</v>
          </cell>
          <cell r="M156">
            <v>7194901</v>
          </cell>
          <cell r="N156">
            <v>4.1900000000000007E-2</v>
          </cell>
          <cell r="O156">
            <v>7496367</v>
          </cell>
          <cell r="P156">
            <v>68.691774985479768</v>
          </cell>
          <cell r="Q156">
            <v>1.1182250145202346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7496367</v>
          </cell>
          <cell r="X156">
            <v>68.691774985479768</v>
          </cell>
          <cell r="Z156">
            <v>-121741</v>
          </cell>
          <cell r="AA156">
            <v>121741</v>
          </cell>
          <cell r="AB156">
            <v>0</v>
          </cell>
        </row>
        <row r="157">
          <cell r="A157">
            <v>148</v>
          </cell>
          <cell r="B157" t="str">
            <v>Lanesborough</v>
          </cell>
          <cell r="C157">
            <v>402579400</v>
          </cell>
          <cell r="D157">
            <v>1391253.204510831</v>
          </cell>
          <cell r="E157">
            <v>78164000</v>
          </cell>
          <cell r="F157">
            <v>1170969.8695285735</v>
          </cell>
          <cell r="G157">
            <v>2562223</v>
          </cell>
          <cell r="H157">
            <v>4405343.0611461569</v>
          </cell>
          <cell r="I157">
            <v>3634408</v>
          </cell>
          <cell r="J157">
            <v>2562223</v>
          </cell>
          <cell r="K157">
            <v>58.16</v>
          </cell>
          <cell r="L157">
            <v>0.58161713274910665</v>
          </cell>
          <cell r="M157">
            <v>2590120</v>
          </cell>
          <cell r="N157">
            <v>4.7400000000000005E-2</v>
          </cell>
          <cell r="O157">
            <v>2712892</v>
          </cell>
          <cell r="P157">
            <v>61.581855540988798</v>
          </cell>
          <cell r="Q157">
            <v>0</v>
          </cell>
          <cell r="R157">
            <v>0</v>
          </cell>
          <cell r="S157">
            <v>0</v>
          </cell>
          <cell r="T157">
            <v>150669</v>
          </cell>
          <cell r="U157">
            <v>150669</v>
          </cell>
          <cell r="V157">
            <v>0</v>
          </cell>
          <cell r="W157">
            <v>2562223</v>
          </cell>
          <cell r="X157">
            <v>58.16171327491066</v>
          </cell>
          <cell r="Z157">
            <v>0</v>
          </cell>
          <cell r="AA157">
            <v>0</v>
          </cell>
          <cell r="AB157">
            <v>0</v>
          </cell>
        </row>
        <row r="158">
          <cell r="A158">
            <v>149</v>
          </cell>
          <cell r="B158" t="str">
            <v>Lawrence</v>
          </cell>
          <cell r="C158">
            <v>4238762700</v>
          </cell>
          <cell r="D158">
            <v>14648519.495870834</v>
          </cell>
          <cell r="E158">
            <v>1241902000</v>
          </cell>
          <cell r="F158">
            <v>18604854.190001465</v>
          </cell>
          <cell r="G158">
            <v>33253374</v>
          </cell>
          <cell r="H158">
            <v>236181726.12313011</v>
          </cell>
          <cell r="I158">
            <v>194849924</v>
          </cell>
          <cell r="J158">
            <v>33253374</v>
          </cell>
          <cell r="K158">
            <v>14.08</v>
          </cell>
          <cell r="L158">
            <v>0.14079571076834205</v>
          </cell>
          <cell r="M158">
            <v>11289169</v>
          </cell>
          <cell r="N158">
            <v>5.8999999999999997E-2</v>
          </cell>
          <cell r="O158">
            <v>11955230</v>
          </cell>
          <cell r="P158">
            <v>5.0618776466081483</v>
          </cell>
          <cell r="Q158">
            <v>9.0181223533918526</v>
          </cell>
          <cell r="R158">
            <v>0.02</v>
          </cell>
          <cell r="S158">
            <v>225783</v>
          </cell>
          <cell r="T158">
            <v>0</v>
          </cell>
          <cell r="U158">
            <v>0</v>
          </cell>
          <cell r="V158">
            <v>0</v>
          </cell>
          <cell r="W158">
            <v>12181013</v>
          </cell>
          <cell r="X158">
            <v>5.1574747970338715</v>
          </cell>
          <cell r="Z158">
            <v>-21298144</v>
          </cell>
          <cell r="AA158">
            <v>21072361</v>
          </cell>
          <cell r="AB158">
            <v>0</v>
          </cell>
        </row>
        <row r="159">
          <cell r="A159">
            <v>150</v>
          </cell>
          <cell r="B159" t="str">
            <v>Lee</v>
          </cell>
          <cell r="C159">
            <v>973498900</v>
          </cell>
          <cell r="D159">
            <v>3364264.202820038</v>
          </cell>
          <cell r="E159">
            <v>166520000</v>
          </cell>
          <cell r="F159">
            <v>2494625.4372076411</v>
          </cell>
          <cell r="G159">
            <v>5858890</v>
          </cell>
          <cell r="H159">
            <v>7374237.8470487166</v>
          </cell>
          <cell r="I159">
            <v>6083746</v>
          </cell>
          <cell r="J159">
            <v>5858890</v>
          </cell>
          <cell r="K159">
            <v>79.45</v>
          </cell>
          <cell r="L159">
            <v>0.7945078693582982</v>
          </cell>
          <cell r="M159">
            <v>5777761</v>
          </cell>
          <cell r="N159">
            <v>3.32E-2</v>
          </cell>
          <cell r="O159">
            <v>5969583</v>
          </cell>
          <cell r="P159">
            <v>80.951864095204343</v>
          </cell>
          <cell r="Q159">
            <v>0</v>
          </cell>
          <cell r="R159">
            <v>0</v>
          </cell>
          <cell r="S159">
            <v>0</v>
          </cell>
          <cell r="T159">
            <v>110693</v>
          </cell>
          <cell r="U159">
            <v>110693</v>
          </cell>
          <cell r="V159">
            <v>0</v>
          </cell>
          <cell r="W159">
            <v>5858890</v>
          </cell>
          <cell r="X159">
            <v>79.450786935829825</v>
          </cell>
          <cell r="Z159">
            <v>0</v>
          </cell>
          <cell r="AA159">
            <v>0</v>
          </cell>
          <cell r="AB159">
            <v>0</v>
          </cell>
        </row>
        <row r="160">
          <cell r="A160">
            <v>151</v>
          </cell>
          <cell r="B160" t="str">
            <v>Leicester</v>
          </cell>
          <cell r="C160">
            <v>985402100</v>
          </cell>
          <cell r="D160">
            <v>3405399.852443276</v>
          </cell>
          <cell r="E160">
            <v>331359000</v>
          </cell>
          <cell r="F160">
            <v>4964067.9212568272</v>
          </cell>
          <cell r="G160">
            <v>8369468</v>
          </cell>
          <cell r="H160">
            <v>17701915.196191557</v>
          </cell>
          <cell r="I160">
            <v>14604080</v>
          </cell>
          <cell r="J160">
            <v>8369468</v>
          </cell>
          <cell r="K160">
            <v>47.28</v>
          </cell>
          <cell r="L160">
            <v>0.4728001409587948</v>
          </cell>
          <cell r="M160">
            <v>8057611</v>
          </cell>
          <cell r="N160">
            <v>4.3999999999999997E-2</v>
          </cell>
          <cell r="O160">
            <v>8412146</v>
          </cell>
          <cell r="P160">
            <v>47.521106652967212</v>
          </cell>
          <cell r="Q160">
            <v>0</v>
          </cell>
          <cell r="R160">
            <v>0</v>
          </cell>
          <cell r="S160">
            <v>0</v>
          </cell>
          <cell r="T160">
            <v>42678</v>
          </cell>
          <cell r="U160">
            <v>42678</v>
          </cell>
          <cell r="V160">
            <v>0</v>
          </cell>
          <cell r="W160">
            <v>8369468</v>
          </cell>
          <cell r="X160">
            <v>47.28001409587948</v>
          </cell>
          <cell r="Z160">
            <v>0</v>
          </cell>
          <cell r="AA160">
            <v>0</v>
          </cell>
          <cell r="AB160">
            <v>0</v>
          </cell>
        </row>
        <row r="161">
          <cell r="A161">
            <v>152</v>
          </cell>
          <cell r="B161" t="str">
            <v>Lenox</v>
          </cell>
          <cell r="C161">
            <v>1265446400</v>
          </cell>
          <cell r="D161">
            <v>4373190.3796783816</v>
          </cell>
          <cell r="E161">
            <v>226629000</v>
          </cell>
          <cell r="F161">
            <v>3395114.5100224027</v>
          </cell>
          <cell r="G161">
            <v>7768305</v>
          </cell>
          <cell r="H161">
            <v>5511981.8499129619</v>
          </cell>
          <cell r="I161">
            <v>4547385</v>
          </cell>
          <cell r="J161">
            <v>4547385</v>
          </cell>
          <cell r="K161">
            <v>82.5</v>
          </cell>
          <cell r="L161">
            <v>1.4093487989483613</v>
          </cell>
          <cell r="M161">
            <v>4424183</v>
          </cell>
          <cell r="N161">
            <v>4.5499999999999999E-2</v>
          </cell>
          <cell r="O161">
            <v>4625483</v>
          </cell>
          <cell r="P161">
            <v>83.916876469269212</v>
          </cell>
          <cell r="Q161">
            <v>0</v>
          </cell>
          <cell r="R161">
            <v>0</v>
          </cell>
          <cell r="S161">
            <v>0</v>
          </cell>
          <cell r="T161">
            <v>78098</v>
          </cell>
          <cell r="U161">
            <v>78098</v>
          </cell>
          <cell r="V161">
            <v>0</v>
          </cell>
          <cell r="W161">
            <v>4547385</v>
          </cell>
          <cell r="X161">
            <v>82.499999525067494</v>
          </cell>
          <cell r="Z161">
            <v>0</v>
          </cell>
          <cell r="AA161">
            <v>0</v>
          </cell>
          <cell r="AB161">
            <v>0</v>
          </cell>
        </row>
        <row r="162">
          <cell r="A162">
            <v>153</v>
          </cell>
          <cell r="B162" t="str">
            <v>Leominster</v>
          </cell>
          <cell r="C162">
            <v>3785321000</v>
          </cell>
          <cell r="D162">
            <v>13081493.914870318</v>
          </cell>
          <cell r="E162">
            <v>1170639000</v>
          </cell>
          <cell r="F162">
            <v>17537267.758751597</v>
          </cell>
          <cell r="G162">
            <v>30618762</v>
          </cell>
          <cell r="H162">
            <v>77172702.956447005</v>
          </cell>
          <cell r="I162">
            <v>63667480</v>
          </cell>
          <cell r="J162">
            <v>30618762</v>
          </cell>
          <cell r="K162">
            <v>39.68</v>
          </cell>
          <cell r="L162">
            <v>0.39675637663332758</v>
          </cell>
          <cell r="M162">
            <v>28957291</v>
          </cell>
          <cell r="N162">
            <v>4.0399999999999998E-2</v>
          </cell>
          <cell r="O162">
            <v>30127166</v>
          </cell>
          <cell r="P162">
            <v>39.03863004124981</v>
          </cell>
          <cell r="Q162">
            <v>0.64136995875018954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30127166</v>
          </cell>
          <cell r="X162">
            <v>39.03863004124981</v>
          </cell>
          <cell r="Z162">
            <v>-491596</v>
          </cell>
          <cell r="AA162">
            <v>491596</v>
          </cell>
          <cell r="AB162">
            <v>0</v>
          </cell>
        </row>
        <row r="163">
          <cell r="A163">
            <v>154</v>
          </cell>
          <cell r="B163" t="str">
            <v>Leverett</v>
          </cell>
          <cell r="C163">
            <v>273488400</v>
          </cell>
          <cell r="D163">
            <v>945134.33349182794</v>
          </cell>
          <cell r="E163">
            <v>74600000</v>
          </cell>
          <cell r="F163">
            <v>1117577.8141706104</v>
          </cell>
          <cell r="G163">
            <v>2062712</v>
          </cell>
          <cell r="H163">
            <v>2419876.4403329622</v>
          </cell>
          <cell r="I163">
            <v>1996398</v>
          </cell>
          <cell r="J163">
            <v>1996398</v>
          </cell>
          <cell r="K163">
            <v>82.5</v>
          </cell>
          <cell r="L163">
            <v>0.85240385237032257</v>
          </cell>
          <cell r="M163">
            <v>1736008</v>
          </cell>
          <cell r="N163">
            <v>3.8199999999999998E-2</v>
          </cell>
          <cell r="O163">
            <v>1802324</v>
          </cell>
          <cell r="P163">
            <v>74.480001125677717</v>
          </cell>
          <cell r="Q163">
            <v>8.0199988743222832</v>
          </cell>
          <cell r="R163">
            <v>0.02</v>
          </cell>
          <cell r="S163">
            <v>34720</v>
          </cell>
          <cell r="T163">
            <v>0</v>
          </cell>
          <cell r="U163">
            <v>0</v>
          </cell>
          <cell r="V163">
            <v>0</v>
          </cell>
          <cell r="W163">
            <v>1837044</v>
          </cell>
          <cell r="X163">
            <v>75.914785126270019</v>
          </cell>
          <cell r="Z163">
            <v>-194074</v>
          </cell>
          <cell r="AA163">
            <v>159354</v>
          </cell>
          <cell r="AB163">
            <v>0</v>
          </cell>
        </row>
        <row r="164">
          <cell r="A164">
            <v>155</v>
          </cell>
          <cell r="B164" t="str">
            <v>Lexington</v>
          </cell>
          <cell r="C164">
            <v>12008478900</v>
          </cell>
          <cell r="D164">
            <v>41499477.496676929</v>
          </cell>
          <cell r="E164">
            <v>3541165000</v>
          </cell>
          <cell r="F164">
            <v>53049965.687901735</v>
          </cell>
          <cell r="G164">
            <v>94549443</v>
          </cell>
          <cell r="H164">
            <v>81235891.507211983</v>
          </cell>
          <cell r="I164">
            <v>67019610</v>
          </cell>
          <cell r="J164">
            <v>67019610</v>
          </cell>
          <cell r="K164">
            <v>82.5</v>
          </cell>
          <cell r="L164">
            <v>1.1638875532203159</v>
          </cell>
          <cell r="M164">
            <v>63645654</v>
          </cell>
          <cell r="N164">
            <v>5.0999999999999997E-2</v>
          </cell>
          <cell r="O164">
            <v>66891582</v>
          </cell>
          <cell r="P164">
            <v>82.342399103309504</v>
          </cell>
          <cell r="Q164">
            <v>0.15760089669049648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66891582</v>
          </cell>
          <cell r="X164">
            <v>82.342399103309504</v>
          </cell>
          <cell r="Z164">
            <v>-128028</v>
          </cell>
          <cell r="AA164">
            <v>128028</v>
          </cell>
          <cell r="AB164">
            <v>0</v>
          </cell>
        </row>
        <row r="165">
          <cell r="A165">
            <v>156</v>
          </cell>
          <cell r="B165" t="str">
            <v>Leyden</v>
          </cell>
          <cell r="C165">
            <v>92167800</v>
          </cell>
          <cell r="D165">
            <v>318517.90504609374</v>
          </cell>
          <cell r="E165">
            <v>25146000</v>
          </cell>
          <cell r="F165">
            <v>376710.61280340707</v>
          </cell>
          <cell r="G165">
            <v>695229</v>
          </cell>
          <cell r="H165">
            <v>702392.46956419374</v>
          </cell>
          <cell r="I165">
            <v>579474</v>
          </cell>
          <cell r="J165">
            <v>579474</v>
          </cell>
          <cell r="K165">
            <v>82.5</v>
          </cell>
          <cell r="L165">
            <v>0.98980132920753205</v>
          </cell>
          <cell r="M165">
            <v>570252</v>
          </cell>
          <cell r="N165">
            <v>3.4099999999999998E-2</v>
          </cell>
          <cell r="O165">
            <v>589698</v>
          </cell>
          <cell r="P165">
            <v>83.955626740401115</v>
          </cell>
          <cell r="Q165">
            <v>0</v>
          </cell>
          <cell r="R165">
            <v>0</v>
          </cell>
          <cell r="S165">
            <v>0</v>
          </cell>
          <cell r="T165">
            <v>10224</v>
          </cell>
          <cell r="U165">
            <v>10224</v>
          </cell>
          <cell r="V165">
            <v>0</v>
          </cell>
          <cell r="W165">
            <v>579474</v>
          </cell>
          <cell r="X165">
            <v>82.500030269336506</v>
          </cell>
          <cell r="Z165">
            <v>0</v>
          </cell>
          <cell r="AA165">
            <v>0</v>
          </cell>
          <cell r="AB165">
            <v>0</v>
          </cell>
        </row>
        <row r="166">
          <cell r="A166">
            <v>157</v>
          </cell>
          <cell r="B166" t="str">
            <v>Lincoln</v>
          </cell>
          <cell r="C166">
            <v>2292229800</v>
          </cell>
          <cell r="D166">
            <v>7921597.7139546173</v>
          </cell>
          <cell r="E166">
            <v>950308000</v>
          </cell>
          <cell r="F166">
            <v>14236503.182692284</v>
          </cell>
          <cell r="G166">
            <v>22158101</v>
          </cell>
          <cell r="H166">
            <v>8782086.8412932958</v>
          </cell>
          <cell r="I166">
            <v>7245222</v>
          </cell>
          <cell r="J166">
            <v>7245222</v>
          </cell>
          <cell r="K166">
            <v>82.5</v>
          </cell>
          <cell r="L166">
            <v>2.5231020144110627</v>
          </cell>
          <cell r="M166">
            <v>6942981</v>
          </cell>
          <cell r="N166">
            <v>3.2199999999999999E-2</v>
          </cell>
          <cell r="O166">
            <v>7166545</v>
          </cell>
          <cell r="P166">
            <v>81.604123592845468</v>
          </cell>
          <cell r="Q166">
            <v>0.89587640715453176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78677</v>
          </cell>
          <cell r="W166">
            <v>7245222</v>
          </cell>
          <cell r="X166">
            <v>82.500004052943652</v>
          </cell>
          <cell r="Z166">
            <v>-78677</v>
          </cell>
          <cell r="AA166">
            <v>0</v>
          </cell>
          <cell r="AB166">
            <v>0</v>
          </cell>
        </row>
        <row r="167">
          <cell r="A167">
            <v>158</v>
          </cell>
          <cell r="B167" t="str">
            <v>Littleton</v>
          </cell>
          <cell r="C167">
            <v>1969238900</v>
          </cell>
          <cell r="D167">
            <v>6805390.266050335</v>
          </cell>
          <cell r="E167">
            <v>491226000</v>
          </cell>
          <cell r="F167">
            <v>7359025.1922757672</v>
          </cell>
          <cell r="G167">
            <v>14164415</v>
          </cell>
          <cell r="H167">
            <v>17126757.047738981</v>
          </cell>
          <cell r="I167">
            <v>14129575</v>
          </cell>
          <cell r="J167">
            <v>14129575</v>
          </cell>
          <cell r="K167">
            <v>82.5</v>
          </cell>
          <cell r="L167">
            <v>0.82703426927340806</v>
          </cell>
          <cell r="M167">
            <v>12968265</v>
          </cell>
          <cell r="N167">
            <v>6.7900000000000002E-2</v>
          </cell>
          <cell r="O167">
            <v>13848810</v>
          </cell>
          <cell r="P167">
            <v>80.8606670918373</v>
          </cell>
          <cell r="Q167">
            <v>1.6393329081627002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13848810</v>
          </cell>
          <cell r="X167">
            <v>80.8606670918373</v>
          </cell>
          <cell r="Z167">
            <v>-280765</v>
          </cell>
          <cell r="AA167">
            <v>280765</v>
          </cell>
          <cell r="AB167">
            <v>0</v>
          </cell>
        </row>
        <row r="168">
          <cell r="A168">
            <v>159</v>
          </cell>
          <cell r="B168" t="str">
            <v>Longmeadow</v>
          </cell>
          <cell r="C168">
            <v>2157229000</v>
          </cell>
          <cell r="D168">
            <v>7455055.4725693762</v>
          </cell>
          <cell r="E168">
            <v>1139259000</v>
          </cell>
          <cell r="F168">
            <v>17067165.991879296</v>
          </cell>
          <cell r="G168">
            <v>24522221</v>
          </cell>
          <cell r="H168">
            <v>29113308.339486767</v>
          </cell>
          <cell r="I168">
            <v>24018479</v>
          </cell>
          <cell r="J168">
            <v>24018479</v>
          </cell>
          <cell r="K168">
            <v>82.5</v>
          </cell>
          <cell r="L168">
            <v>0.84230279547928211</v>
          </cell>
          <cell r="M168">
            <v>22667571</v>
          </cell>
          <cell r="N168">
            <v>3.5200000000000002E-2</v>
          </cell>
          <cell r="O168">
            <v>23465469</v>
          </cell>
          <cell r="P168">
            <v>80.600489392589822</v>
          </cell>
          <cell r="Q168">
            <v>1.8995106074101784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23465469</v>
          </cell>
          <cell r="X168">
            <v>80.600489392589822</v>
          </cell>
          <cell r="Z168">
            <v>-553010</v>
          </cell>
          <cell r="AA168">
            <v>553010</v>
          </cell>
          <cell r="AB168">
            <v>0</v>
          </cell>
        </row>
        <row r="169">
          <cell r="A169">
            <v>160</v>
          </cell>
          <cell r="B169" t="str">
            <v>Lowell</v>
          </cell>
          <cell r="C169">
            <v>8192976800</v>
          </cell>
          <cell r="D169">
            <v>28313682.288470037</v>
          </cell>
          <cell r="E169">
            <v>2374391000</v>
          </cell>
          <cell r="F169">
            <v>35570599.246197984</v>
          </cell>
          <cell r="G169">
            <v>63884282</v>
          </cell>
          <cell r="H169">
            <v>244799668.37668815</v>
          </cell>
          <cell r="I169">
            <v>201959726</v>
          </cell>
          <cell r="J169">
            <v>63884282</v>
          </cell>
          <cell r="K169">
            <v>26.1</v>
          </cell>
          <cell r="L169">
            <v>0.26096555777068031</v>
          </cell>
          <cell r="M169">
            <v>54568899</v>
          </cell>
          <cell r="N169">
            <v>3.85E-2</v>
          </cell>
          <cell r="O169">
            <v>56669802</v>
          </cell>
          <cell r="P169">
            <v>23.149460281457049</v>
          </cell>
          <cell r="Q169">
            <v>2.9505397185429523</v>
          </cell>
          <cell r="R169">
            <v>0.01</v>
          </cell>
          <cell r="S169">
            <v>545689</v>
          </cell>
          <cell r="T169">
            <v>0</v>
          </cell>
          <cell r="U169">
            <v>0</v>
          </cell>
          <cell r="V169">
            <v>0</v>
          </cell>
          <cell r="W169">
            <v>57215491</v>
          </cell>
          <cell r="X169">
            <v>23.372372756632593</v>
          </cell>
          <cell r="Z169">
            <v>-7214480</v>
          </cell>
          <cell r="AA169">
            <v>6668791</v>
          </cell>
          <cell r="AB169">
            <v>0</v>
          </cell>
        </row>
        <row r="170">
          <cell r="A170">
            <v>161</v>
          </cell>
          <cell r="B170" t="str">
            <v>Ludlow</v>
          </cell>
          <cell r="C170">
            <v>2154384900</v>
          </cell>
          <cell r="D170">
            <v>7445226.695341954</v>
          </cell>
          <cell r="E170">
            <v>583946000</v>
          </cell>
          <cell r="F170">
            <v>8748057.5639902316</v>
          </cell>
          <cell r="G170">
            <v>16193284</v>
          </cell>
          <cell r="H170">
            <v>29028174.444039177</v>
          </cell>
          <cell r="I170">
            <v>23948244</v>
          </cell>
          <cell r="J170">
            <v>16193284</v>
          </cell>
          <cell r="K170">
            <v>55.78</v>
          </cell>
          <cell r="L170">
            <v>0.55784713679523956</v>
          </cell>
          <cell r="M170">
            <v>15760434</v>
          </cell>
          <cell r="N170">
            <v>4.3400000000000001E-2</v>
          </cell>
          <cell r="O170">
            <v>16444437</v>
          </cell>
          <cell r="P170">
            <v>56.649917933012837</v>
          </cell>
          <cell r="Q170">
            <v>0</v>
          </cell>
          <cell r="R170">
            <v>0</v>
          </cell>
          <cell r="S170">
            <v>0</v>
          </cell>
          <cell r="T170">
            <v>251153</v>
          </cell>
          <cell r="U170">
            <v>251153</v>
          </cell>
          <cell r="V170">
            <v>0</v>
          </cell>
          <cell r="W170">
            <v>16193284</v>
          </cell>
          <cell r="X170">
            <v>55.784713679523954</v>
          </cell>
          <cell r="Z170">
            <v>0</v>
          </cell>
          <cell r="AA170">
            <v>0</v>
          </cell>
          <cell r="AB170">
            <v>0</v>
          </cell>
        </row>
        <row r="171">
          <cell r="A171">
            <v>162</v>
          </cell>
          <cell r="B171" t="str">
            <v>Lunenburg</v>
          </cell>
          <cell r="C171">
            <v>1405368400</v>
          </cell>
          <cell r="D171">
            <v>4856739.5401211772</v>
          </cell>
          <cell r="E171">
            <v>415497000</v>
          </cell>
          <cell r="F171">
            <v>6224533.9015341299</v>
          </cell>
          <cell r="G171">
            <v>11081273</v>
          </cell>
          <cell r="H171">
            <v>19205112.493664999</v>
          </cell>
          <cell r="I171">
            <v>15844218</v>
          </cell>
          <cell r="J171">
            <v>11081273</v>
          </cell>
          <cell r="K171">
            <v>57.7</v>
          </cell>
          <cell r="L171">
            <v>0.57699599539733337</v>
          </cell>
          <cell r="M171">
            <v>10427328</v>
          </cell>
          <cell r="N171">
            <v>4.4299999999999999E-2</v>
          </cell>
          <cell r="O171">
            <v>10889259</v>
          </cell>
          <cell r="P171">
            <v>56.699792847305282</v>
          </cell>
          <cell r="Q171">
            <v>1.0002071526947205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10889259</v>
          </cell>
          <cell r="X171">
            <v>56.699792847305282</v>
          </cell>
          <cell r="Z171">
            <v>-192014</v>
          </cell>
          <cell r="AA171">
            <v>192014</v>
          </cell>
          <cell r="AB171">
            <v>0</v>
          </cell>
        </row>
        <row r="172">
          <cell r="A172">
            <v>163</v>
          </cell>
          <cell r="B172" t="str">
            <v>Lynn</v>
          </cell>
          <cell r="C172">
            <v>7895464600</v>
          </cell>
          <cell r="D172">
            <v>27285525.354381837</v>
          </cell>
          <cell r="E172">
            <v>1944277000</v>
          </cell>
          <cell r="F172">
            <v>29127089.005391311</v>
          </cell>
          <cell r="G172">
            <v>56412614</v>
          </cell>
          <cell r="H172">
            <v>238010020.23206508</v>
          </cell>
          <cell r="I172">
            <v>196358267</v>
          </cell>
          <cell r="J172">
            <v>56412614</v>
          </cell>
          <cell r="K172">
            <v>23.7</v>
          </cell>
          <cell r="L172">
            <v>0.23701781103583977</v>
          </cell>
          <cell r="M172">
            <v>50739190</v>
          </cell>
          <cell r="N172">
            <v>2.81E-2</v>
          </cell>
          <cell r="O172">
            <v>52164961</v>
          </cell>
          <cell r="P172">
            <v>21.917128089455225</v>
          </cell>
          <cell r="Q172">
            <v>1.7828719105447739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52164961</v>
          </cell>
          <cell r="X172">
            <v>21.917128089455225</v>
          </cell>
          <cell r="Z172">
            <v>-4247653</v>
          </cell>
          <cell r="AA172">
            <v>4247653</v>
          </cell>
          <cell r="AB172">
            <v>0</v>
          </cell>
        </row>
        <row r="173">
          <cell r="A173">
            <v>164</v>
          </cell>
          <cell r="B173" t="str">
            <v>Lynnfield</v>
          </cell>
          <cell r="C173">
            <v>3324301800</v>
          </cell>
          <cell r="D173">
            <v>11488281.645834645</v>
          </cell>
          <cell r="E173">
            <v>958736000</v>
          </cell>
          <cell r="F173">
            <v>14362762.510009039</v>
          </cell>
          <cell r="G173">
            <v>25851044</v>
          </cell>
          <cell r="H173">
            <v>23512343.123648677</v>
          </cell>
          <cell r="I173">
            <v>19397683</v>
          </cell>
          <cell r="J173">
            <v>19397683</v>
          </cell>
          <cell r="K173">
            <v>82.5</v>
          </cell>
          <cell r="L173">
            <v>1.0994669422801617</v>
          </cell>
          <cell r="M173">
            <v>18518182</v>
          </cell>
          <cell r="N173">
            <v>3.5299999999999998E-2</v>
          </cell>
          <cell r="O173">
            <v>19171874</v>
          </cell>
          <cell r="P173">
            <v>81.53961474267939</v>
          </cell>
          <cell r="Q173">
            <v>0.96038525732060975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19171874</v>
          </cell>
          <cell r="X173">
            <v>81.53961474267939</v>
          </cell>
          <cell r="Z173">
            <v>-225809</v>
          </cell>
          <cell r="AA173">
            <v>225809</v>
          </cell>
          <cell r="AB173">
            <v>0</v>
          </cell>
        </row>
        <row r="174">
          <cell r="A174">
            <v>165</v>
          </cell>
          <cell r="B174" t="str">
            <v>Malden</v>
          </cell>
          <cell r="C174">
            <v>7590689100</v>
          </cell>
          <cell r="D174">
            <v>26232267.559692416</v>
          </cell>
          <cell r="E174">
            <v>1612935000</v>
          </cell>
          <cell r="F174">
            <v>24163275.760043878</v>
          </cell>
          <cell r="G174">
            <v>50395543</v>
          </cell>
          <cell r="H174">
            <v>97560846.336395696</v>
          </cell>
          <cell r="I174">
            <v>80487698</v>
          </cell>
          <cell r="J174">
            <v>50395543</v>
          </cell>
          <cell r="K174">
            <v>51.66</v>
          </cell>
          <cell r="L174">
            <v>0.51655500021220724</v>
          </cell>
          <cell r="M174">
            <v>42468410</v>
          </cell>
          <cell r="N174">
            <v>4.9799999999999997E-2</v>
          </cell>
          <cell r="O174">
            <v>44583337</v>
          </cell>
          <cell r="P174">
            <v>45.697980977198533</v>
          </cell>
          <cell r="Q174">
            <v>5.9620190228014636</v>
          </cell>
          <cell r="R174">
            <v>0.01</v>
          </cell>
          <cell r="S174">
            <v>424684</v>
          </cell>
          <cell r="T174">
            <v>0</v>
          </cell>
          <cell r="U174">
            <v>0</v>
          </cell>
          <cell r="V174">
            <v>0</v>
          </cell>
          <cell r="W174">
            <v>45008021</v>
          </cell>
          <cell r="X174">
            <v>46.13328265399587</v>
          </cell>
          <cell r="Z174">
            <v>-5812206</v>
          </cell>
          <cell r="AA174">
            <v>5387522</v>
          </cell>
          <cell r="AB174">
            <v>0</v>
          </cell>
        </row>
        <row r="175">
          <cell r="A175">
            <v>166</v>
          </cell>
          <cell r="B175" t="str">
            <v>Manchester</v>
          </cell>
          <cell r="C175">
            <v>2526294800</v>
          </cell>
          <cell r="D175">
            <v>8730490.7703649253</v>
          </cell>
          <cell r="E175">
            <v>702892000</v>
          </cell>
          <cell r="F175">
            <v>10529979.959222635</v>
          </cell>
          <cell r="G175">
            <v>19260471</v>
          </cell>
          <cell r="H175">
            <v>9000480.6966012958</v>
          </cell>
          <cell r="I175">
            <v>7425397</v>
          </cell>
          <cell r="J175">
            <v>7425397</v>
          </cell>
          <cell r="K175">
            <v>82.5</v>
          </cell>
          <cell r="L175">
            <v>2.1399380376731454</v>
          </cell>
          <cell r="M175">
            <v>6925007</v>
          </cell>
          <cell r="N175">
            <v>3.2800000000000003E-2</v>
          </cell>
          <cell r="O175">
            <v>7152147</v>
          </cell>
          <cell r="P175">
            <v>79.464055766496429</v>
          </cell>
          <cell r="Q175">
            <v>3.0359442335035709</v>
          </cell>
          <cell r="R175">
            <v>0.01</v>
          </cell>
          <cell r="S175">
            <v>69250</v>
          </cell>
          <cell r="T175">
            <v>0</v>
          </cell>
          <cell r="U175">
            <v>0</v>
          </cell>
          <cell r="V175">
            <v>204000</v>
          </cell>
          <cell r="W175">
            <v>7425397</v>
          </cell>
          <cell r="X175">
            <v>82.500004725346855</v>
          </cell>
          <cell r="Z175">
            <v>-273250</v>
          </cell>
          <cell r="AA175">
            <v>0</v>
          </cell>
          <cell r="AB175">
            <v>0</v>
          </cell>
        </row>
        <row r="176">
          <cell r="A176">
            <v>167</v>
          </cell>
          <cell r="B176" t="str">
            <v>Mansfield</v>
          </cell>
          <cell r="C176">
            <v>3826144000</v>
          </cell>
          <cell r="D176">
            <v>13222571.996778497</v>
          </cell>
          <cell r="E176">
            <v>1100621000</v>
          </cell>
          <cell r="F176">
            <v>16488332.592630982</v>
          </cell>
          <cell r="G176">
            <v>29710905</v>
          </cell>
          <cell r="H176">
            <v>43917065.64830333</v>
          </cell>
          <cell r="I176">
            <v>36231579</v>
          </cell>
          <cell r="J176">
            <v>29710905</v>
          </cell>
          <cell r="K176">
            <v>67.650000000000006</v>
          </cell>
          <cell r="L176">
            <v>0.67652299991832077</v>
          </cell>
          <cell r="M176">
            <v>28700016</v>
          </cell>
          <cell r="N176">
            <v>4.0500000000000001E-2</v>
          </cell>
          <cell r="O176">
            <v>29862367</v>
          </cell>
          <cell r="P176">
            <v>67.997181868077945</v>
          </cell>
          <cell r="Q176">
            <v>0</v>
          </cell>
          <cell r="R176">
            <v>0</v>
          </cell>
          <cell r="S176">
            <v>0</v>
          </cell>
          <cell r="T176">
            <v>151462</v>
          </cell>
          <cell r="U176">
            <v>151462</v>
          </cell>
          <cell r="V176">
            <v>0</v>
          </cell>
          <cell r="W176">
            <v>29710905</v>
          </cell>
          <cell r="X176">
            <v>67.652299991832066</v>
          </cell>
          <cell r="Z176">
            <v>0</v>
          </cell>
          <cell r="AA176">
            <v>0</v>
          </cell>
          <cell r="AB176">
            <v>0</v>
          </cell>
        </row>
        <row r="177">
          <cell r="A177">
            <v>168</v>
          </cell>
          <cell r="B177" t="str">
            <v>Marblehead</v>
          </cell>
          <cell r="C177">
            <v>6182649400</v>
          </cell>
          <cell r="D177">
            <v>21366296.412874002</v>
          </cell>
          <cell r="E177">
            <v>1684798000</v>
          </cell>
          <cell r="F177">
            <v>25239850.752801824</v>
          </cell>
          <cell r="G177">
            <v>46606147</v>
          </cell>
          <cell r="H177">
            <v>33225424.545486748</v>
          </cell>
          <cell r="I177">
            <v>27410975</v>
          </cell>
          <cell r="J177">
            <v>27410975</v>
          </cell>
          <cell r="K177">
            <v>82.5</v>
          </cell>
          <cell r="L177">
            <v>1.4027254019341298</v>
          </cell>
          <cell r="M177">
            <v>26376431</v>
          </cell>
          <cell r="N177">
            <v>3.0800000000000001E-2</v>
          </cell>
          <cell r="O177">
            <v>27188825</v>
          </cell>
          <cell r="P177">
            <v>81.831384766137646</v>
          </cell>
          <cell r="Q177">
            <v>0.66861523386235433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27188825</v>
          </cell>
          <cell r="X177">
            <v>81.831384766137646</v>
          </cell>
          <cell r="Z177">
            <v>-222150</v>
          </cell>
          <cell r="AA177">
            <v>222150</v>
          </cell>
          <cell r="AB177">
            <v>0</v>
          </cell>
        </row>
        <row r="178">
          <cell r="A178">
            <v>169</v>
          </cell>
          <cell r="B178" t="str">
            <v>Marion</v>
          </cell>
          <cell r="C178">
            <v>1693499100</v>
          </cell>
          <cell r="D178">
            <v>5852475.436426227</v>
          </cell>
          <cell r="E178">
            <v>279647000</v>
          </cell>
          <cell r="F178">
            <v>4189373.7667475692</v>
          </cell>
          <cell r="G178">
            <v>10041849</v>
          </cell>
          <cell r="H178">
            <v>8384746.3119303714</v>
          </cell>
          <cell r="I178">
            <v>6917416</v>
          </cell>
          <cell r="J178">
            <v>6917416</v>
          </cell>
          <cell r="K178">
            <v>82.5</v>
          </cell>
          <cell r="L178">
            <v>1.1976330143360203</v>
          </cell>
          <cell r="M178">
            <v>6719010</v>
          </cell>
          <cell r="N178">
            <v>2.7900000000000001E-2</v>
          </cell>
          <cell r="O178">
            <v>6906470</v>
          </cell>
          <cell r="P178">
            <v>82.369456905011162</v>
          </cell>
          <cell r="Q178">
            <v>0.13054309498883754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6906470</v>
          </cell>
          <cell r="X178">
            <v>82.369456905011162</v>
          </cell>
          <cell r="Z178">
            <v>-10946</v>
          </cell>
          <cell r="AA178">
            <v>10946</v>
          </cell>
          <cell r="AB178">
            <v>0</v>
          </cell>
        </row>
        <row r="179">
          <cell r="A179">
            <v>170</v>
          </cell>
          <cell r="B179" t="str">
            <v>Marlborough</v>
          </cell>
          <cell r="C179">
            <v>5880360000</v>
          </cell>
          <cell r="D179">
            <v>20321630.201836735</v>
          </cell>
          <cell r="E179">
            <v>1424311000</v>
          </cell>
          <cell r="F179">
            <v>21337511.716878768</v>
          </cell>
          <cell r="G179">
            <v>41659142</v>
          </cell>
          <cell r="H179">
            <v>71802369.343429133</v>
          </cell>
          <cell r="I179">
            <v>59236955</v>
          </cell>
          <cell r="J179">
            <v>41659142</v>
          </cell>
          <cell r="K179">
            <v>58.02</v>
          </cell>
          <cell r="L179">
            <v>0.58019174549443142</v>
          </cell>
          <cell r="M179">
            <v>37698705</v>
          </cell>
          <cell r="N179">
            <v>4.7800000000000002E-2</v>
          </cell>
          <cell r="O179">
            <v>39500703</v>
          </cell>
          <cell r="P179">
            <v>55.013091296568525</v>
          </cell>
          <cell r="Q179">
            <v>3.0069087034314776</v>
          </cell>
          <cell r="R179">
            <v>0.01</v>
          </cell>
          <cell r="S179">
            <v>376987</v>
          </cell>
          <cell r="T179">
            <v>0</v>
          </cell>
          <cell r="U179">
            <v>0</v>
          </cell>
          <cell r="V179">
            <v>0</v>
          </cell>
          <cell r="W179">
            <v>39877690</v>
          </cell>
          <cell r="X179">
            <v>55.538125502886814</v>
          </cell>
          <cell r="Z179">
            <v>-2158439</v>
          </cell>
          <cell r="AA179">
            <v>1781452</v>
          </cell>
          <cell r="AB179">
            <v>0</v>
          </cell>
        </row>
        <row r="180">
          <cell r="A180">
            <v>171</v>
          </cell>
          <cell r="B180" t="str">
            <v>Marshfield</v>
          </cell>
          <cell r="C180">
            <v>5107817200</v>
          </cell>
          <cell r="D180">
            <v>17651839.730387449</v>
          </cell>
          <cell r="E180">
            <v>1199390000</v>
          </cell>
          <cell r="F180">
            <v>17967984.645282686</v>
          </cell>
          <cell r="G180">
            <v>35619824</v>
          </cell>
          <cell r="H180">
            <v>43523657.528021462</v>
          </cell>
          <cell r="I180">
            <v>35907017</v>
          </cell>
          <cell r="J180">
            <v>35619824</v>
          </cell>
          <cell r="K180">
            <v>81.84</v>
          </cell>
          <cell r="L180">
            <v>0.81840144011488913</v>
          </cell>
          <cell r="M180">
            <v>34492037</v>
          </cell>
          <cell r="N180">
            <v>3.85E-2</v>
          </cell>
          <cell r="O180">
            <v>35819980</v>
          </cell>
          <cell r="P180">
            <v>82.300022641567594</v>
          </cell>
          <cell r="Q180">
            <v>0</v>
          </cell>
          <cell r="R180">
            <v>0</v>
          </cell>
          <cell r="S180">
            <v>0</v>
          </cell>
          <cell r="T180">
            <v>200156</v>
          </cell>
          <cell r="U180">
            <v>200156</v>
          </cell>
          <cell r="V180">
            <v>0</v>
          </cell>
          <cell r="W180">
            <v>35619824</v>
          </cell>
          <cell r="X180">
            <v>81.840144011488917</v>
          </cell>
          <cell r="Z180">
            <v>0</v>
          </cell>
          <cell r="AA180">
            <v>0</v>
          </cell>
          <cell r="AB180">
            <v>0</v>
          </cell>
        </row>
        <row r="181">
          <cell r="A181">
            <v>172</v>
          </cell>
          <cell r="B181" t="str">
            <v>Mashpee</v>
          </cell>
          <cell r="C181">
            <v>5605682100</v>
          </cell>
          <cell r="D181">
            <v>19372385.137177922</v>
          </cell>
          <cell r="E181">
            <v>535123000</v>
          </cell>
          <cell r="F181">
            <v>8016643.3331423532</v>
          </cell>
          <cell r="G181">
            <v>27389028</v>
          </cell>
          <cell r="H181">
            <v>19507075.49039362</v>
          </cell>
          <cell r="I181">
            <v>16093337</v>
          </cell>
          <cell r="J181">
            <v>16093337</v>
          </cell>
          <cell r="K181">
            <v>82.5</v>
          </cell>
          <cell r="L181">
            <v>1.4040560828037958</v>
          </cell>
          <cell r="M181">
            <v>15106290</v>
          </cell>
          <cell r="N181">
            <v>4.8500000000000008E-2</v>
          </cell>
          <cell r="O181">
            <v>15838945</v>
          </cell>
          <cell r="P181">
            <v>81.195897395280937</v>
          </cell>
          <cell r="Q181">
            <v>1.3041026047190627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15838945</v>
          </cell>
          <cell r="X181">
            <v>81.195897395280937</v>
          </cell>
          <cell r="Z181">
            <v>-254392</v>
          </cell>
          <cell r="AA181">
            <v>254392</v>
          </cell>
          <cell r="AB181">
            <v>0</v>
          </cell>
        </row>
        <row r="182">
          <cell r="A182">
            <v>173</v>
          </cell>
          <cell r="B182" t="str">
            <v>Mattapoisett</v>
          </cell>
          <cell r="C182">
            <v>1829130600</v>
          </cell>
          <cell r="D182">
            <v>6321197.2811296834</v>
          </cell>
          <cell r="E182">
            <v>348114000</v>
          </cell>
          <cell r="F182">
            <v>5215073.5013698107</v>
          </cell>
          <cell r="G182">
            <v>11536271</v>
          </cell>
          <cell r="H182">
            <v>9342938.2550985347</v>
          </cell>
          <cell r="I182">
            <v>7707924</v>
          </cell>
          <cell r="J182">
            <v>7707924</v>
          </cell>
          <cell r="K182">
            <v>82.5</v>
          </cell>
          <cell r="L182">
            <v>1.2347583474293584</v>
          </cell>
          <cell r="M182">
            <v>7473095</v>
          </cell>
          <cell r="N182">
            <v>4.7699999999999992E-2</v>
          </cell>
          <cell r="O182">
            <v>7829562</v>
          </cell>
          <cell r="P182">
            <v>83.801923829768754</v>
          </cell>
          <cell r="Q182">
            <v>0</v>
          </cell>
          <cell r="R182">
            <v>0</v>
          </cell>
          <cell r="S182">
            <v>0</v>
          </cell>
          <cell r="T182">
            <v>121638</v>
          </cell>
          <cell r="U182">
            <v>121638</v>
          </cell>
          <cell r="V182">
            <v>0</v>
          </cell>
          <cell r="W182">
            <v>7707924</v>
          </cell>
          <cell r="X182">
            <v>82.499999352919929</v>
          </cell>
          <cell r="Z182">
            <v>0</v>
          </cell>
          <cell r="AA182">
            <v>0</v>
          </cell>
          <cell r="AB182">
            <v>0</v>
          </cell>
        </row>
        <row r="183">
          <cell r="A183">
            <v>174</v>
          </cell>
          <cell r="B183" t="str">
            <v>Maynard</v>
          </cell>
          <cell r="C183">
            <v>1386638200</v>
          </cell>
          <cell r="D183">
            <v>4792010.8163684746</v>
          </cell>
          <cell r="E183">
            <v>406214000</v>
          </cell>
          <cell r="F183">
            <v>6085465.8740683692</v>
          </cell>
          <cell r="G183">
            <v>10877477</v>
          </cell>
          <cell r="H183">
            <v>16624833.953819066</v>
          </cell>
          <cell r="I183">
            <v>13715488</v>
          </cell>
          <cell r="J183">
            <v>10877477</v>
          </cell>
          <cell r="K183">
            <v>65.430000000000007</v>
          </cell>
          <cell r="L183">
            <v>0.65429086571425399</v>
          </cell>
          <cell r="M183">
            <v>10570689</v>
          </cell>
          <cell r="N183">
            <v>3.85E-2</v>
          </cell>
          <cell r="O183">
            <v>10977661</v>
          </cell>
          <cell r="P183">
            <v>66.031703116518685</v>
          </cell>
          <cell r="Q183">
            <v>0</v>
          </cell>
          <cell r="R183">
            <v>0</v>
          </cell>
          <cell r="S183">
            <v>0</v>
          </cell>
          <cell r="T183">
            <v>100184</v>
          </cell>
          <cell r="U183">
            <v>100184</v>
          </cell>
          <cell r="V183">
            <v>0</v>
          </cell>
          <cell r="W183">
            <v>10877477</v>
          </cell>
          <cell r="X183">
            <v>65.429086571425387</v>
          </cell>
          <cell r="Z183">
            <v>0</v>
          </cell>
          <cell r="AA183">
            <v>0</v>
          </cell>
          <cell r="AB183">
            <v>0</v>
          </cell>
        </row>
        <row r="184">
          <cell r="A184">
            <v>175</v>
          </cell>
          <cell r="B184" t="str">
            <v>Medfield</v>
          </cell>
          <cell r="C184">
            <v>2801486200</v>
          </cell>
          <cell r="D184">
            <v>9681510.4129592106</v>
          </cell>
          <cell r="E184">
            <v>1208641000</v>
          </cell>
          <cell r="F184">
            <v>18106573.282801349</v>
          </cell>
          <cell r="G184">
            <v>27788084</v>
          </cell>
          <cell r="H184">
            <v>26296793.885190398</v>
          </cell>
          <cell r="I184">
            <v>21694855</v>
          </cell>
          <cell r="J184">
            <v>21694855</v>
          </cell>
          <cell r="K184">
            <v>82.5</v>
          </cell>
          <cell r="L184">
            <v>1.0567099594467846</v>
          </cell>
          <cell r="M184">
            <v>20705663</v>
          </cell>
          <cell r="N184">
            <v>3.3099999999999997E-2</v>
          </cell>
          <cell r="O184">
            <v>21391020</v>
          </cell>
          <cell r="P184">
            <v>81.344593159878741</v>
          </cell>
          <cell r="Q184">
            <v>1.1554068401212589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21391020</v>
          </cell>
          <cell r="X184">
            <v>81.344593159878741</v>
          </cell>
          <cell r="Z184">
            <v>-303835</v>
          </cell>
          <cell r="AA184">
            <v>303835</v>
          </cell>
          <cell r="AB184">
            <v>0</v>
          </cell>
        </row>
        <row r="185">
          <cell r="A185">
            <v>176</v>
          </cell>
          <cell r="B185" t="str">
            <v>Medford</v>
          </cell>
          <cell r="C185">
            <v>10557928900</v>
          </cell>
          <cell r="D185">
            <v>36486597.215661094</v>
          </cell>
          <cell r="E185">
            <v>2150361000</v>
          </cell>
          <cell r="F185">
            <v>32214420.188441392</v>
          </cell>
          <cell r="G185">
            <v>68701017</v>
          </cell>
          <cell r="H185">
            <v>58384769.501052216</v>
          </cell>
          <cell r="I185">
            <v>48167435</v>
          </cell>
          <cell r="J185">
            <v>48167435</v>
          </cell>
          <cell r="K185">
            <v>82.5</v>
          </cell>
          <cell r="L185">
            <v>1.1766941547788736</v>
          </cell>
          <cell r="M185">
            <v>45796187</v>
          </cell>
          <cell r="N185">
            <v>4.9799999999999997E-2</v>
          </cell>
          <cell r="O185">
            <v>48076837</v>
          </cell>
          <cell r="P185">
            <v>82.34482624639557</v>
          </cell>
          <cell r="Q185">
            <v>0.15517375360442998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48076837</v>
          </cell>
          <cell r="X185">
            <v>82.34482624639557</v>
          </cell>
          <cell r="Z185">
            <v>-90598</v>
          </cell>
          <cell r="AA185">
            <v>90598</v>
          </cell>
          <cell r="AB185">
            <v>0</v>
          </cell>
        </row>
        <row r="186">
          <cell r="A186">
            <v>177</v>
          </cell>
          <cell r="B186" t="str">
            <v>Medway</v>
          </cell>
          <cell r="C186">
            <v>2081768600</v>
          </cell>
          <cell r="D186">
            <v>7194275.8019909281</v>
          </cell>
          <cell r="E186">
            <v>669674000</v>
          </cell>
          <cell r="F186">
            <v>10032343.232263932</v>
          </cell>
          <cell r="G186">
            <v>17226619</v>
          </cell>
          <cell r="H186">
            <v>24708152.061754122</v>
          </cell>
          <cell r="I186">
            <v>20384225</v>
          </cell>
          <cell r="J186">
            <v>17226619</v>
          </cell>
          <cell r="K186">
            <v>69.72</v>
          </cell>
          <cell r="L186">
            <v>0.69720386036741189</v>
          </cell>
          <cell r="M186">
            <v>16302656</v>
          </cell>
          <cell r="N186">
            <v>4.3799999999999999E-2</v>
          </cell>
          <cell r="O186">
            <v>17016712</v>
          </cell>
          <cell r="P186">
            <v>68.87084051235162</v>
          </cell>
          <cell r="Q186">
            <v>0.84915948764837879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17016712</v>
          </cell>
          <cell r="X186">
            <v>68.87084051235162</v>
          </cell>
          <cell r="Z186">
            <v>-209907</v>
          </cell>
          <cell r="AA186">
            <v>209907</v>
          </cell>
          <cell r="AB186">
            <v>0</v>
          </cell>
        </row>
        <row r="187">
          <cell r="A187">
            <v>178</v>
          </cell>
          <cell r="B187" t="str">
            <v>Melrose</v>
          </cell>
          <cell r="C187">
            <v>5244113700</v>
          </cell>
          <cell r="D187">
            <v>18122859.713994686</v>
          </cell>
          <cell r="E187">
            <v>1377947000</v>
          </cell>
          <cell r="F187">
            <v>20642935.60727815</v>
          </cell>
          <cell r="G187">
            <v>38765795</v>
          </cell>
          <cell r="H187">
            <v>42770327.276274011</v>
          </cell>
          <cell r="I187">
            <v>35285520</v>
          </cell>
          <cell r="J187">
            <v>35285520</v>
          </cell>
          <cell r="K187">
            <v>82.5</v>
          </cell>
          <cell r="L187">
            <v>0.90637125008637831</v>
          </cell>
          <cell r="M187">
            <v>32932239</v>
          </cell>
          <cell r="N187">
            <v>3.1099999999999999E-2</v>
          </cell>
          <cell r="O187">
            <v>33956432</v>
          </cell>
          <cell r="P187">
            <v>79.392499806370793</v>
          </cell>
          <cell r="Q187">
            <v>3.1075001936292068</v>
          </cell>
          <cell r="R187">
            <v>0.01</v>
          </cell>
          <cell r="S187">
            <v>329322</v>
          </cell>
          <cell r="T187">
            <v>0</v>
          </cell>
          <cell r="U187">
            <v>0</v>
          </cell>
          <cell r="V187">
            <v>0</v>
          </cell>
          <cell r="W187">
            <v>34285754</v>
          </cell>
          <cell r="X187">
            <v>80.162477547884791</v>
          </cell>
          <cell r="Z187">
            <v>-1329088</v>
          </cell>
          <cell r="AA187">
            <v>999766</v>
          </cell>
          <cell r="AB187">
            <v>0</v>
          </cell>
        </row>
        <row r="188">
          <cell r="A188">
            <v>179</v>
          </cell>
          <cell r="B188" t="str">
            <v>Mendon</v>
          </cell>
          <cell r="C188">
            <v>989637700</v>
          </cell>
          <cell r="D188">
            <v>3420037.4421287542</v>
          </cell>
          <cell r="E188">
            <v>344813000</v>
          </cell>
          <cell r="F188">
            <v>5165621.4321395531</v>
          </cell>
          <cell r="G188">
            <v>8585659</v>
          </cell>
          <cell r="H188">
            <v>11378866.730336761</v>
          </cell>
          <cell r="I188">
            <v>9387565</v>
          </cell>
          <cell r="J188">
            <v>8585659</v>
          </cell>
          <cell r="K188">
            <v>75.45</v>
          </cell>
          <cell r="L188">
            <v>0.75452672075946747</v>
          </cell>
          <cell r="M188">
            <v>7769381</v>
          </cell>
          <cell r="N188">
            <v>5.2699999999999997E-2</v>
          </cell>
          <cell r="O188">
            <v>8178827</v>
          </cell>
          <cell r="P188">
            <v>71.877342391178047</v>
          </cell>
          <cell r="Q188">
            <v>3.5726576088219559</v>
          </cell>
          <cell r="R188">
            <v>0.01</v>
          </cell>
          <cell r="S188">
            <v>77694</v>
          </cell>
          <cell r="T188">
            <v>0</v>
          </cell>
          <cell r="U188">
            <v>0</v>
          </cell>
          <cell r="V188">
            <v>0</v>
          </cell>
          <cell r="W188">
            <v>8256521</v>
          </cell>
          <cell r="X188">
            <v>72.560134463897057</v>
          </cell>
          <cell r="Z188">
            <v>-406832</v>
          </cell>
          <cell r="AA188">
            <v>329138</v>
          </cell>
          <cell r="AB188">
            <v>0</v>
          </cell>
        </row>
        <row r="189">
          <cell r="A189">
            <v>180</v>
          </cell>
          <cell r="B189" t="str">
            <v>Merrimac</v>
          </cell>
          <cell r="C189">
            <v>847714200</v>
          </cell>
          <cell r="D189">
            <v>2929571.4019627823</v>
          </cell>
          <cell r="E189">
            <v>249463000</v>
          </cell>
          <cell r="F189">
            <v>3737189.1991480291</v>
          </cell>
          <cell r="G189">
            <v>6666761</v>
          </cell>
          <cell r="H189">
            <v>9967555.7574029639</v>
          </cell>
          <cell r="I189">
            <v>8223233</v>
          </cell>
          <cell r="J189">
            <v>6666761</v>
          </cell>
          <cell r="K189">
            <v>66.88</v>
          </cell>
          <cell r="L189">
            <v>0.66884612057961712</v>
          </cell>
          <cell r="M189">
            <v>6042534</v>
          </cell>
          <cell r="N189">
            <v>4.6199999999999998E-2</v>
          </cell>
          <cell r="O189">
            <v>6321699</v>
          </cell>
          <cell r="P189">
            <v>63.422760342271836</v>
          </cell>
          <cell r="Q189">
            <v>3.4572396577281594</v>
          </cell>
          <cell r="R189">
            <v>0.01</v>
          </cell>
          <cell r="S189">
            <v>60425</v>
          </cell>
          <cell r="T189">
            <v>0</v>
          </cell>
          <cell r="U189">
            <v>0</v>
          </cell>
          <cell r="V189">
            <v>0</v>
          </cell>
          <cell r="W189">
            <v>6382124</v>
          </cell>
          <cell r="X189">
            <v>64.028977166844115</v>
          </cell>
          <cell r="Z189">
            <v>-345062</v>
          </cell>
          <cell r="AA189">
            <v>284637</v>
          </cell>
          <cell r="AB189">
            <v>0</v>
          </cell>
        </row>
        <row r="190">
          <cell r="A190">
            <v>181</v>
          </cell>
          <cell r="B190" t="str">
            <v>Methuen</v>
          </cell>
          <cell r="C190">
            <v>5783276300</v>
          </cell>
          <cell r="D190">
            <v>19986123.693727355</v>
          </cell>
          <cell r="E190">
            <v>1476667000</v>
          </cell>
          <cell r="F190">
            <v>22121853.594073359</v>
          </cell>
          <cell r="G190">
            <v>42107977</v>
          </cell>
          <cell r="H190">
            <v>91730439.720017686</v>
          </cell>
          <cell r="I190">
            <v>75677613</v>
          </cell>
          <cell r="J190">
            <v>42107977</v>
          </cell>
          <cell r="K190">
            <v>45.9</v>
          </cell>
          <cell r="L190">
            <v>0.45904039191922758</v>
          </cell>
          <cell r="M190">
            <v>39600184</v>
          </cell>
          <cell r="N190">
            <v>4.24E-2</v>
          </cell>
          <cell r="O190">
            <v>41279232</v>
          </cell>
          <cell r="P190">
            <v>45.000582277806224</v>
          </cell>
          <cell r="Q190">
            <v>0.89941772219377469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41279232</v>
          </cell>
          <cell r="X190">
            <v>45.000582277806224</v>
          </cell>
          <cell r="Z190">
            <v>-828745</v>
          </cell>
          <cell r="AA190">
            <v>828745</v>
          </cell>
          <cell r="AB190">
            <v>0</v>
          </cell>
        </row>
        <row r="191">
          <cell r="A191">
            <v>182</v>
          </cell>
          <cell r="B191" t="str">
            <v>Middleborough</v>
          </cell>
          <cell r="C191">
            <v>2710745900</v>
          </cell>
          <cell r="D191">
            <v>9367925.7308982946</v>
          </cell>
          <cell r="E191">
            <v>704320000</v>
          </cell>
          <cell r="F191">
            <v>10551372.735611854</v>
          </cell>
          <cell r="G191">
            <v>19919298</v>
          </cell>
          <cell r="H191">
            <v>38977008.66732455</v>
          </cell>
          <cell r="I191">
            <v>32156032</v>
          </cell>
          <cell r="J191">
            <v>19919298</v>
          </cell>
          <cell r="K191">
            <v>51.11</v>
          </cell>
          <cell r="L191">
            <v>0.51105250713349049</v>
          </cell>
          <cell r="M191">
            <v>18572073</v>
          </cell>
          <cell r="N191">
            <v>4.3900000000000008E-2</v>
          </cell>
          <cell r="O191">
            <v>19387387</v>
          </cell>
          <cell r="P191">
            <v>49.740571847046219</v>
          </cell>
          <cell r="Q191">
            <v>1.3694281529537804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19387387</v>
          </cell>
          <cell r="X191">
            <v>49.740571847046219</v>
          </cell>
          <cell r="Z191">
            <v>-531911</v>
          </cell>
          <cell r="AA191">
            <v>531911</v>
          </cell>
          <cell r="AB191">
            <v>0</v>
          </cell>
        </row>
        <row r="192">
          <cell r="A192">
            <v>183</v>
          </cell>
          <cell r="B192" t="str">
            <v>Middlefield</v>
          </cell>
          <cell r="C192">
            <v>73417000</v>
          </cell>
          <cell r="D192">
            <v>253717.99082509361</v>
          </cell>
          <cell r="E192">
            <v>10112000</v>
          </cell>
          <cell r="F192">
            <v>151487.22328275084</v>
          </cell>
          <cell r="G192">
            <v>405205</v>
          </cell>
          <cell r="H192">
            <v>487930.09328430193</v>
          </cell>
          <cell r="I192">
            <v>402542</v>
          </cell>
          <cell r="J192">
            <v>402542</v>
          </cell>
          <cell r="K192">
            <v>82.5</v>
          </cell>
          <cell r="L192">
            <v>0.83045707894860143</v>
          </cell>
          <cell r="M192">
            <v>373165</v>
          </cell>
          <cell r="N192">
            <v>2.92E-2</v>
          </cell>
          <cell r="O192">
            <v>384061</v>
          </cell>
          <cell r="P192">
            <v>78.712300242612713</v>
          </cell>
          <cell r="Q192">
            <v>3.787699757387287</v>
          </cell>
          <cell r="R192">
            <v>0.01</v>
          </cell>
          <cell r="S192">
            <v>3732</v>
          </cell>
          <cell r="T192">
            <v>0</v>
          </cell>
          <cell r="U192">
            <v>0</v>
          </cell>
          <cell r="V192">
            <v>0</v>
          </cell>
          <cell r="W192">
            <v>387793</v>
          </cell>
          <cell r="X192">
            <v>79.477163908815299</v>
          </cell>
          <cell r="Z192">
            <v>-18481</v>
          </cell>
          <cell r="AA192">
            <v>14749</v>
          </cell>
          <cell r="AB192">
            <v>0</v>
          </cell>
        </row>
        <row r="193">
          <cell r="A193">
            <v>184</v>
          </cell>
          <cell r="B193" t="str">
            <v>Middleton</v>
          </cell>
          <cell r="C193">
            <v>2128852700</v>
          </cell>
          <cell r="D193">
            <v>7356991.2936591767</v>
          </cell>
          <cell r="E193">
            <v>507988000</v>
          </cell>
          <cell r="F193">
            <v>7610135.6389396787</v>
          </cell>
          <cell r="G193">
            <v>14967127</v>
          </cell>
          <cell r="H193">
            <v>14511077.932272987</v>
          </cell>
          <cell r="I193">
            <v>11971639</v>
          </cell>
          <cell r="J193">
            <v>11971639</v>
          </cell>
          <cell r="K193">
            <v>82.5</v>
          </cell>
          <cell r="L193">
            <v>1.0314276492659962</v>
          </cell>
          <cell r="M193">
            <v>11387900</v>
          </cell>
          <cell r="N193">
            <v>5.0299999999999991E-2</v>
          </cell>
          <cell r="O193">
            <v>11960711</v>
          </cell>
          <cell r="P193">
            <v>82.424689990804126</v>
          </cell>
          <cell r="Q193">
            <v>7.5310009195874272E-2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11960711</v>
          </cell>
          <cell r="X193">
            <v>82.424689990804126</v>
          </cell>
          <cell r="Z193">
            <v>-10928</v>
          </cell>
          <cell r="AA193">
            <v>10928</v>
          </cell>
          <cell r="AB193">
            <v>0</v>
          </cell>
        </row>
        <row r="194">
          <cell r="A194">
            <v>185</v>
          </cell>
          <cell r="B194" t="str">
            <v>Milford</v>
          </cell>
          <cell r="C194">
            <v>3414149500</v>
          </cell>
          <cell r="D194">
            <v>11798781.637992535</v>
          </cell>
          <cell r="E194">
            <v>973555000</v>
          </cell>
          <cell r="F194">
            <v>14584764.998322634</v>
          </cell>
          <cell r="G194">
            <v>26383547</v>
          </cell>
          <cell r="H194">
            <v>54656412.527541392</v>
          </cell>
          <cell r="I194">
            <v>45091540</v>
          </cell>
          <cell r="J194">
            <v>26383547</v>
          </cell>
          <cell r="K194">
            <v>48.27</v>
          </cell>
          <cell r="L194">
            <v>0.48271640563136703</v>
          </cell>
          <cell r="M194">
            <v>25256225</v>
          </cell>
          <cell r="N194">
            <v>3.1099999999999999E-2</v>
          </cell>
          <cell r="O194">
            <v>26041694</v>
          </cell>
          <cell r="P194">
            <v>47.646182388713456</v>
          </cell>
          <cell r="Q194">
            <v>0.62381761128654745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26041694</v>
          </cell>
          <cell r="X194">
            <v>47.646182388713456</v>
          </cell>
          <cell r="Z194">
            <v>-341853</v>
          </cell>
          <cell r="AA194">
            <v>341853</v>
          </cell>
          <cell r="AB194">
            <v>0</v>
          </cell>
        </row>
        <row r="195">
          <cell r="A195">
            <v>186</v>
          </cell>
          <cell r="B195" t="str">
            <v>Millbury</v>
          </cell>
          <cell r="C195">
            <v>1670266000</v>
          </cell>
          <cell r="D195">
            <v>5772185.3748241663</v>
          </cell>
          <cell r="E195">
            <v>436734000</v>
          </cell>
          <cell r="F195">
            <v>6542684.0361124305</v>
          </cell>
          <cell r="G195">
            <v>12314869</v>
          </cell>
          <cell r="H195">
            <v>20541738.129442707</v>
          </cell>
          <cell r="I195">
            <v>16946934</v>
          </cell>
          <cell r="J195">
            <v>12314869</v>
          </cell>
          <cell r="K195">
            <v>59.95</v>
          </cell>
          <cell r="L195">
            <v>0.59950472167440194</v>
          </cell>
          <cell r="M195">
            <v>11778558</v>
          </cell>
          <cell r="N195">
            <v>4.4400000000000002E-2</v>
          </cell>
          <cell r="O195">
            <v>12301526</v>
          </cell>
          <cell r="P195">
            <v>59.885516612482185</v>
          </cell>
          <cell r="Q195">
            <v>6.4483387517817903E-2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12301526</v>
          </cell>
          <cell r="X195">
            <v>59.885516612482185</v>
          </cell>
          <cell r="Z195">
            <v>-13343</v>
          </cell>
          <cell r="AA195">
            <v>13343</v>
          </cell>
          <cell r="AB195">
            <v>0</v>
          </cell>
        </row>
        <row r="196">
          <cell r="A196">
            <v>187</v>
          </cell>
          <cell r="B196" t="str">
            <v>Millis</v>
          </cell>
          <cell r="C196">
            <v>1247044700</v>
          </cell>
          <cell r="D196">
            <v>4309596.9019856658</v>
          </cell>
          <cell r="E196">
            <v>344341000</v>
          </cell>
          <cell r="F196">
            <v>5158550.4304198679</v>
          </cell>
          <cell r="G196">
            <v>9468147</v>
          </cell>
          <cell r="H196">
            <v>13389620.355464779</v>
          </cell>
          <cell r="I196">
            <v>11046437</v>
          </cell>
          <cell r="J196">
            <v>9468147</v>
          </cell>
          <cell r="K196">
            <v>70.709999999999994</v>
          </cell>
          <cell r="L196">
            <v>0.70712587426989393</v>
          </cell>
          <cell r="M196">
            <v>9071434</v>
          </cell>
          <cell r="N196">
            <v>5.16E-2</v>
          </cell>
          <cell r="O196">
            <v>9539520</v>
          </cell>
          <cell r="P196">
            <v>71.245634653909988</v>
          </cell>
          <cell r="Q196">
            <v>0</v>
          </cell>
          <cell r="R196">
            <v>0</v>
          </cell>
          <cell r="S196">
            <v>0</v>
          </cell>
          <cell r="T196">
            <v>71373</v>
          </cell>
          <cell r="U196">
            <v>71373</v>
          </cell>
          <cell r="V196">
            <v>0</v>
          </cell>
          <cell r="W196">
            <v>9468147</v>
          </cell>
          <cell r="X196">
            <v>70.712587426989401</v>
          </cell>
          <cell r="Z196">
            <v>0</v>
          </cell>
          <cell r="AA196">
            <v>0</v>
          </cell>
          <cell r="AB196">
            <v>0</v>
          </cell>
        </row>
        <row r="197">
          <cell r="A197">
            <v>188</v>
          </cell>
          <cell r="B197" t="str">
            <v>Millville</v>
          </cell>
          <cell r="C197">
            <v>315022800</v>
          </cell>
          <cell r="D197">
            <v>1088670.9056498536</v>
          </cell>
          <cell r="E197">
            <v>98619000</v>
          </cell>
          <cell r="F197">
            <v>1477404.9122746841</v>
          </cell>
          <cell r="G197">
            <v>2566076</v>
          </cell>
          <cell r="H197">
            <v>5903772.2694125548</v>
          </cell>
          <cell r="I197">
            <v>4870612</v>
          </cell>
          <cell r="J197">
            <v>2566076</v>
          </cell>
          <cell r="K197">
            <v>43.47</v>
          </cell>
          <cell r="L197">
            <v>0.43465023427391336</v>
          </cell>
          <cell r="M197">
            <v>2425421</v>
          </cell>
          <cell r="N197">
            <v>2.8000000000000004E-2</v>
          </cell>
          <cell r="O197">
            <v>2493333</v>
          </cell>
          <cell r="P197">
            <v>42.232879017335385</v>
          </cell>
          <cell r="Q197">
            <v>1.2371209826646137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2493333</v>
          </cell>
          <cell r="X197">
            <v>42.232879017335385</v>
          </cell>
          <cell r="Z197">
            <v>-72743</v>
          </cell>
          <cell r="AA197">
            <v>72743</v>
          </cell>
          <cell r="AB197">
            <v>0</v>
          </cell>
        </row>
        <row r="198">
          <cell r="A198">
            <v>189</v>
          </cell>
          <cell r="B198" t="str">
            <v>Milton</v>
          </cell>
          <cell r="C198">
            <v>6039459500</v>
          </cell>
          <cell r="D198">
            <v>20871453.886831719</v>
          </cell>
          <cell r="E198">
            <v>1887787000</v>
          </cell>
          <cell r="F198">
            <v>28280815.939406086</v>
          </cell>
          <cell r="G198">
            <v>49152270</v>
          </cell>
          <cell r="H198">
            <v>45226902.53813833</v>
          </cell>
          <cell r="I198">
            <v>37312195</v>
          </cell>
          <cell r="J198">
            <v>37312195</v>
          </cell>
          <cell r="K198">
            <v>82.5</v>
          </cell>
          <cell r="L198">
            <v>1.086792754789067</v>
          </cell>
          <cell r="M198">
            <v>34302859</v>
          </cell>
          <cell r="N198">
            <v>4.1500000000000002E-2</v>
          </cell>
          <cell r="O198">
            <v>35726428</v>
          </cell>
          <cell r="P198">
            <v>78.993753706376651</v>
          </cell>
          <cell r="Q198">
            <v>3.5062462936233487</v>
          </cell>
          <cell r="R198">
            <v>0.01</v>
          </cell>
          <cell r="S198">
            <v>343029</v>
          </cell>
          <cell r="T198">
            <v>0</v>
          </cell>
          <cell r="U198">
            <v>0</v>
          </cell>
          <cell r="V198">
            <v>0</v>
          </cell>
          <cell r="W198">
            <v>36069457</v>
          </cell>
          <cell r="X198">
            <v>79.752215994858005</v>
          </cell>
          <cell r="Z198">
            <v>-1585767</v>
          </cell>
          <cell r="AA198">
            <v>1242738</v>
          </cell>
          <cell r="AB198">
            <v>0</v>
          </cell>
        </row>
        <row r="199">
          <cell r="A199">
            <v>190</v>
          </cell>
          <cell r="B199" t="str">
            <v>Monroe</v>
          </cell>
          <cell r="C199">
            <v>24977400</v>
          </cell>
          <cell r="D199">
            <v>86318.097225910795</v>
          </cell>
          <cell r="E199">
            <v>1023000</v>
          </cell>
          <cell r="F199">
            <v>15325.497371267216</v>
          </cell>
          <cell r="G199">
            <v>101644</v>
          </cell>
          <cell r="H199">
            <v>136649.66246338189</v>
          </cell>
          <cell r="I199">
            <v>112736</v>
          </cell>
          <cell r="J199">
            <v>101644</v>
          </cell>
          <cell r="K199">
            <v>74.38</v>
          </cell>
          <cell r="L199">
            <v>0.74382913333018752</v>
          </cell>
          <cell r="M199">
            <v>100296</v>
          </cell>
          <cell r="N199">
            <v>3.0000000000000001E-3</v>
          </cell>
          <cell r="O199">
            <v>100597</v>
          </cell>
          <cell r="P199">
            <v>73.616720441557661</v>
          </cell>
          <cell r="Q199">
            <v>0.76327955844233486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100597</v>
          </cell>
          <cell r="X199">
            <v>73.616720441557661</v>
          </cell>
          <cell r="Z199">
            <v>-1047</v>
          </cell>
          <cell r="AA199">
            <v>1047</v>
          </cell>
          <cell r="AB199">
            <v>0</v>
          </cell>
        </row>
        <row r="200">
          <cell r="A200">
            <v>191</v>
          </cell>
          <cell r="B200" t="str">
            <v>Monson</v>
          </cell>
          <cell r="C200">
            <v>814480800</v>
          </cell>
          <cell r="D200">
            <v>2814721.8238502648</v>
          </cell>
          <cell r="E200">
            <v>248375000</v>
          </cell>
          <cell r="F200">
            <v>3720889.9409467205</v>
          </cell>
          <cell r="G200">
            <v>6535612</v>
          </cell>
          <cell r="H200">
            <v>11773914.837711273</v>
          </cell>
          <cell r="I200">
            <v>9713480</v>
          </cell>
          <cell r="J200">
            <v>6535612</v>
          </cell>
          <cell r="K200">
            <v>55.51</v>
          </cell>
          <cell r="L200">
            <v>0.55509251511372881</v>
          </cell>
          <cell r="M200">
            <v>6346707</v>
          </cell>
          <cell r="N200">
            <v>4.0800000000000003E-2</v>
          </cell>
          <cell r="O200">
            <v>6605653</v>
          </cell>
          <cell r="P200">
            <v>56.104134360157055</v>
          </cell>
          <cell r="Q200">
            <v>0</v>
          </cell>
          <cell r="R200">
            <v>0</v>
          </cell>
          <cell r="S200">
            <v>0</v>
          </cell>
          <cell r="T200">
            <v>70041</v>
          </cell>
          <cell r="U200">
            <v>70041</v>
          </cell>
          <cell r="V200">
            <v>0</v>
          </cell>
          <cell r="W200">
            <v>6535612</v>
          </cell>
          <cell r="X200">
            <v>55.509251511372874</v>
          </cell>
          <cell r="Z200">
            <v>0</v>
          </cell>
          <cell r="AA200">
            <v>0</v>
          </cell>
          <cell r="AB200">
            <v>0</v>
          </cell>
        </row>
        <row r="201">
          <cell r="A201">
            <v>192</v>
          </cell>
          <cell r="B201" t="str">
            <v>Montague</v>
          </cell>
          <cell r="C201">
            <v>878728100</v>
          </cell>
          <cell r="D201">
            <v>3036750.7254934409</v>
          </cell>
          <cell r="E201">
            <v>188513000</v>
          </cell>
          <cell r="F201">
            <v>2824101.1592861162</v>
          </cell>
          <cell r="G201">
            <v>5860852</v>
          </cell>
          <cell r="H201">
            <v>12662573.203028195</v>
          </cell>
          <cell r="I201">
            <v>10446623</v>
          </cell>
          <cell r="J201">
            <v>5860852</v>
          </cell>
          <cell r="K201">
            <v>46.28</v>
          </cell>
          <cell r="L201">
            <v>0.46284841998768506</v>
          </cell>
          <cell r="M201">
            <v>5735511</v>
          </cell>
          <cell r="N201">
            <v>4.7300000000000002E-2</v>
          </cell>
          <cell r="O201">
            <v>6006801</v>
          </cell>
          <cell r="P201">
            <v>47.437443430246091</v>
          </cell>
          <cell r="Q201">
            <v>0</v>
          </cell>
          <cell r="R201">
            <v>0</v>
          </cell>
          <cell r="S201">
            <v>0</v>
          </cell>
          <cell r="T201">
            <v>145949</v>
          </cell>
          <cell r="U201">
            <v>145949</v>
          </cell>
          <cell r="V201">
            <v>0</v>
          </cell>
          <cell r="W201">
            <v>5860852</v>
          </cell>
          <cell r="X201">
            <v>46.284841998768506</v>
          </cell>
          <cell r="Z201">
            <v>0</v>
          </cell>
          <cell r="AA201">
            <v>0</v>
          </cell>
          <cell r="AB201">
            <v>0</v>
          </cell>
        </row>
        <row r="202">
          <cell r="A202">
            <v>193</v>
          </cell>
          <cell r="B202" t="str">
            <v>Monterey</v>
          </cell>
          <cell r="C202">
            <v>544949000</v>
          </cell>
          <cell r="D202">
            <v>1883260.8984587213</v>
          </cell>
          <cell r="E202">
            <v>24488000</v>
          </cell>
          <cell r="F202">
            <v>366853.15701621858</v>
          </cell>
          <cell r="G202">
            <v>2250114</v>
          </cell>
          <cell r="H202">
            <v>926498.95293196535</v>
          </cell>
          <cell r="I202">
            <v>764362</v>
          </cell>
          <cell r="J202">
            <v>764362</v>
          </cell>
          <cell r="K202">
            <v>82.5</v>
          </cell>
          <cell r="L202">
            <v>2.4286201218893662</v>
          </cell>
          <cell r="M202">
            <v>673828</v>
          </cell>
          <cell r="N202">
            <v>3.4700000000000002E-2</v>
          </cell>
          <cell r="O202">
            <v>697210</v>
          </cell>
          <cell r="P202">
            <v>75.252108790153969</v>
          </cell>
          <cell r="Q202">
            <v>7.2478912098460313</v>
          </cell>
          <cell r="R202">
            <v>0.01</v>
          </cell>
          <cell r="S202">
            <v>6738</v>
          </cell>
          <cell r="T202">
            <v>0</v>
          </cell>
          <cell r="U202">
            <v>0</v>
          </cell>
          <cell r="V202">
            <v>60414</v>
          </cell>
          <cell r="W202">
            <v>764362</v>
          </cell>
          <cell r="X202">
            <v>82.500039269459236</v>
          </cell>
          <cell r="Z202">
            <v>-67152</v>
          </cell>
          <cell r="AA202">
            <v>0</v>
          </cell>
          <cell r="AB202">
            <v>0</v>
          </cell>
        </row>
        <row r="203">
          <cell r="A203">
            <v>194</v>
          </cell>
          <cell r="B203" t="str">
            <v>Montgomery</v>
          </cell>
          <cell r="C203">
            <v>110014200</v>
          </cell>
          <cell r="D203">
            <v>380192.35035795544</v>
          </cell>
          <cell r="E203">
            <v>30479000</v>
          </cell>
          <cell r="F203">
            <v>456603.94367434358</v>
          </cell>
          <cell r="G203">
            <v>836796</v>
          </cell>
          <cell r="H203">
            <v>826677.90047201375</v>
          </cell>
          <cell r="I203">
            <v>682009</v>
          </cell>
          <cell r="J203">
            <v>682009</v>
          </cell>
          <cell r="K203">
            <v>82.5</v>
          </cell>
          <cell r="L203">
            <v>1.0122394702001942</v>
          </cell>
          <cell r="M203">
            <v>672770</v>
          </cell>
          <cell r="N203">
            <v>3.8300000000000001E-2</v>
          </cell>
          <cell r="O203">
            <v>698537</v>
          </cell>
          <cell r="P203">
            <v>84.499295263748039</v>
          </cell>
          <cell r="Q203">
            <v>0</v>
          </cell>
          <cell r="R203">
            <v>0</v>
          </cell>
          <cell r="S203">
            <v>0</v>
          </cell>
          <cell r="T203">
            <v>16528</v>
          </cell>
          <cell r="U203">
            <v>16528</v>
          </cell>
          <cell r="V203">
            <v>0</v>
          </cell>
          <cell r="W203">
            <v>682009</v>
          </cell>
          <cell r="X203">
            <v>82.499967594463186</v>
          </cell>
          <cell r="Z203">
            <v>0</v>
          </cell>
          <cell r="AA203">
            <v>0</v>
          </cell>
          <cell r="AB203">
            <v>0</v>
          </cell>
        </row>
        <row r="204">
          <cell r="A204">
            <v>195</v>
          </cell>
          <cell r="B204" t="str">
            <v>Mount Washington</v>
          </cell>
          <cell r="C204">
            <v>92351700</v>
          </cell>
          <cell r="D204">
            <v>319153.43548880774</v>
          </cell>
          <cell r="E204">
            <v>3243000</v>
          </cell>
          <cell r="F204">
            <v>48583.174951143286</v>
          </cell>
          <cell r="G204">
            <v>367737</v>
          </cell>
          <cell r="H204">
            <v>7755.8152895000003</v>
          </cell>
          <cell r="I204">
            <v>6399</v>
          </cell>
          <cell r="J204">
            <v>6399</v>
          </cell>
          <cell r="K204">
            <v>82.51</v>
          </cell>
          <cell r="L204">
            <v>47.414357649524057</v>
          </cell>
          <cell r="M204">
            <v>21207</v>
          </cell>
          <cell r="N204">
            <v>-4.2999999999999997E-2</v>
          </cell>
          <cell r="O204">
            <v>20295</v>
          </cell>
          <cell r="P204">
            <v>261.6746175927608</v>
          </cell>
          <cell r="Q204">
            <v>0</v>
          </cell>
          <cell r="R204">
            <v>0</v>
          </cell>
          <cell r="S204">
            <v>0</v>
          </cell>
          <cell r="T204">
            <v>13896</v>
          </cell>
          <cell r="U204">
            <v>13896</v>
          </cell>
          <cell r="V204">
            <v>0</v>
          </cell>
          <cell r="W204">
            <v>6399</v>
          </cell>
          <cell r="X204">
            <v>82.505832864058945</v>
          </cell>
          <cell r="Z204">
            <v>0</v>
          </cell>
          <cell r="AA204">
            <v>0</v>
          </cell>
          <cell r="AB204">
            <v>0</v>
          </cell>
        </row>
        <row r="205">
          <cell r="A205">
            <v>196</v>
          </cell>
          <cell r="B205" t="str">
            <v>Nahant</v>
          </cell>
          <cell r="C205">
            <v>910008700</v>
          </cell>
          <cell r="D205">
            <v>3144851.7236791938</v>
          </cell>
          <cell r="E205">
            <v>208535000</v>
          </cell>
          <cell r="F205">
            <v>3124049.4568105661</v>
          </cell>
          <cell r="G205">
            <v>6268901</v>
          </cell>
          <cell r="H205">
            <v>2753000.0445806091</v>
          </cell>
          <cell r="I205">
            <v>2271225</v>
          </cell>
          <cell r="J205">
            <v>2271225</v>
          </cell>
          <cell r="K205">
            <v>82.5</v>
          </cell>
          <cell r="L205">
            <v>2.2771161999581451</v>
          </cell>
          <cell r="M205">
            <v>2229982</v>
          </cell>
          <cell r="N205">
            <v>3.0899999999999997E-2</v>
          </cell>
          <cell r="O205">
            <v>2298888</v>
          </cell>
          <cell r="P205">
            <v>83.504829741120176</v>
          </cell>
          <cell r="Q205">
            <v>0</v>
          </cell>
          <cell r="R205">
            <v>0</v>
          </cell>
          <cell r="S205">
            <v>0</v>
          </cell>
          <cell r="T205">
            <v>27663</v>
          </cell>
          <cell r="U205">
            <v>27663</v>
          </cell>
          <cell r="V205">
            <v>0</v>
          </cell>
          <cell r="W205">
            <v>2271225</v>
          </cell>
          <cell r="X205">
            <v>82.499998664039168</v>
          </cell>
          <cell r="Z205">
            <v>0</v>
          </cell>
          <cell r="AA205">
            <v>0</v>
          </cell>
          <cell r="AB205">
            <v>0</v>
          </cell>
        </row>
        <row r="206">
          <cell r="A206">
            <v>197</v>
          </cell>
          <cell r="B206" t="str">
            <v>Nantucket</v>
          </cell>
          <cell r="C206">
            <v>23796647900</v>
          </cell>
          <cell r="D206">
            <v>82237597.47143282</v>
          </cell>
          <cell r="E206">
            <v>700262000</v>
          </cell>
          <cell r="F206">
            <v>10490580.097945577</v>
          </cell>
          <cell r="G206">
            <v>92728178</v>
          </cell>
          <cell r="H206">
            <v>19008236.734527193</v>
          </cell>
          <cell r="I206">
            <v>15681795</v>
          </cell>
          <cell r="J206">
            <v>15681795</v>
          </cell>
          <cell r="K206">
            <v>82.5</v>
          </cell>
          <cell r="L206">
            <v>4.8783156110195875</v>
          </cell>
          <cell r="M206">
            <v>14133709</v>
          </cell>
          <cell r="N206">
            <v>3.49E-2</v>
          </cell>
          <cell r="O206">
            <v>14626975</v>
          </cell>
          <cell r="P206">
            <v>76.950719860464886</v>
          </cell>
          <cell r="Q206">
            <v>5.5492801395351137</v>
          </cell>
          <cell r="R206">
            <v>0.01</v>
          </cell>
          <cell r="S206">
            <v>141337</v>
          </cell>
          <cell r="T206">
            <v>0</v>
          </cell>
          <cell r="U206">
            <v>0</v>
          </cell>
          <cell r="V206">
            <v>913483</v>
          </cell>
          <cell r="W206">
            <v>15681795</v>
          </cell>
          <cell r="X206">
            <v>82.499998390250823</v>
          </cell>
          <cell r="Z206">
            <v>-1054820</v>
          </cell>
          <cell r="AA206">
            <v>0</v>
          </cell>
          <cell r="AB206">
            <v>0</v>
          </cell>
        </row>
        <row r="207">
          <cell r="A207">
            <v>198</v>
          </cell>
          <cell r="B207" t="str">
            <v>Natick</v>
          </cell>
          <cell r="C207">
            <v>8526179100</v>
          </cell>
          <cell r="D207">
            <v>29465178.782392427</v>
          </cell>
          <cell r="E207">
            <v>2029939000</v>
          </cell>
          <cell r="F207">
            <v>30410385.931899123</v>
          </cell>
          <cell r="G207">
            <v>59875565</v>
          </cell>
          <cell r="H207">
            <v>59078334.421864554</v>
          </cell>
          <cell r="I207">
            <v>48739626</v>
          </cell>
          <cell r="J207">
            <v>48739626</v>
          </cell>
          <cell r="K207">
            <v>82.5</v>
          </cell>
          <cell r="L207">
            <v>1.0134944660498146</v>
          </cell>
          <cell r="M207">
            <v>47076841</v>
          </cell>
          <cell r="N207">
            <v>3.95E-2</v>
          </cell>
          <cell r="O207">
            <v>48936376</v>
          </cell>
          <cell r="P207">
            <v>82.833032581041977</v>
          </cell>
          <cell r="Q207">
            <v>0</v>
          </cell>
          <cell r="R207">
            <v>0</v>
          </cell>
          <cell r="S207">
            <v>0</v>
          </cell>
          <cell r="T207">
            <v>196750</v>
          </cell>
          <cell r="U207">
            <v>196750</v>
          </cell>
          <cell r="V207">
            <v>0</v>
          </cell>
          <cell r="W207">
            <v>48739626</v>
          </cell>
          <cell r="X207">
            <v>82.500000172587363</v>
          </cell>
          <cell r="Z207">
            <v>0</v>
          </cell>
          <cell r="AA207">
            <v>0</v>
          </cell>
          <cell r="AB207">
            <v>0</v>
          </cell>
        </row>
        <row r="208">
          <cell r="A208">
            <v>199</v>
          </cell>
          <cell r="B208" t="str">
            <v>Needham</v>
          </cell>
          <cell r="C208">
            <v>10352941600</v>
          </cell>
          <cell r="D208">
            <v>35778192.269931078</v>
          </cell>
          <cell r="E208">
            <v>3221746000</v>
          </cell>
          <cell r="F208">
            <v>48264770.140655592</v>
          </cell>
          <cell r="G208">
            <v>84042962</v>
          </cell>
          <cell r="H208">
            <v>60153107.327547915</v>
          </cell>
          <cell r="I208">
            <v>49626314</v>
          </cell>
          <cell r="J208">
            <v>49626314</v>
          </cell>
          <cell r="K208">
            <v>82.5</v>
          </cell>
          <cell r="L208">
            <v>1.3971507995815773</v>
          </cell>
          <cell r="M208">
            <v>46897596</v>
          </cell>
          <cell r="N208">
            <v>5.9299999999999999E-2</v>
          </cell>
          <cell r="O208">
            <v>49678623</v>
          </cell>
          <cell r="P208">
            <v>82.58696051974195</v>
          </cell>
          <cell r="Q208">
            <v>0</v>
          </cell>
          <cell r="R208">
            <v>0</v>
          </cell>
          <cell r="S208">
            <v>0</v>
          </cell>
          <cell r="T208">
            <v>52309</v>
          </cell>
          <cell r="U208">
            <v>52309</v>
          </cell>
          <cell r="V208">
            <v>0</v>
          </cell>
          <cell r="W208">
            <v>49626314</v>
          </cell>
          <cell r="X208">
            <v>82.500000756025727</v>
          </cell>
          <cell r="Z208">
            <v>0</v>
          </cell>
          <cell r="AA208">
            <v>0</v>
          </cell>
          <cell r="AB208">
            <v>0</v>
          </cell>
        </row>
        <row r="209">
          <cell r="A209">
            <v>200</v>
          </cell>
          <cell r="B209" t="str">
            <v>New Ashford</v>
          </cell>
          <cell r="C209">
            <v>39649300</v>
          </cell>
          <cell r="D209">
            <v>137021.95313921006</v>
          </cell>
          <cell r="E209">
            <v>6497000</v>
          </cell>
          <cell r="F209">
            <v>97331.140196601278</v>
          </cell>
          <cell r="G209">
            <v>234353</v>
          </cell>
          <cell r="H209">
            <v>289597.24013319105</v>
          </cell>
          <cell r="I209">
            <v>238918</v>
          </cell>
          <cell r="J209">
            <v>234353</v>
          </cell>
          <cell r="K209">
            <v>80.92</v>
          </cell>
          <cell r="L209">
            <v>0.8092376843516077</v>
          </cell>
          <cell r="M209">
            <v>214173</v>
          </cell>
          <cell r="N209">
            <v>2.1399999999999995E-2</v>
          </cell>
          <cell r="O209">
            <v>218756</v>
          </cell>
          <cell r="P209">
            <v>75.538012689413108</v>
          </cell>
          <cell r="Q209">
            <v>5.3819873105868936</v>
          </cell>
          <cell r="R209">
            <v>0.01</v>
          </cell>
          <cell r="S209">
            <v>2142</v>
          </cell>
          <cell r="T209">
            <v>0</v>
          </cell>
          <cell r="U209">
            <v>0</v>
          </cell>
          <cell r="V209">
            <v>0</v>
          </cell>
          <cell r="W209">
            <v>220898</v>
          </cell>
          <cell r="X209">
            <v>76.277660622181685</v>
          </cell>
          <cell r="Z209">
            <v>-15597</v>
          </cell>
          <cell r="AA209">
            <v>13455</v>
          </cell>
          <cell r="AB209">
            <v>0</v>
          </cell>
        </row>
        <row r="210">
          <cell r="A210">
            <v>201</v>
          </cell>
          <cell r="B210" t="str">
            <v>New Bedford</v>
          </cell>
          <cell r="C210">
            <v>6079471600</v>
          </cell>
          <cell r="D210">
            <v>21009729.621616479</v>
          </cell>
          <cell r="E210">
            <v>1646183000</v>
          </cell>
          <cell r="F210">
            <v>24661361.915077988</v>
          </cell>
          <cell r="G210">
            <v>45671092</v>
          </cell>
          <cell r="H210">
            <v>219898592.57487035</v>
          </cell>
          <cell r="I210">
            <v>181416339</v>
          </cell>
          <cell r="J210">
            <v>45671092</v>
          </cell>
          <cell r="K210">
            <v>20.77</v>
          </cell>
          <cell r="L210">
            <v>0.20769160668661424</v>
          </cell>
          <cell r="M210">
            <v>33184949</v>
          </cell>
          <cell r="N210">
            <v>3.4599999999999999E-2</v>
          </cell>
          <cell r="O210">
            <v>34333148</v>
          </cell>
          <cell r="P210">
            <v>15.61317314403018</v>
          </cell>
          <cell r="Q210">
            <v>5.15682685596982</v>
          </cell>
          <cell r="R210">
            <v>0.01</v>
          </cell>
          <cell r="S210">
            <v>331849</v>
          </cell>
          <cell r="T210">
            <v>0</v>
          </cell>
          <cell r="U210">
            <v>0</v>
          </cell>
          <cell r="V210">
            <v>0</v>
          </cell>
          <cell r="W210">
            <v>34664997</v>
          </cell>
          <cell r="X210">
            <v>15.76408315946696</v>
          </cell>
          <cell r="Z210">
            <v>-11337944</v>
          </cell>
          <cell r="AA210">
            <v>11006095</v>
          </cell>
          <cell r="AB210">
            <v>0</v>
          </cell>
        </row>
        <row r="211">
          <cell r="A211">
            <v>202</v>
          </cell>
          <cell r="B211" t="str">
            <v>New Braintree</v>
          </cell>
          <cell r="C211">
            <v>114442400</v>
          </cell>
          <cell r="D211">
            <v>395495.53636353562</v>
          </cell>
          <cell r="E211">
            <v>37354000</v>
          </cell>
          <cell r="F211">
            <v>559597.87762103195</v>
          </cell>
          <cell r="G211">
            <v>955093</v>
          </cell>
          <cell r="H211">
            <v>1699370.812027904</v>
          </cell>
          <cell r="I211">
            <v>1401981</v>
          </cell>
          <cell r="J211">
            <v>955093</v>
          </cell>
          <cell r="K211">
            <v>56.2</v>
          </cell>
          <cell r="L211">
            <v>0.56202742405600248</v>
          </cell>
          <cell r="M211">
            <v>912121</v>
          </cell>
          <cell r="N211">
            <v>3.7199999999999997E-2</v>
          </cell>
          <cell r="O211">
            <v>946052</v>
          </cell>
          <cell r="P211">
            <v>55.670721969800766</v>
          </cell>
          <cell r="Q211">
            <v>0.52927803019923658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946052</v>
          </cell>
          <cell r="X211">
            <v>55.670721969800766</v>
          </cell>
          <cell r="Z211">
            <v>-9041</v>
          </cell>
          <cell r="AA211">
            <v>9041</v>
          </cell>
          <cell r="AB211">
            <v>0</v>
          </cell>
        </row>
        <row r="212">
          <cell r="A212">
            <v>203</v>
          </cell>
          <cell r="B212" t="str">
            <v>Newbury</v>
          </cell>
          <cell r="C212">
            <v>1584277400</v>
          </cell>
          <cell r="D212">
            <v>5475021.8455889393</v>
          </cell>
          <cell r="E212">
            <v>428858000</v>
          </cell>
          <cell r="F212">
            <v>6424694.1853831047</v>
          </cell>
          <cell r="G212">
            <v>11899716</v>
          </cell>
          <cell r="H212">
            <v>7872976.56901237</v>
          </cell>
          <cell r="I212">
            <v>6495206</v>
          </cell>
          <cell r="J212">
            <v>6495206</v>
          </cell>
          <cell r="K212">
            <v>82.5</v>
          </cell>
          <cell r="L212">
            <v>1.5114634084949101</v>
          </cell>
          <cell r="M212">
            <v>6570778</v>
          </cell>
          <cell r="N212">
            <v>5.1499999999999997E-2</v>
          </cell>
          <cell r="O212">
            <v>6909173</v>
          </cell>
          <cell r="P212">
            <v>87.75807903702075</v>
          </cell>
          <cell r="Q212">
            <v>0</v>
          </cell>
          <cell r="R212">
            <v>0</v>
          </cell>
          <cell r="S212">
            <v>0</v>
          </cell>
          <cell r="T212">
            <v>413967</v>
          </cell>
          <cell r="U212">
            <v>413967</v>
          </cell>
          <cell r="V212">
            <v>0</v>
          </cell>
          <cell r="W212">
            <v>6495206</v>
          </cell>
          <cell r="X212">
            <v>82.500004198727027</v>
          </cell>
          <cell r="Z212">
            <v>0</v>
          </cell>
          <cell r="AA212">
            <v>0</v>
          </cell>
          <cell r="AB212">
            <v>0</v>
          </cell>
        </row>
        <row r="213">
          <cell r="A213">
            <v>204</v>
          </cell>
          <cell r="B213" t="str">
            <v>Newburyport</v>
          </cell>
          <cell r="C213">
            <v>4469999500</v>
          </cell>
          <cell r="D213">
            <v>15447638.723036531</v>
          </cell>
          <cell r="E213">
            <v>1004651000</v>
          </cell>
          <cell r="F213">
            <v>15050612.179414449</v>
          </cell>
          <cell r="G213">
            <v>30498251</v>
          </cell>
          <cell r="H213">
            <v>24516146.254286598</v>
          </cell>
          <cell r="I213">
            <v>20225821</v>
          </cell>
          <cell r="J213">
            <v>20225821</v>
          </cell>
          <cell r="K213">
            <v>82.5</v>
          </cell>
          <cell r="L213">
            <v>1.2440067326922331</v>
          </cell>
          <cell r="M213">
            <v>19750601</v>
          </cell>
          <cell r="N213">
            <v>4.4799999999999993E-2</v>
          </cell>
          <cell r="O213">
            <v>20635428</v>
          </cell>
          <cell r="P213">
            <v>84.170765608774815</v>
          </cell>
          <cell r="Q213">
            <v>0</v>
          </cell>
          <cell r="R213">
            <v>0</v>
          </cell>
          <cell r="S213">
            <v>0</v>
          </cell>
          <cell r="T213">
            <v>409607</v>
          </cell>
          <cell r="U213">
            <v>409607</v>
          </cell>
          <cell r="V213">
            <v>0</v>
          </cell>
          <cell r="W213">
            <v>20225821</v>
          </cell>
          <cell r="X213">
            <v>82.500001387712217</v>
          </cell>
          <cell r="Z213">
            <v>0</v>
          </cell>
          <cell r="AA213">
            <v>0</v>
          </cell>
          <cell r="AB213">
            <v>0</v>
          </cell>
        </row>
        <row r="214">
          <cell r="A214">
            <v>205</v>
          </cell>
          <cell r="B214" t="str">
            <v>New Marlborough</v>
          </cell>
          <cell r="C214">
            <v>490850400</v>
          </cell>
          <cell r="D214">
            <v>1696304.361165582</v>
          </cell>
          <cell r="E214">
            <v>42607000</v>
          </cell>
          <cell r="F214">
            <v>638292.73362422513</v>
          </cell>
          <cell r="G214">
            <v>2334597</v>
          </cell>
          <cell r="H214">
            <v>1521288.4041824425</v>
          </cell>
          <cell r="I214">
            <v>1255063</v>
          </cell>
          <cell r="J214">
            <v>1255063</v>
          </cell>
          <cell r="K214">
            <v>82.5</v>
          </cell>
          <cell r="L214">
            <v>1.5346182838057185</v>
          </cell>
          <cell r="M214">
            <v>1181386</v>
          </cell>
          <cell r="N214">
            <v>3.5000000000000003E-2</v>
          </cell>
          <cell r="O214">
            <v>1222735</v>
          </cell>
          <cell r="P214">
            <v>80.374963526860739</v>
          </cell>
          <cell r="Q214">
            <v>2.1250364731392608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1222735</v>
          </cell>
          <cell r="X214">
            <v>80.374963526860739</v>
          </cell>
          <cell r="Z214">
            <v>-32328</v>
          </cell>
          <cell r="AA214">
            <v>32328</v>
          </cell>
          <cell r="AB214">
            <v>0</v>
          </cell>
        </row>
        <row r="215">
          <cell r="A215">
            <v>206</v>
          </cell>
          <cell r="B215" t="str">
            <v>New Salem</v>
          </cell>
          <cell r="C215">
            <v>113802700</v>
          </cell>
          <cell r="D215">
            <v>393284.83041354018</v>
          </cell>
          <cell r="E215">
            <v>24443000</v>
          </cell>
          <cell r="F215">
            <v>366179.01490311301</v>
          </cell>
          <cell r="G215">
            <v>759464</v>
          </cell>
          <cell r="H215">
            <v>1301499.2230880531</v>
          </cell>
          <cell r="I215">
            <v>1073737</v>
          </cell>
          <cell r="J215">
            <v>759464</v>
          </cell>
          <cell r="K215">
            <v>58.35</v>
          </cell>
          <cell r="L215">
            <v>0.58353012166847706</v>
          </cell>
          <cell r="M215">
            <v>744872</v>
          </cell>
          <cell r="N215">
            <v>7.9299999999999995E-2</v>
          </cell>
          <cell r="O215">
            <v>803940</v>
          </cell>
          <cell r="P215">
            <v>61.770301951660045</v>
          </cell>
          <cell r="Q215">
            <v>0</v>
          </cell>
          <cell r="R215">
            <v>0</v>
          </cell>
          <cell r="S215">
            <v>0</v>
          </cell>
          <cell r="T215">
            <v>44476</v>
          </cell>
          <cell r="U215">
            <v>44476</v>
          </cell>
          <cell r="V215">
            <v>0</v>
          </cell>
          <cell r="W215">
            <v>759464</v>
          </cell>
          <cell r="X215">
            <v>58.353012166847705</v>
          </cell>
          <cell r="Z215">
            <v>0</v>
          </cell>
          <cell r="AA215">
            <v>0</v>
          </cell>
          <cell r="AB215">
            <v>0</v>
          </cell>
        </row>
        <row r="216">
          <cell r="A216">
            <v>207</v>
          </cell>
          <cell r="B216" t="str">
            <v>Newton</v>
          </cell>
          <cell r="C216">
            <v>30026624900</v>
          </cell>
          <cell r="D216">
            <v>103767450.87495713</v>
          </cell>
          <cell r="E216">
            <v>11115445000</v>
          </cell>
          <cell r="F216">
            <v>166519768.45353404</v>
          </cell>
          <cell r="G216">
            <v>270287219</v>
          </cell>
          <cell r="H216">
            <v>141578979.06415501</v>
          </cell>
          <cell r="I216">
            <v>116802658</v>
          </cell>
          <cell r="J216">
            <v>116802658</v>
          </cell>
          <cell r="K216">
            <v>82.5</v>
          </cell>
          <cell r="L216">
            <v>1.9090914540182</v>
          </cell>
          <cell r="M216">
            <v>113273026</v>
          </cell>
          <cell r="N216">
            <v>4.2500000000000003E-2</v>
          </cell>
          <cell r="O216">
            <v>118087130</v>
          </cell>
          <cell r="P216">
            <v>83.407247870102296</v>
          </cell>
          <cell r="Q216">
            <v>0</v>
          </cell>
          <cell r="R216">
            <v>0</v>
          </cell>
          <cell r="S216">
            <v>0</v>
          </cell>
          <cell r="T216">
            <v>1284472</v>
          </cell>
          <cell r="U216">
            <v>1284472</v>
          </cell>
          <cell r="V216">
            <v>0</v>
          </cell>
          <cell r="W216">
            <v>116802658</v>
          </cell>
          <cell r="X216">
            <v>82.50000019216985</v>
          </cell>
          <cell r="Z216">
            <v>0</v>
          </cell>
          <cell r="AA216">
            <v>0</v>
          </cell>
          <cell r="AB216">
            <v>0</v>
          </cell>
        </row>
        <row r="217">
          <cell r="A217">
            <v>208</v>
          </cell>
          <cell r="B217" t="str">
            <v>Norfolk</v>
          </cell>
          <cell r="C217">
            <v>1805854300</v>
          </cell>
          <cell r="D217">
            <v>6240757.9268950764</v>
          </cell>
          <cell r="E217">
            <v>614678000</v>
          </cell>
          <cell r="F217">
            <v>9208451.6844338123</v>
          </cell>
          <cell r="G217">
            <v>15449210</v>
          </cell>
          <cell r="H217">
            <v>17583320.394404672</v>
          </cell>
          <cell r="I217">
            <v>14506239</v>
          </cell>
          <cell r="J217">
            <v>14506239</v>
          </cell>
          <cell r="K217">
            <v>82.5</v>
          </cell>
          <cell r="L217">
            <v>0.87862870342260357</v>
          </cell>
          <cell r="M217">
            <v>14067536</v>
          </cell>
          <cell r="N217">
            <v>4.4799999999999993E-2</v>
          </cell>
          <cell r="O217">
            <v>14697762</v>
          </cell>
          <cell r="P217">
            <v>83.589229282753053</v>
          </cell>
          <cell r="Q217">
            <v>0</v>
          </cell>
          <cell r="R217">
            <v>0</v>
          </cell>
          <cell r="S217">
            <v>0</v>
          </cell>
          <cell r="T217">
            <v>191523</v>
          </cell>
          <cell r="U217">
            <v>191523</v>
          </cell>
          <cell r="V217">
            <v>0</v>
          </cell>
          <cell r="W217">
            <v>14506239</v>
          </cell>
          <cell r="X217">
            <v>82.499998149474351</v>
          </cell>
          <cell r="Z217">
            <v>0</v>
          </cell>
          <cell r="AA217">
            <v>0</v>
          </cell>
          <cell r="AB217">
            <v>0</v>
          </cell>
        </row>
        <row r="218">
          <cell r="A218">
            <v>209</v>
          </cell>
          <cell r="B218" t="str">
            <v>North Adams</v>
          </cell>
          <cell r="C218">
            <v>762773900</v>
          </cell>
          <cell r="D218">
            <v>2636030.6381603833</v>
          </cell>
          <cell r="E218">
            <v>207537000</v>
          </cell>
          <cell r="F218">
            <v>3109098.4828354688</v>
          </cell>
          <cell r="G218">
            <v>5745129</v>
          </cell>
          <cell r="H218">
            <v>20304476.5942991</v>
          </cell>
          <cell r="I218">
            <v>16751193</v>
          </cell>
          <cell r="J218">
            <v>5745129</v>
          </cell>
          <cell r="K218">
            <v>28.29</v>
          </cell>
          <cell r="L218">
            <v>0.28294888436636989</v>
          </cell>
          <cell r="M218">
            <v>5834525</v>
          </cell>
          <cell r="N218">
            <v>2.18E-2</v>
          </cell>
          <cell r="O218">
            <v>5961718</v>
          </cell>
          <cell r="P218">
            <v>29.361594091393002</v>
          </cell>
          <cell r="Q218">
            <v>0</v>
          </cell>
          <cell r="R218">
            <v>0</v>
          </cell>
          <cell r="S218">
            <v>0</v>
          </cell>
          <cell r="T218">
            <v>216589</v>
          </cell>
          <cell r="U218">
            <v>216589</v>
          </cell>
          <cell r="V218">
            <v>0</v>
          </cell>
          <cell r="W218">
            <v>5745129</v>
          </cell>
          <cell r="X218">
            <v>28.294888436636988</v>
          </cell>
          <cell r="Z218">
            <v>0</v>
          </cell>
          <cell r="AA218">
            <v>0</v>
          </cell>
          <cell r="AB218">
            <v>0</v>
          </cell>
        </row>
        <row r="219">
          <cell r="A219">
            <v>210</v>
          </cell>
          <cell r="B219" t="str">
            <v>Northampton</v>
          </cell>
          <cell r="C219">
            <v>3591160400</v>
          </cell>
          <cell r="D219">
            <v>12410504.398417799</v>
          </cell>
          <cell r="E219">
            <v>990452000</v>
          </cell>
          <cell r="F219">
            <v>14837897.871325864</v>
          </cell>
          <cell r="G219">
            <v>27248402</v>
          </cell>
          <cell r="H219">
            <v>32566094.38646866</v>
          </cell>
          <cell r="I219">
            <v>26867028</v>
          </cell>
          <cell r="J219">
            <v>26867028</v>
          </cell>
          <cell r="K219">
            <v>82.5</v>
          </cell>
          <cell r="L219">
            <v>0.83671077276376804</v>
          </cell>
          <cell r="M219">
            <v>25549238</v>
          </cell>
          <cell r="N219">
            <v>4.1900000000000007E-2</v>
          </cell>
          <cell r="O219">
            <v>26619751</v>
          </cell>
          <cell r="P219">
            <v>81.740692279822824</v>
          </cell>
          <cell r="Q219">
            <v>0.75930772017717629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26619751</v>
          </cell>
          <cell r="X219">
            <v>81.740692279822824</v>
          </cell>
          <cell r="Z219">
            <v>-247277</v>
          </cell>
          <cell r="AA219">
            <v>247277</v>
          </cell>
          <cell r="AB219">
            <v>0</v>
          </cell>
        </row>
        <row r="220">
          <cell r="A220">
            <v>211</v>
          </cell>
          <cell r="B220" t="str">
            <v>North Andover</v>
          </cell>
          <cell r="C220">
            <v>5031244200</v>
          </cell>
          <cell r="D220">
            <v>17387215.08335134</v>
          </cell>
          <cell r="E220">
            <v>1664841000</v>
          </cell>
          <cell r="F220">
            <v>24940876.216107413</v>
          </cell>
          <cell r="G220">
            <v>42328091</v>
          </cell>
          <cell r="H220">
            <v>50848669.578914933</v>
          </cell>
          <cell r="I220">
            <v>41950152</v>
          </cell>
          <cell r="J220">
            <v>41950152</v>
          </cell>
          <cell r="K220">
            <v>82.5</v>
          </cell>
          <cell r="L220">
            <v>0.83243261525866741</v>
          </cell>
          <cell r="M220">
            <v>40090968</v>
          </cell>
          <cell r="N220">
            <v>3.9899999999999998E-2</v>
          </cell>
          <cell r="O220">
            <v>41690598</v>
          </cell>
          <cell r="P220">
            <v>81.989555174689471</v>
          </cell>
          <cell r="Q220">
            <v>0.51044482531052893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41690598</v>
          </cell>
          <cell r="X220">
            <v>81.989555174689471</v>
          </cell>
          <cell r="Z220">
            <v>-259554</v>
          </cell>
          <cell r="AA220">
            <v>259554</v>
          </cell>
          <cell r="AB220">
            <v>0</v>
          </cell>
        </row>
        <row r="221">
          <cell r="A221">
            <v>212</v>
          </cell>
          <cell r="B221" t="str">
            <v>North Attleborough</v>
          </cell>
          <cell r="C221">
            <v>4009149200</v>
          </cell>
          <cell r="D221">
            <v>13855010.146723939</v>
          </cell>
          <cell r="E221">
            <v>1132252000</v>
          </cell>
          <cell r="F221">
            <v>16962194.574400831</v>
          </cell>
          <cell r="G221">
            <v>30817205</v>
          </cell>
          <cell r="H221">
            <v>50417284.938066199</v>
          </cell>
          <cell r="I221">
            <v>41594260</v>
          </cell>
          <cell r="J221">
            <v>30817205</v>
          </cell>
          <cell r="K221">
            <v>61.12</v>
          </cell>
          <cell r="L221">
            <v>0.61124285129309508</v>
          </cell>
          <cell r="M221">
            <v>30300398</v>
          </cell>
          <cell r="N221">
            <v>3.3599999999999998E-2</v>
          </cell>
          <cell r="O221">
            <v>31318491</v>
          </cell>
          <cell r="P221">
            <v>62.118559217285075</v>
          </cell>
          <cell r="Q221">
            <v>0</v>
          </cell>
          <cell r="R221">
            <v>0</v>
          </cell>
          <cell r="S221">
            <v>0</v>
          </cell>
          <cell r="T221">
            <v>501286</v>
          </cell>
          <cell r="U221">
            <v>501286</v>
          </cell>
          <cell r="V221">
            <v>0</v>
          </cell>
          <cell r="W221">
            <v>30817205</v>
          </cell>
          <cell r="X221">
            <v>61.124285129309506</v>
          </cell>
          <cell r="Z221">
            <v>0</v>
          </cell>
          <cell r="AA221">
            <v>0</v>
          </cell>
          <cell r="AB221">
            <v>0</v>
          </cell>
        </row>
        <row r="222">
          <cell r="A222">
            <v>213</v>
          </cell>
          <cell r="B222" t="str">
            <v>Northborough</v>
          </cell>
          <cell r="C222">
            <v>2982076900</v>
          </cell>
          <cell r="D222">
            <v>10305604.41796755</v>
          </cell>
          <cell r="E222">
            <v>828105000</v>
          </cell>
          <cell r="F222">
            <v>12405787.879406881</v>
          </cell>
          <cell r="G222">
            <v>22711392</v>
          </cell>
          <cell r="H222">
            <v>26426791.400379054</v>
          </cell>
          <cell r="I222">
            <v>21802103</v>
          </cell>
          <cell r="J222">
            <v>21802103</v>
          </cell>
          <cell r="K222">
            <v>82.5</v>
          </cell>
          <cell r="L222">
            <v>0.85940785076444193</v>
          </cell>
          <cell r="M222">
            <v>21130620</v>
          </cell>
          <cell r="N222">
            <v>3.9899999999999998E-2</v>
          </cell>
          <cell r="O222">
            <v>21973732</v>
          </cell>
          <cell r="P222">
            <v>83.14945112740709</v>
          </cell>
          <cell r="Q222">
            <v>0</v>
          </cell>
          <cell r="R222">
            <v>0</v>
          </cell>
          <cell r="S222">
            <v>0</v>
          </cell>
          <cell r="T222">
            <v>171629</v>
          </cell>
          <cell r="U222">
            <v>171629</v>
          </cell>
          <cell r="V222">
            <v>0</v>
          </cell>
          <cell r="W222">
            <v>21802103</v>
          </cell>
          <cell r="X222">
            <v>82.500000358300326</v>
          </cell>
          <cell r="Z222">
            <v>0</v>
          </cell>
          <cell r="AA222">
            <v>0</v>
          </cell>
          <cell r="AB222">
            <v>0</v>
          </cell>
        </row>
        <row r="223">
          <cell r="A223">
            <v>214</v>
          </cell>
          <cell r="B223" t="str">
            <v>Northbridge</v>
          </cell>
          <cell r="C223">
            <v>1723087000</v>
          </cell>
          <cell r="D223">
            <v>5954726.7207436711</v>
          </cell>
          <cell r="E223">
            <v>547925000</v>
          </cell>
          <cell r="F223">
            <v>8208429.2738529714</v>
          </cell>
          <cell r="G223">
            <v>14163156</v>
          </cell>
          <cell r="H223">
            <v>26613806.299299002</v>
          </cell>
          <cell r="I223">
            <v>21956390</v>
          </cell>
          <cell r="J223">
            <v>14163156</v>
          </cell>
          <cell r="K223">
            <v>53.22</v>
          </cell>
          <cell r="L223">
            <v>0.53217325777158953</v>
          </cell>
          <cell r="M223">
            <v>13089226</v>
          </cell>
          <cell r="N223">
            <v>2.06E-2</v>
          </cell>
          <cell r="O223">
            <v>13358864</v>
          </cell>
          <cell r="P223">
            <v>50.195240206403199</v>
          </cell>
          <cell r="Q223">
            <v>3.0247597935968003</v>
          </cell>
          <cell r="R223">
            <v>0.01</v>
          </cell>
          <cell r="S223">
            <v>130892</v>
          </cell>
          <cell r="T223">
            <v>0</v>
          </cell>
          <cell r="U223">
            <v>0</v>
          </cell>
          <cell r="V223">
            <v>0</v>
          </cell>
          <cell r="W223">
            <v>13489756</v>
          </cell>
          <cell r="X223">
            <v>50.687060123208738</v>
          </cell>
          <cell r="Z223">
            <v>-804292</v>
          </cell>
          <cell r="AA223">
            <v>673400</v>
          </cell>
          <cell r="AB223">
            <v>0</v>
          </cell>
        </row>
        <row r="224">
          <cell r="A224">
            <v>215</v>
          </cell>
          <cell r="B224" t="str">
            <v>North Brookfield</v>
          </cell>
          <cell r="C224">
            <v>418361600</v>
          </cell>
          <cell r="D224">
            <v>1445794.0884314461</v>
          </cell>
          <cell r="E224">
            <v>122597000</v>
          </cell>
          <cell r="F224">
            <v>1836617.7920090391</v>
          </cell>
          <cell r="G224">
            <v>3282412</v>
          </cell>
          <cell r="H224">
            <v>7755183.2437995672</v>
          </cell>
          <cell r="I224">
            <v>6398026</v>
          </cell>
          <cell r="J224">
            <v>3282412</v>
          </cell>
          <cell r="K224">
            <v>42.33</v>
          </cell>
          <cell r="L224">
            <v>0.4232539576191649</v>
          </cell>
          <cell r="M224">
            <v>3230709</v>
          </cell>
          <cell r="N224">
            <v>4.4799999999999993E-2</v>
          </cell>
          <cell r="O224">
            <v>3375445</v>
          </cell>
          <cell r="P224">
            <v>43.525019253397261</v>
          </cell>
          <cell r="Q224">
            <v>0</v>
          </cell>
          <cell r="R224">
            <v>0</v>
          </cell>
          <cell r="S224">
            <v>0</v>
          </cell>
          <cell r="T224">
            <v>93033</v>
          </cell>
          <cell r="U224">
            <v>93033</v>
          </cell>
          <cell r="V224">
            <v>0</v>
          </cell>
          <cell r="W224">
            <v>3282412</v>
          </cell>
          <cell r="X224">
            <v>42.325395761916489</v>
          </cell>
          <cell r="Z224">
            <v>0</v>
          </cell>
          <cell r="AA224">
            <v>0</v>
          </cell>
          <cell r="AB224">
            <v>0</v>
          </cell>
        </row>
        <row r="225">
          <cell r="A225">
            <v>216</v>
          </cell>
          <cell r="B225" t="str">
            <v>Northfield</v>
          </cell>
          <cell r="C225">
            <v>452727800</v>
          </cell>
          <cell r="D225">
            <v>1564558.4511307301</v>
          </cell>
          <cell r="E225">
            <v>85591000</v>
          </cell>
          <cell r="F225">
            <v>1282233.2800626904</v>
          </cell>
          <cell r="G225">
            <v>2846792</v>
          </cell>
          <cell r="H225">
            <v>4071266.3244696353</v>
          </cell>
          <cell r="I225">
            <v>3358795</v>
          </cell>
          <cell r="J225">
            <v>2846792</v>
          </cell>
          <cell r="K225">
            <v>69.92</v>
          </cell>
          <cell r="L225">
            <v>0.69923993497793402</v>
          </cell>
          <cell r="M225">
            <v>2937505</v>
          </cell>
          <cell r="N225">
            <v>6.0999999999999999E-2</v>
          </cell>
          <cell r="O225">
            <v>3116693</v>
          </cell>
          <cell r="P225">
            <v>76.553405049128358</v>
          </cell>
          <cell r="Q225">
            <v>0</v>
          </cell>
          <cell r="R225">
            <v>0</v>
          </cell>
          <cell r="S225">
            <v>0</v>
          </cell>
          <cell r="T225">
            <v>269901</v>
          </cell>
          <cell r="U225">
            <v>269901</v>
          </cell>
          <cell r="V225">
            <v>0</v>
          </cell>
          <cell r="W225">
            <v>2846792</v>
          </cell>
          <cell r="X225">
            <v>69.923993497793404</v>
          </cell>
          <cell r="Z225">
            <v>0</v>
          </cell>
          <cell r="AA225">
            <v>0</v>
          </cell>
          <cell r="AB225">
            <v>0</v>
          </cell>
        </row>
        <row r="226">
          <cell r="A226">
            <v>217</v>
          </cell>
          <cell r="B226" t="str">
            <v>North Reading</v>
          </cell>
          <cell r="C226">
            <v>3160863500</v>
          </cell>
          <cell r="D226">
            <v>10923463.727643097</v>
          </cell>
          <cell r="E226">
            <v>895544000</v>
          </cell>
          <cell r="F226">
            <v>13416087.21197862</v>
          </cell>
          <cell r="G226">
            <v>24339551</v>
          </cell>
          <cell r="H226">
            <v>25720309.607497018</v>
          </cell>
          <cell r="I226">
            <v>21219255</v>
          </cell>
          <cell r="J226">
            <v>21219255</v>
          </cell>
          <cell r="K226">
            <v>82.5</v>
          </cell>
          <cell r="L226">
            <v>0.94631640798388561</v>
          </cell>
          <cell r="M226">
            <v>21043545</v>
          </cell>
          <cell r="N226">
            <v>4.4699999999999997E-2</v>
          </cell>
          <cell r="O226">
            <v>21984191</v>
          </cell>
          <cell r="P226">
            <v>85.474052744652795</v>
          </cell>
          <cell r="Q226">
            <v>0</v>
          </cell>
          <cell r="R226">
            <v>0</v>
          </cell>
          <cell r="S226">
            <v>0</v>
          </cell>
          <cell r="T226">
            <v>764936</v>
          </cell>
          <cell r="U226">
            <v>764936</v>
          </cell>
          <cell r="V226">
            <v>0</v>
          </cell>
          <cell r="W226">
            <v>21219255</v>
          </cell>
          <cell r="X226">
            <v>82.499998343001906</v>
          </cell>
          <cell r="Z226">
            <v>0</v>
          </cell>
          <cell r="AA226">
            <v>0</v>
          </cell>
          <cell r="AB226">
            <v>0</v>
          </cell>
        </row>
        <row r="227">
          <cell r="A227">
            <v>218</v>
          </cell>
          <cell r="B227" t="str">
            <v>Norton</v>
          </cell>
          <cell r="C227">
            <v>2512372400</v>
          </cell>
          <cell r="D227">
            <v>8682377.0725093428</v>
          </cell>
          <cell r="E227">
            <v>702688000</v>
          </cell>
          <cell r="F227">
            <v>10526923.848309891</v>
          </cell>
          <cell r="G227">
            <v>19209301</v>
          </cell>
          <cell r="H227">
            <v>27774695.356713556</v>
          </cell>
          <cell r="I227">
            <v>22914124</v>
          </cell>
          <cell r="J227">
            <v>19209301</v>
          </cell>
          <cell r="K227">
            <v>69.16</v>
          </cell>
          <cell r="L227">
            <v>0.69161158217192931</v>
          </cell>
          <cell r="M227">
            <v>17638216</v>
          </cell>
          <cell r="N227">
            <v>4.4699999999999997E-2</v>
          </cell>
          <cell r="O227">
            <v>18426644</v>
          </cell>
          <cell r="P227">
            <v>66.343280325290792</v>
          </cell>
          <cell r="Q227">
            <v>2.8167196747092049</v>
          </cell>
          <cell r="R227">
            <v>0.01</v>
          </cell>
          <cell r="S227">
            <v>176382</v>
          </cell>
          <cell r="T227">
            <v>0</v>
          </cell>
          <cell r="U227">
            <v>0</v>
          </cell>
          <cell r="V227">
            <v>0</v>
          </cell>
          <cell r="W227">
            <v>18603026</v>
          </cell>
          <cell r="X227">
            <v>66.978325994504104</v>
          </cell>
          <cell r="Z227">
            <v>-782657</v>
          </cell>
          <cell r="AA227">
            <v>606275</v>
          </cell>
          <cell r="AB227">
            <v>0</v>
          </cell>
        </row>
        <row r="228">
          <cell r="A228">
            <v>219</v>
          </cell>
          <cell r="B228" t="str">
            <v>Norwell</v>
          </cell>
          <cell r="C228">
            <v>2807594400</v>
          </cell>
          <cell r="D228">
            <v>9702619.4235638101</v>
          </cell>
          <cell r="E228">
            <v>1014279000</v>
          </cell>
          <cell r="F228">
            <v>15194848.629747352</v>
          </cell>
          <cell r="G228">
            <v>24897468</v>
          </cell>
          <cell r="H228">
            <v>22648243.428105135</v>
          </cell>
          <cell r="I228">
            <v>18684801</v>
          </cell>
          <cell r="J228">
            <v>18684801</v>
          </cell>
          <cell r="K228">
            <v>82.5</v>
          </cell>
          <cell r="L228">
            <v>1.0993112149750082</v>
          </cell>
          <cell r="M228">
            <v>17919077</v>
          </cell>
          <cell r="N228">
            <v>3.8699999999999998E-2</v>
          </cell>
          <cell r="O228">
            <v>18612545</v>
          </cell>
          <cell r="P228">
            <v>82.180964978956951</v>
          </cell>
          <cell r="Q228">
            <v>0.31903502104304948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18612545</v>
          </cell>
          <cell r="X228">
            <v>82.180964978956951</v>
          </cell>
          <cell r="Z228">
            <v>-72256</v>
          </cell>
          <cell r="AA228">
            <v>72256</v>
          </cell>
          <cell r="AB228">
            <v>0</v>
          </cell>
        </row>
        <row r="229">
          <cell r="A229">
            <v>220</v>
          </cell>
          <cell r="B229" t="str">
            <v>Norwood</v>
          </cell>
          <cell r="C229">
            <v>5454226400</v>
          </cell>
          <cell r="D229">
            <v>18848977.262938876</v>
          </cell>
          <cell r="E229">
            <v>1248146000</v>
          </cell>
          <cell r="F229">
            <v>18698395.15342883</v>
          </cell>
          <cell r="G229">
            <v>37547372</v>
          </cell>
          <cell r="H229">
            <v>41784743.424139433</v>
          </cell>
          <cell r="I229">
            <v>34472413</v>
          </cell>
          <cell r="J229">
            <v>34472413</v>
          </cell>
          <cell r="K229">
            <v>82.5</v>
          </cell>
          <cell r="L229">
            <v>0.89859046443991175</v>
          </cell>
          <cell r="M229">
            <v>32313314</v>
          </cell>
          <cell r="N229">
            <v>3.5700000000000003E-2</v>
          </cell>
          <cell r="O229">
            <v>33466899</v>
          </cell>
          <cell r="P229">
            <v>80.09358502047391</v>
          </cell>
          <cell r="Q229">
            <v>2.4064149795260903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33466899</v>
          </cell>
          <cell r="X229">
            <v>80.09358502047391</v>
          </cell>
          <cell r="Z229">
            <v>-1005514</v>
          </cell>
          <cell r="AA229">
            <v>1005514</v>
          </cell>
          <cell r="AB229">
            <v>0</v>
          </cell>
        </row>
        <row r="230">
          <cell r="A230">
            <v>221</v>
          </cell>
          <cell r="B230" t="str">
            <v>Oak Bluffs</v>
          </cell>
          <cell r="C230">
            <v>3190484700</v>
          </cell>
          <cell r="D230">
            <v>11025830.091698129</v>
          </cell>
          <cell r="E230">
            <v>109520000</v>
          </cell>
          <cell r="F230">
            <v>1640712.0939405528</v>
          </cell>
          <cell r="G230">
            <v>12666542</v>
          </cell>
          <cell r="H230">
            <v>7448753.434485713</v>
          </cell>
          <cell r="I230">
            <v>6145222</v>
          </cell>
          <cell r="J230">
            <v>6145222</v>
          </cell>
          <cell r="K230">
            <v>82.5</v>
          </cell>
          <cell r="L230">
            <v>1.7004915132990357</v>
          </cell>
          <cell r="M230">
            <v>5715899</v>
          </cell>
          <cell r="N230">
            <v>3.2399999999999998E-2</v>
          </cell>
          <cell r="O230">
            <v>5901094</v>
          </cell>
          <cell r="P230">
            <v>79.222571291990036</v>
          </cell>
          <cell r="Q230">
            <v>3.277428708009964</v>
          </cell>
          <cell r="R230">
            <v>0.01</v>
          </cell>
          <cell r="S230">
            <v>57159</v>
          </cell>
          <cell r="T230">
            <v>0</v>
          </cell>
          <cell r="U230">
            <v>0</v>
          </cell>
          <cell r="V230">
            <v>0</v>
          </cell>
          <cell r="W230">
            <v>5958253</v>
          </cell>
          <cell r="X230">
            <v>79.989934589791901</v>
          </cell>
          <cell r="Z230">
            <v>-244128</v>
          </cell>
          <cell r="AA230">
            <v>186969</v>
          </cell>
          <cell r="AB230">
            <v>0</v>
          </cell>
        </row>
        <row r="231">
          <cell r="A231">
            <v>222</v>
          </cell>
          <cell r="B231" t="str">
            <v>Oakham</v>
          </cell>
          <cell r="C231">
            <v>205951500</v>
          </cell>
          <cell r="D231">
            <v>711737.07434809743</v>
          </cell>
          <cell r="E231">
            <v>66017000</v>
          </cell>
          <cell r="F231">
            <v>988996.44179760304</v>
          </cell>
          <cell r="G231">
            <v>1700734</v>
          </cell>
          <cell r="H231">
            <v>2869192.5866630981</v>
          </cell>
          <cell r="I231">
            <v>2367084</v>
          </cell>
          <cell r="J231">
            <v>1700734</v>
          </cell>
          <cell r="K231">
            <v>59.28</v>
          </cell>
          <cell r="L231">
            <v>0.59275700345300697</v>
          </cell>
          <cell r="M231">
            <v>1675079</v>
          </cell>
          <cell r="N231">
            <v>3.6499999999999998E-2</v>
          </cell>
          <cell r="O231">
            <v>1736219</v>
          </cell>
          <cell r="P231">
            <v>60.512459430938421</v>
          </cell>
          <cell r="Q231">
            <v>0</v>
          </cell>
          <cell r="R231">
            <v>0</v>
          </cell>
          <cell r="S231">
            <v>0</v>
          </cell>
          <cell r="T231">
            <v>35485</v>
          </cell>
          <cell r="U231">
            <v>35485</v>
          </cell>
          <cell r="V231">
            <v>0</v>
          </cell>
          <cell r="W231">
            <v>1700734</v>
          </cell>
          <cell r="X231">
            <v>59.275700345300699</v>
          </cell>
          <cell r="Z231">
            <v>0</v>
          </cell>
          <cell r="AA231">
            <v>0</v>
          </cell>
          <cell r="AB231">
            <v>0</v>
          </cell>
        </row>
        <row r="232">
          <cell r="A232">
            <v>223</v>
          </cell>
          <cell r="B232" t="str">
            <v>Orange</v>
          </cell>
          <cell r="C232">
            <v>534082800</v>
          </cell>
          <cell r="D232">
            <v>1845708.9631861872</v>
          </cell>
          <cell r="E232">
            <v>146828000</v>
          </cell>
          <cell r="F232">
            <v>2199620.8485126323</v>
          </cell>
          <cell r="G232">
            <v>4045330</v>
          </cell>
          <cell r="H232">
            <v>14636556.227665836</v>
          </cell>
          <cell r="I232">
            <v>12075159</v>
          </cell>
          <cell r="J232">
            <v>4045330</v>
          </cell>
          <cell r="K232">
            <v>27.64</v>
          </cell>
          <cell r="L232">
            <v>0.27638536941863195</v>
          </cell>
          <cell r="M232">
            <v>3792229</v>
          </cell>
          <cell r="N232">
            <v>3.4700000000000002E-2</v>
          </cell>
          <cell r="O232">
            <v>3923819</v>
          </cell>
          <cell r="P232">
            <v>26.808348486942894</v>
          </cell>
          <cell r="Q232">
            <v>0.83165151305710694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3923819</v>
          </cell>
          <cell r="X232">
            <v>26.808348486942894</v>
          </cell>
          <cell r="Z232">
            <v>-121511</v>
          </cell>
          <cell r="AA232">
            <v>121511</v>
          </cell>
          <cell r="AB232">
            <v>0</v>
          </cell>
        </row>
        <row r="233">
          <cell r="A233">
            <v>224</v>
          </cell>
          <cell r="B233" t="str">
            <v>Orleans</v>
          </cell>
          <cell r="C233">
            <v>4253680900</v>
          </cell>
          <cell r="D233">
            <v>14700074.527140524</v>
          </cell>
          <cell r="E233">
            <v>282188000</v>
          </cell>
          <cell r="F233">
            <v>4227440.324734265</v>
          </cell>
          <cell r="G233">
            <v>18927515</v>
          </cell>
          <cell r="H233">
            <v>5293563.1382943522</v>
          </cell>
          <cell r="I233">
            <v>4367190</v>
          </cell>
          <cell r="J233">
            <v>4367190</v>
          </cell>
          <cell r="K233">
            <v>82.5</v>
          </cell>
          <cell r="L233">
            <v>3.5755717851130924</v>
          </cell>
          <cell r="M233">
            <v>4192800</v>
          </cell>
          <cell r="N233">
            <v>3.5400000000000001E-2</v>
          </cell>
          <cell r="O233">
            <v>4341225</v>
          </cell>
          <cell r="P233">
            <v>82.009506387011626</v>
          </cell>
          <cell r="Q233">
            <v>0.49049361298837368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25965</v>
          </cell>
          <cell r="W233">
            <v>4367190</v>
          </cell>
          <cell r="X233">
            <v>82.500007762392713</v>
          </cell>
          <cell r="Z233">
            <v>-25965</v>
          </cell>
          <cell r="AA233">
            <v>0</v>
          </cell>
          <cell r="AB233">
            <v>0</v>
          </cell>
        </row>
        <row r="234">
          <cell r="A234">
            <v>225</v>
          </cell>
          <cell r="B234" t="str">
            <v>Otis</v>
          </cell>
          <cell r="C234">
            <v>666372900</v>
          </cell>
          <cell r="D234">
            <v>2302883.4374639527</v>
          </cell>
          <cell r="E234">
            <v>45969000</v>
          </cell>
          <cell r="F234">
            <v>688658.63994113659</v>
          </cell>
          <cell r="G234">
            <v>2991542</v>
          </cell>
          <cell r="H234">
            <v>1384010.5852652686</v>
          </cell>
          <cell r="I234">
            <v>1141809</v>
          </cell>
          <cell r="J234">
            <v>1141809</v>
          </cell>
          <cell r="K234">
            <v>82.5</v>
          </cell>
          <cell r="L234">
            <v>2.161502254281257</v>
          </cell>
          <cell r="M234">
            <v>1239767</v>
          </cell>
          <cell r="N234">
            <v>3.1199999999999995E-2</v>
          </cell>
          <cell r="O234">
            <v>1278448</v>
          </cell>
          <cell r="P234">
            <v>92.372703909267017</v>
          </cell>
          <cell r="Q234">
            <v>0</v>
          </cell>
          <cell r="R234">
            <v>0</v>
          </cell>
          <cell r="S234">
            <v>0</v>
          </cell>
          <cell r="T234">
            <v>136639</v>
          </cell>
          <cell r="U234">
            <v>136639</v>
          </cell>
          <cell r="V234">
            <v>0</v>
          </cell>
          <cell r="W234">
            <v>1141809</v>
          </cell>
          <cell r="X234">
            <v>82.500019303042635</v>
          </cell>
          <cell r="Z234">
            <v>0</v>
          </cell>
          <cell r="AA234">
            <v>0</v>
          </cell>
          <cell r="AB234">
            <v>0</v>
          </cell>
        </row>
        <row r="235">
          <cell r="A235">
            <v>226</v>
          </cell>
          <cell r="B235" t="str">
            <v>Oxford</v>
          </cell>
          <cell r="C235">
            <v>1388727800</v>
          </cell>
          <cell r="D235">
            <v>4799232.1562983021</v>
          </cell>
          <cell r="E235">
            <v>405571000</v>
          </cell>
          <cell r="F235">
            <v>6075833.1323188823</v>
          </cell>
          <cell r="G235">
            <v>10875065</v>
          </cell>
          <cell r="H235">
            <v>22262242.396207817</v>
          </cell>
          <cell r="I235">
            <v>18366350</v>
          </cell>
          <cell r="J235">
            <v>10875065</v>
          </cell>
          <cell r="K235">
            <v>48.85</v>
          </cell>
          <cell r="L235">
            <v>0.48849818479437968</v>
          </cell>
          <cell r="M235">
            <v>10766387</v>
          </cell>
          <cell r="N235">
            <v>4.2799999999999991E-2</v>
          </cell>
          <cell r="O235">
            <v>11227188</v>
          </cell>
          <cell r="P235">
            <v>50.431523474528582</v>
          </cell>
          <cell r="Q235">
            <v>0</v>
          </cell>
          <cell r="R235">
            <v>0</v>
          </cell>
          <cell r="S235">
            <v>0</v>
          </cell>
          <cell r="T235">
            <v>352123</v>
          </cell>
          <cell r="U235">
            <v>352123</v>
          </cell>
          <cell r="V235">
            <v>0</v>
          </cell>
          <cell r="W235">
            <v>10875065</v>
          </cell>
          <cell r="X235">
            <v>48.849818479437971</v>
          </cell>
          <cell r="Z235">
            <v>0</v>
          </cell>
          <cell r="AA235">
            <v>0</v>
          </cell>
          <cell r="AB235">
            <v>0</v>
          </cell>
        </row>
        <row r="236">
          <cell r="A236">
            <v>227</v>
          </cell>
          <cell r="B236" t="str">
            <v>Palmer</v>
          </cell>
          <cell r="C236">
            <v>980132000</v>
          </cell>
          <cell r="D236">
            <v>3387187.1880270327</v>
          </cell>
          <cell r="E236">
            <v>309508000</v>
          </cell>
          <cell r="F236">
            <v>4636719.4920685962</v>
          </cell>
          <cell r="G236">
            <v>8023907</v>
          </cell>
          <cell r="H236">
            <v>19506869.729466259</v>
          </cell>
          <cell r="I236">
            <v>16093168</v>
          </cell>
          <cell r="J236">
            <v>8023907</v>
          </cell>
          <cell r="K236">
            <v>41.13</v>
          </cell>
          <cell r="L236">
            <v>0.41133749859822061</v>
          </cell>
          <cell r="M236">
            <v>7734035</v>
          </cell>
          <cell r="N236">
            <v>4.0399999999999998E-2</v>
          </cell>
          <cell r="O236">
            <v>8046490</v>
          </cell>
          <cell r="P236">
            <v>41.249519331363089</v>
          </cell>
          <cell r="Q236">
            <v>0</v>
          </cell>
          <cell r="R236">
            <v>0</v>
          </cell>
          <cell r="S236">
            <v>0</v>
          </cell>
          <cell r="T236">
            <v>22583</v>
          </cell>
          <cell r="U236">
            <v>22583</v>
          </cell>
          <cell r="V236">
            <v>0</v>
          </cell>
          <cell r="W236">
            <v>8023907</v>
          </cell>
          <cell r="X236">
            <v>41.133749859822061</v>
          </cell>
          <cell r="Z236">
            <v>0</v>
          </cell>
          <cell r="AA236">
            <v>0</v>
          </cell>
          <cell r="AB236">
            <v>0</v>
          </cell>
        </row>
        <row r="237">
          <cell r="A237">
            <v>228</v>
          </cell>
          <cell r="B237" t="str">
            <v>Paxton</v>
          </cell>
          <cell r="C237">
            <v>530101700</v>
          </cell>
          <cell r="D237">
            <v>1831950.8868105006</v>
          </cell>
          <cell r="E237">
            <v>186867000</v>
          </cell>
          <cell r="F237">
            <v>2799442.5388822984</v>
          </cell>
          <cell r="G237">
            <v>4631393</v>
          </cell>
          <cell r="H237">
            <v>6946632.8684895057</v>
          </cell>
          <cell r="I237">
            <v>5730972</v>
          </cell>
          <cell r="J237">
            <v>4631393</v>
          </cell>
          <cell r="K237">
            <v>66.67</v>
          </cell>
          <cell r="L237">
            <v>0.66671048948165623</v>
          </cell>
          <cell r="M237">
            <v>4387481</v>
          </cell>
          <cell r="N237">
            <v>4.2299999999999997E-2</v>
          </cell>
          <cell r="O237">
            <v>4573071</v>
          </cell>
          <cell r="P237">
            <v>65.831476725131452</v>
          </cell>
          <cell r="Q237">
            <v>0.83852327486854961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4573071</v>
          </cell>
          <cell r="X237">
            <v>65.831476725131452</v>
          </cell>
          <cell r="Z237">
            <v>-58322</v>
          </cell>
          <cell r="AA237">
            <v>58322</v>
          </cell>
          <cell r="AB237">
            <v>0</v>
          </cell>
        </row>
        <row r="238">
          <cell r="A238">
            <v>229</v>
          </cell>
          <cell r="B238" t="str">
            <v>Peabody</v>
          </cell>
          <cell r="C238">
            <v>7905666900</v>
          </cell>
          <cell r="D238">
            <v>27320782.952183366</v>
          </cell>
          <cell r="E238">
            <v>1685630000</v>
          </cell>
          <cell r="F238">
            <v>25252314.891426355</v>
          </cell>
          <cell r="G238">
            <v>52573098</v>
          </cell>
          <cell r="H238">
            <v>74497665.589115232</v>
          </cell>
          <cell r="I238">
            <v>61460574</v>
          </cell>
          <cell r="J238">
            <v>52573098</v>
          </cell>
          <cell r="K238">
            <v>70.569999999999993</v>
          </cell>
          <cell r="L238">
            <v>0.70570128049329639</v>
          </cell>
          <cell r="M238">
            <v>50097031</v>
          </cell>
          <cell r="N238">
            <v>3.5099999999999999E-2</v>
          </cell>
          <cell r="O238">
            <v>51855437</v>
          </cell>
          <cell r="P238">
            <v>69.606794508171191</v>
          </cell>
          <cell r="Q238">
            <v>0.963205491828802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51855437</v>
          </cell>
          <cell r="X238">
            <v>69.606794508171191</v>
          </cell>
          <cell r="Z238">
            <v>-717661</v>
          </cell>
          <cell r="AA238">
            <v>717661</v>
          </cell>
          <cell r="AB238">
            <v>0</v>
          </cell>
        </row>
        <row r="239">
          <cell r="A239">
            <v>230</v>
          </cell>
          <cell r="B239" t="str">
            <v>Pelham</v>
          </cell>
          <cell r="C239">
            <v>185031400</v>
          </cell>
          <cell r="D239">
            <v>639440.38911361434</v>
          </cell>
          <cell r="E239">
            <v>48106000</v>
          </cell>
          <cell r="F239">
            <v>720672.899845729</v>
          </cell>
          <cell r="G239">
            <v>1360113</v>
          </cell>
          <cell r="H239">
            <v>1650555.0644896254</v>
          </cell>
          <cell r="I239">
            <v>1361708</v>
          </cell>
          <cell r="J239">
            <v>1360113</v>
          </cell>
          <cell r="K239">
            <v>82.4</v>
          </cell>
          <cell r="L239">
            <v>0.82403370191140268</v>
          </cell>
          <cell r="M239">
            <v>1199614</v>
          </cell>
          <cell r="N239">
            <v>2.4899999999999999E-2</v>
          </cell>
          <cell r="O239">
            <v>1229484</v>
          </cell>
          <cell r="P239">
            <v>74.48912347436125</v>
          </cell>
          <cell r="Q239">
            <v>7.9108765256387557</v>
          </cell>
          <cell r="R239">
            <v>0.02</v>
          </cell>
          <cell r="S239">
            <v>23992</v>
          </cell>
          <cell r="T239">
            <v>0</v>
          </cell>
          <cell r="U239">
            <v>0</v>
          </cell>
          <cell r="V239">
            <v>0</v>
          </cell>
          <cell r="W239">
            <v>1253476</v>
          </cell>
          <cell r="X239">
            <v>75.94269509497353</v>
          </cell>
          <cell r="Z239">
            <v>-130629</v>
          </cell>
          <cell r="AA239">
            <v>106637</v>
          </cell>
          <cell r="AB239">
            <v>0</v>
          </cell>
        </row>
        <row r="240">
          <cell r="A240">
            <v>231</v>
          </cell>
          <cell r="B240" t="str">
            <v>Pembroke</v>
          </cell>
          <cell r="C240">
            <v>2834530900</v>
          </cell>
          <cell r="D240">
            <v>9795707.8725587316</v>
          </cell>
          <cell r="E240">
            <v>739418000</v>
          </cell>
          <cell r="F240">
            <v>11077173.621962525</v>
          </cell>
          <cell r="G240">
            <v>20872881</v>
          </cell>
          <cell r="H240">
            <v>31408204.402095743</v>
          </cell>
          <cell r="I240">
            <v>25911769</v>
          </cell>
          <cell r="J240">
            <v>20872881</v>
          </cell>
          <cell r="K240">
            <v>66.459999999999994</v>
          </cell>
          <cell r="L240">
            <v>0.66456779040215486</v>
          </cell>
          <cell r="M240">
            <v>19889115</v>
          </cell>
          <cell r="N240">
            <v>4.1900000000000007E-2</v>
          </cell>
          <cell r="O240">
            <v>20722469</v>
          </cell>
          <cell r="P240">
            <v>65.977885060558492</v>
          </cell>
          <cell r="Q240">
            <v>0.48211493944150163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20722469</v>
          </cell>
          <cell r="X240">
            <v>65.977885060558492</v>
          </cell>
          <cell r="Z240">
            <v>-150412</v>
          </cell>
          <cell r="AA240">
            <v>150412</v>
          </cell>
          <cell r="AB240">
            <v>0</v>
          </cell>
        </row>
        <row r="241">
          <cell r="A241">
            <v>232</v>
          </cell>
          <cell r="B241" t="str">
            <v>Pepperell</v>
          </cell>
          <cell r="C241">
            <v>1303929800</v>
          </cell>
          <cell r="D241">
            <v>4506183.1596628325</v>
          </cell>
          <cell r="E241">
            <v>433786000</v>
          </cell>
          <cell r="F241">
            <v>6498520.2372360909</v>
          </cell>
          <cell r="G241">
            <v>11004703</v>
          </cell>
          <cell r="H241">
            <v>18378478.224872004</v>
          </cell>
          <cell r="I241">
            <v>15162245</v>
          </cell>
          <cell r="J241">
            <v>11004703</v>
          </cell>
          <cell r="K241">
            <v>59.88</v>
          </cell>
          <cell r="L241">
            <v>0.59878205721663558</v>
          </cell>
          <cell r="M241">
            <v>10393564</v>
          </cell>
          <cell r="N241">
            <v>4.5100000000000001E-2</v>
          </cell>
          <cell r="O241">
            <v>10862314</v>
          </cell>
          <cell r="P241">
            <v>59.103446254324737</v>
          </cell>
          <cell r="Q241">
            <v>0.77655374567526536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10862314</v>
          </cell>
          <cell r="X241">
            <v>59.103446254324737</v>
          </cell>
          <cell r="Z241">
            <v>-142389</v>
          </cell>
          <cell r="AA241">
            <v>142389</v>
          </cell>
          <cell r="AB241">
            <v>0</v>
          </cell>
        </row>
        <row r="242">
          <cell r="A242">
            <v>233</v>
          </cell>
          <cell r="B242" t="str">
            <v>Peru</v>
          </cell>
          <cell r="C242">
            <v>91385700</v>
          </cell>
          <cell r="D242">
            <v>315815.08634437196</v>
          </cell>
          <cell r="E242">
            <v>17329000</v>
          </cell>
          <cell r="F242">
            <v>259604.63728904165</v>
          </cell>
          <cell r="G242">
            <v>575420</v>
          </cell>
          <cell r="H242">
            <v>1204306.0641141976</v>
          </cell>
          <cell r="I242">
            <v>993553</v>
          </cell>
          <cell r="J242">
            <v>575420</v>
          </cell>
          <cell r="K242">
            <v>47.78</v>
          </cell>
          <cell r="L242">
            <v>0.47780212783636383</v>
          </cell>
          <cell r="M242">
            <v>542924</v>
          </cell>
          <cell r="N242">
            <v>1.6899999999999998E-2</v>
          </cell>
          <cell r="O242">
            <v>552099</v>
          </cell>
          <cell r="P242">
            <v>45.843744912642698</v>
          </cell>
          <cell r="Q242">
            <v>1.9362550873573028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552099</v>
          </cell>
          <cell r="X242">
            <v>45.843744912642698</v>
          </cell>
          <cell r="Z242">
            <v>-23321</v>
          </cell>
          <cell r="AA242">
            <v>23321</v>
          </cell>
          <cell r="AB242">
            <v>0</v>
          </cell>
        </row>
        <row r="243">
          <cell r="A243">
            <v>234</v>
          </cell>
          <cell r="B243" t="str">
            <v>Petersham</v>
          </cell>
          <cell r="C243">
            <v>158092900</v>
          </cell>
          <cell r="D243">
            <v>546345.02842274192</v>
          </cell>
          <cell r="E243">
            <v>38602000</v>
          </cell>
          <cell r="F243">
            <v>578294.08555782714</v>
          </cell>
          <cell r="G243">
            <v>1124639</v>
          </cell>
          <cell r="H243">
            <v>1624779.6148557174</v>
          </cell>
          <cell r="I243">
            <v>1340443</v>
          </cell>
          <cell r="J243">
            <v>1124639</v>
          </cell>
          <cell r="K243">
            <v>69.22</v>
          </cell>
          <cell r="L243">
            <v>0.69217941295987362</v>
          </cell>
          <cell r="M243">
            <v>1109958</v>
          </cell>
          <cell r="N243">
            <v>3.6400000000000002E-2</v>
          </cell>
          <cell r="O243">
            <v>1150360</v>
          </cell>
          <cell r="P243">
            <v>70.800986760420031</v>
          </cell>
          <cell r="Q243">
            <v>0</v>
          </cell>
          <cell r="R243">
            <v>0</v>
          </cell>
          <cell r="S243">
            <v>0</v>
          </cell>
          <cell r="T243">
            <v>25721</v>
          </cell>
          <cell r="U243">
            <v>25721</v>
          </cell>
          <cell r="V243">
            <v>0</v>
          </cell>
          <cell r="W243">
            <v>1124639</v>
          </cell>
          <cell r="X243">
            <v>69.217941295987359</v>
          </cell>
          <cell r="Z243">
            <v>0</v>
          </cell>
          <cell r="AA243">
            <v>0</v>
          </cell>
          <cell r="AB243">
            <v>0</v>
          </cell>
        </row>
        <row r="244">
          <cell r="A244">
            <v>235</v>
          </cell>
          <cell r="B244" t="str">
            <v>Phillipston</v>
          </cell>
          <cell r="C244">
            <v>200264700</v>
          </cell>
          <cell r="D244">
            <v>692084.35808041901</v>
          </cell>
          <cell r="E244">
            <v>46999000</v>
          </cell>
          <cell r="F244">
            <v>704089.00386333128</v>
          </cell>
          <cell r="G244">
            <v>1396173</v>
          </cell>
          <cell r="H244">
            <v>2702132.0941566932</v>
          </cell>
          <cell r="I244">
            <v>2229259</v>
          </cell>
          <cell r="J244">
            <v>1396173</v>
          </cell>
          <cell r="K244">
            <v>51.67</v>
          </cell>
          <cell r="L244">
            <v>0.51669309691380239</v>
          </cell>
          <cell r="M244">
            <v>1344458</v>
          </cell>
          <cell r="N244">
            <v>2.9399999999999999E-2</v>
          </cell>
          <cell r="O244">
            <v>1383985</v>
          </cell>
          <cell r="P244">
            <v>51.218258463116591</v>
          </cell>
          <cell r="Q244">
            <v>0.45174153688341079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1383985</v>
          </cell>
          <cell r="X244">
            <v>51.218258463116591</v>
          </cell>
          <cell r="Z244">
            <v>-12188</v>
          </cell>
          <cell r="AA244">
            <v>12188</v>
          </cell>
          <cell r="AB244">
            <v>0</v>
          </cell>
        </row>
        <row r="245">
          <cell r="A245">
            <v>236</v>
          </cell>
          <cell r="B245" t="str">
            <v>Pittsfield</v>
          </cell>
          <cell r="C245">
            <v>3573278600</v>
          </cell>
          <cell r="D245">
            <v>12348707.616087601</v>
          </cell>
          <cell r="E245">
            <v>1139885000</v>
          </cell>
          <cell r="F245">
            <v>17076544.057719387</v>
          </cell>
          <cell r="G245">
            <v>29425252</v>
          </cell>
          <cell r="H245">
            <v>75857280.533894911</v>
          </cell>
          <cell r="I245">
            <v>62582256</v>
          </cell>
          <cell r="J245">
            <v>29425252</v>
          </cell>
          <cell r="K245">
            <v>38.79</v>
          </cell>
          <cell r="L245">
            <v>0.38790280633448321</v>
          </cell>
          <cell r="M245">
            <v>28120602</v>
          </cell>
          <cell r="N245">
            <v>1.8E-3</v>
          </cell>
          <cell r="O245">
            <v>28171219</v>
          </cell>
          <cell r="P245">
            <v>37.137132786367687</v>
          </cell>
          <cell r="Q245">
            <v>1.6528672136323124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28171219</v>
          </cell>
          <cell r="X245">
            <v>37.137132786367687</v>
          </cell>
          <cell r="Z245">
            <v>-1254033</v>
          </cell>
          <cell r="AA245">
            <v>1254033</v>
          </cell>
          <cell r="AB245">
            <v>0</v>
          </cell>
        </row>
        <row r="246">
          <cell r="A246">
            <v>237</v>
          </cell>
          <cell r="B246" t="str">
            <v>Plainfield</v>
          </cell>
          <cell r="C246">
            <v>94118800</v>
          </cell>
          <cell r="D246">
            <v>325260.26444650179</v>
          </cell>
          <cell r="E246">
            <v>13972000</v>
          </cell>
          <cell r="F246">
            <v>209313.63565136417</v>
          </cell>
          <cell r="G246">
            <v>534574</v>
          </cell>
          <cell r="H246">
            <v>795116.89304821263</v>
          </cell>
          <cell r="I246">
            <v>655971</v>
          </cell>
          <cell r="J246">
            <v>534574</v>
          </cell>
          <cell r="K246">
            <v>67.23</v>
          </cell>
          <cell r="L246">
            <v>0.67232127083933757</v>
          </cell>
          <cell r="M246">
            <v>507660</v>
          </cell>
          <cell r="N246">
            <v>4.0800000000000003E-2</v>
          </cell>
          <cell r="O246">
            <v>528373</v>
          </cell>
          <cell r="P246">
            <v>66.452241754592123</v>
          </cell>
          <cell r="Q246">
            <v>0.77775824540788108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528373</v>
          </cell>
          <cell r="X246">
            <v>66.452241754592123</v>
          </cell>
          <cell r="Z246">
            <v>-6201</v>
          </cell>
          <cell r="AA246">
            <v>6201</v>
          </cell>
          <cell r="AB246">
            <v>0</v>
          </cell>
        </row>
        <row r="247">
          <cell r="A247">
            <v>238</v>
          </cell>
          <cell r="B247" t="str">
            <v>Plainville</v>
          </cell>
          <cell r="C247">
            <v>1485020600</v>
          </cell>
          <cell r="D247">
            <v>5132005.4342437722</v>
          </cell>
          <cell r="E247">
            <v>363069000</v>
          </cell>
          <cell r="F247">
            <v>5439113.39695857</v>
          </cell>
          <cell r="G247">
            <v>10571119</v>
          </cell>
          <cell r="H247">
            <v>14993404.170584809</v>
          </cell>
          <cell r="I247">
            <v>12369558</v>
          </cell>
          <cell r="J247">
            <v>10571119</v>
          </cell>
          <cell r="K247">
            <v>70.510000000000005</v>
          </cell>
          <cell r="L247">
            <v>0.7050512932039289</v>
          </cell>
          <cell r="M247">
            <v>10137700</v>
          </cell>
          <cell r="N247">
            <v>6.8900000000000003E-2</v>
          </cell>
          <cell r="O247">
            <v>10836188</v>
          </cell>
          <cell r="P247">
            <v>72.273033373296585</v>
          </cell>
          <cell r="Q247">
            <v>0</v>
          </cell>
          <cell r="R247">
            <v>0</v>
          </cell>
          <cell r="S247">
            <v>0</v>
          </cell>
          <cell r="T247">
            <v>265069</v>
          </cell>
          <cell r="U247">
            <v>265069</v>
          </cell>
          <cell r="V247">
            <v>0</v>
          </cell>
          <cell r="W247">
            <v>10571119</v>
          </cell>
          <cell r="X247">
            <v>70.505129320392882</v>
          </cell>
          <cell r="Z247">
            <v>0</v>
          </cell>
          <cell r="AA247">
            <v>0</v>
          </cell>
          <cell r="AB247">
            <v>0</v>
          </cell>
        </row>
        <row r="248">
          <cell r="A248">
            <v>239</v>
          </cell>
          <cell r="B248" t="str">
            <v>Plymouth</v>
          </cell>
          <cell r="C248">
            <v>10781668600</v>
          </cell>
          <cell r="D248">
            <v>37259807.604968876</v>
          </cell>
          <cell r="E248">
            <v>2242317000</v>
          </cell>
          <cell r="F248">
            <v>33592007.125168905</v>
          </cell>
          <cell r="G248">
            <v>70851815</v>
          </cell>
          <cell r="H248">
            <v>93345303.481633395</v>
          </cell>
          <cell r="I248">
            <v>77009875</v>
          </cell>
          <cell r="J248">
            <v>70851815</v>
          </cell>
          <cell r="K248">
            <v>75.900000000000006</v>
          </cell>
          <cell r="L248">
            <v>0.7590292425793097</v>
          </cell>
          <cell r="M248">
            <v>64955484</v>
          </cell>
          <cell r="N248">
            <v>4.7400000000000005E-2</v>
          </cell>
          <cell r="O248">
            <v>68034374</v>
          </cell>
          <cell r="P248">
            <v>72.884624573947022</v>
          </cell>
          <cell r="Q248">
            <v>3.0153754260529837</v>
          </cell>
          <cell r="R248">
            <v>0.01</v>
          </cell>
          <cell r="S248">
            <v>649555</v>
          </cell>
          <cell r="T248">
            <v>0</v>
          </cell>
          <cell r="U248">
            <v>0</v>
          </cell>
          <cell r="V248">
            <v>0</v>
          </cell>
          <cell r="W248">
            <v>68683929</v>
          </cell>
          <cell r="X248">
            <v>73.580487114184848</v>
          </cell>
          <cell r="Z248">
            <v>-2817441</v>
          </cell>
          <cell r="AA248">
            <v>2167886</v>
          </cell>
          <cell r="AB248">
            <v>0</v>
          </cell>
        </row>
        <row r="249">
          <cell r="A249">
            <v>240</v>
          </cell>
          <cell r="B249" t="str">
            <v>Plympton</v>
          </cell>
          <cell r="C249">
            <v>532225000</v>
          </cell>
          <cell r="D249">
            <v>1839288.6888171057</v>
          </cell>
          <cell r="E249">
            <v>114502000</v>
          </cell>
          <cell r="F249">
            <v>1715347.1163292658</v>
          </cell>
          <cell r="G249">
            <v>3554636</v>
          </cell>
          <cell r="H249">
            <v>4779377.5316624399</v>
          </cell>
          <cell r="I249">
            <v>3942986</v>
          </cell>
          <cell r="J249">
            <v>3554636</v>
          </cell>
          <cell r="K249">
            <v>74.37</v>
          </cell>
          <cell r="L249">
            <v>0.74374455176458287</v>
          </cell>
          <cell r="M249">
            <v>3386328</v>
          </cell>
          <cell r="N249">
            <v>4.9399999999999993E-2</v>
          </cell>
          <cell r="O249">
            <v>3553613</v>
          </cell>
          <cell r="P249">
            <v>74.353050715454259</v>
          </cell>
          <cell r="Q249">
            <v>1.6949284545745513E-2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3553613</v>
          </cell>
          <cell r="X249">
            <v>74.353050715454259</v>
          </cell>
          <cell r="Z249">
            <v>-1023</v>
          </cell>
          <cell r="AA249">
            <v>1023</v>
          </cell>
          <cell r="AB249">
            <v>0</v>
          </cell>
        </row>
        <row r="250">
          <cell r="A250">
            <v>241</v>
          </cell>
          <cell r="B250" t="str">
            <v>Princeton</v>
          </cell>
          <cell r="C250">
            <v>514460100</v>
          </cell>
          <cell r="D250">
            <v>1777895.8951152558</v>
          </cell>
          <cell r="E250">
            <v>179229000</v>
          </cell>
          <cell r="F250">
            <v>2685018.1508845082</v>
          </cell>
          <cell r="G250">
            <v>4462914</v>
          </cell>
          <cell r="H250">
            <v>4771565.6315470701</v>
          </cell>
          <cell r="I250">
            <v>3936542</v>
          </cell>
          <cell r="J250">
            <v>3936542</v>
          </cell>
          <cell r="K250">
            <v>82.5</v>
          </cell>
          <cell r="L250">
            <v>0.93531439041591957</v>
          </cell>
          <cell r="M250">
            <v>3794852</v>
          </cell>
          <cell r="N250">
            <v>3.7100000000000001E-2</v>
          </cell>
          <cell r="O250">
            <v>3935641</v>
          </cell>
          <cell r="P250">
            <v>82.481124727272359</v>
          </cell>
          <cell r="Q250">
            <v>1.887527272764089E-2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3935641</v>
          </cell>
          <cell r="X250">
            <v>82.481124727272359</v>
          </cell>
          <cell r="Z250">
            <v>-901</v>
          </cell>
          <cell r="AA250">
            <v>901</v>
          </cell>
          <cell r="AB250">
            <v>0</v>
          </cell>
        </row>
        <row r="251">
          <cell r="A251">
            <v>242</v>
          </cell>
          <cell r="B251" t="str">
            <v>Provincetown</v>
          </cell>
          <cell r="C251">
            <v>3070051300</v>
          </cell>
          <cell r="D251">
            <v>10609630.570112735</v>
          </cell>
          <cell r="E251">
            <v>173039000</v>
          </cell>
          <cell r="F251">
            <v>2592286.1579928719</v>
          </cell>
          <cell r="G251">
            <v>13201917</v>
          </cell>
          <cell r="H251">
            <v>1584350.6125888105</v>
          </cell>
          <cell r="I251">
            <v>1307089</v>
          </cell>
          <cell r="J251">
            <v>1307089</v>
          </cell>
          <cell r="K251">
            <v>82.5</v>
          </cell>
          <cell r="L251">
            <v>8.3326991482196107</v>
          </cell>
          <cell r="M251">
            <v>1199446</v>
          </cell>
          <cell r="N251">
            <v>4.4999999999999998E-2</v>
          </cell>
          <cell r="O251">
            <v>1253421</v>
          </cell>
          <cell r="P251">
            <v>79.112602352071846</v>
          </cell>
          <cell r="Q251">
            <v>3.3873976479281538</v>
          </cell>
          <cell r="R251">
            <v>0.01</v>
          </cell>
          <cell r="S251">
            <v>11994</v>
          </cell>
          <cell r="T251">
            <v>0</v>
          </cell>
          <cell r="U251">
            <v>0</v>
          </cell>
          <cell r="V251">
            <v>41674</v>
          </cell>
          <cell r="W251">
            <v>1307089</v>
          </cell>
          <cell r="X251">
            <v>82.499983880729005</v>
          </cell>
          <cell r="Z251">
            <v>-53668</v>
          </cell>
          <cell r="AA251">
            <v>0</v>
          </cell>
          <cell r="AB251">
            <v>0</v>
          </cell>
        </row>
        <row r="252">
          <cell r="A252">
            <v>243</v>
          </cell>
          <cell r="B252" t="str">
            <v>Quincy</v>
          </cell>
          <cell r="C252">
            <v>15986795000</v>
          </cell>
          <cell r="D252">
            <v>55247933.137184203</v>
          </cell>
          <cell r="E252">
            <v>3169176000</v>
          </cell>
          <cell r="F252">
            <v>47477222.343189791</v>
          </cell>
          <cell r="G252">
            <v>102725155</v>
          </cell>
          <cell r="H252">
            <v>123986643.75957531</v>
          </cell>
          <cell r="I252">
            <v>102288981</v>
          </cell>
          <cell r="J252">
            <v>102288981</v>
          </cell>
          <cell r="K252">
            <v>82.5</v>
          </cell>
          <cell r="L252">
            <v>0.82851791035812017</v>
          </cell>
          <cell r="M252">
            <v>90709390</v>
          </cell>
          <cell r="N252">
            <v>4.7899999999999998E-2</v>
          </cell>
          <cell r="O252">
            <v>95054370</v>
          </cell>
          <cell r="P252">
            <v>76.665007711896465</v>
          </cell>
          <cell r="Q252">
            <v>5.8349922881035354</v>
          </cell>
          <cell r="R252">
            <v>0.01</v>
          </cell>
          <cell r="S252">
            <v>907094</v>
          </cell>
          <cell r="T252">
            <v>0</v>
          </cell>
          <cell r="U252">
            <v>0</v>
          </cell>
          <cell r="V252">
            <v>0</v>
          </cell>
          <cell r="W252">
            <v>95961464</v>
          </cell>
          <cell r="X252">
            <v>77.396613933739971</v>
          </cell>
          <cell r="Z252">
            <v>-7234611</v>
          </cell>
          <cell r="AA252">
            <v>6327517</v>
          </cell>
          <cell r="AB252">
            <v>0</v>
          </cell>
        </row>
        <row r="253">
          <cell r="A253">
            <v>244</v>
          </cell>
          <cell r="B253" t="str">
            <v>Randolph</v>
          </cell>
          <cell r="C253">
            <v>3647034600</v>
          </cell>
          <cell r="D253">
            <v>12603597.139376424</v>
          </cell>
          <cell r="E253">
            <v>916484000</v>
          </cell>
          <cell r="F253">
            <v>13729788.008610424</v>
          </cell>
          <cell r="G253">
            <v>26333385</v>
          </cell>
          <cell r="H253">
            <v>46278467.201529853</v>
          </cell>
          <cell r="I253">
            <v>38179735</v>
          </cell>
          <cell r="J253">
            <v>26333385</v>
          </cell>
          <cell r="K253">
            <v>56.9</v>
          </cell>
          <cell r="L253">
            <v>0.56902025050495797</v>
          </cell>
          <cell r="M253">
            <v>24540609</v>
          </cell>
          <cell r="N253">
            <v>3.6400000000000002E-2</v>
          </cell>
          <cell r="O253">
            <v>25433887</v>
          </cell>
          <cell r="P253">
            <v>54.958360848993756</v>
          </cell>
          <cell r="Q253">
            <v>1.9416391510062425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25433887</v>
          </cell>
          <cell r="X253">
            <v>54.958360848993756</v>
          </cell>
          <cell r="Z253">
            <v>-899498</v>
          </cell>
          <cell r="AA253">
            <v>899498</v>
          </cell>
          <cell r="AB253">
            <v>0</v>
          </cell>
        </row>
        <row r="254">
          <cell r="A254">
            <v>245</v>
          </cell>
          <cell r="B254" t="str">
            <v>Raynham</v>
          </cell>
          <cell r="C254">
            <v>2254098800</v>
          </cell>
          <cell r="D254">
            <v>7789822.7747967709</v>
          </cell>
          <cell r="E254">
            <v>539453000</v>
          </cell>
          <cell r="F254">
            <v>8081510.7853589579</v>
          </cell>
          <cell r="G254">
            <v>15871334</v>
          </cell>
          <cell r="H254">
            <v>26121148.792447332</v>
          </cell>
          <cell r="I254">
            <v>21549948</v>
          </cell>
          <cell r="J254">
            <v>15871334</v>
          </cell>
          <cell r="K254">
            <v>60.76</v>
          </cell>
          <cell r="L254">
            <v>0.60760474687043764</v>
          </cell>
          <cell r="M254">
            <v>15024252</v>
          </cell>
          <cell r="N254">
            <v>4.0399999999999998E-2</v>
          </cell>
          <cell r="O254">
            <v>15631232</v>
          </cell>
          <cell r="P254">
            <v>59.841288467831909</v>
          </cell>
          <cell r="Q254">
            <v>0.91871153216808921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15631232</v>
          </cell>
          <cell r="X254">
            <v>59.841288467831909</v>
          </cell>
          <cell r="Z254">
            <v>-240102</v>
          </cell>
          <cell r="AA254">
            <v>240102</v>
          </cell>
          <cell r="AB254">
            <v>0</v>
          </cell>
        </row>
        <row r="255">
          <cell r="A255">
            <v>246</v>
          </cell>
          <cell r="B255" t="str">
            <v>Reading</v>
          </cell>
          <cell r="C255">
            <v>5143035900</v>
          </cell>
          <cell r="D255">
            <v>17773550.203485936</v>
          </cell>
          <cell r="E255">
            <v>1510376000</v>
          </cell>
          <cell r="F255">
            <v>22626845.96053284</v>
          </cell>
          <cell r="G255">
            <v>40400396</v>
          </cell>
          <cell r="H255">
            <v>42676479.248284958</v>
          </cell>
          <cell r="I255">
            <v>35208095</v>
          </cell>
          <cell r="J255">
            <v>35208095</v>
          </cell>
          <cell r="K255">
            <v>82.5</v>
          </cell>
          <cell r="L255">
            <v>0.94666656461881338</v>
          </cell>
          <cell r="M255">
            <v>33819522</v>
          </cell>
          <cell r="N255">
            <v>4.2700000000000002E-2</v>
          </cell>
          <cell r="O255">
            <v>35263616</v>
          </cell>
          <cell r="P255">
            <v>82.630096533600863</v>
          </cell>
          <cell r="Q255">
            <v>0</v>
          </cell>
          <cell r="R255">
            <v>0</v>
          </cell>
          <cell r="S255">
            <v>0</v>
          </cell>
          <cell r="T255">
            <v>55521</v>
          </cell>
          <cell r="U255">
            <v>55521</v>
          </cell>
          <cell r="V255">
            <v>0</v>
          </cell>
          <cell r="W255">
            <v>35208095</v>
          </cell>
          <cell r="X255">
            <v>82.499999109966197</v>
          </cell>
          <cell r="Z255">
            <v>0</v>
          </cell>
          <cell r="AA255">
            <v>0</v>
          </cell>
          <cell r="AB255">
            <v>0</v>
          </cell>
        </row>
        <row r="256">
          <cell r="A256">
            <v>247</v>
          </cell>
          <cell r="B256" t="str">
            <v>Rehoboth</v>
          </cell>
          <cell r="C256">
            <v>1863173000</v>
          </cell>
          <cell r="D256">
            <v>6438842.6402544659</v>
          </cell>
          <cell r="E256">
            <v>518962000</v>
          </cell>
          <cell r="F256">
            <v>7774536.4289223636</v>
          </cell>
          <cell r="G256">
            <v>14213379</v>
          </cell>
          <cell r="H256">
            <v>19174953.12380328</v>
          </cell>
          <cell r="I256">
            <v>15819336</v>
          </cell>
          <cell r="J256">
            <v>14213379</v>
          </cell>
          <cell r="K256">
            <v>74.12</v>
          </cell>
          <cell r="L256">
            <v>0.74124713151741095</v>
          </cell>
          <cell r="M256">
            <v>13731596</v>
          </cell>
          <cell r="N256">
            <v>3.49E-2</v>
          </cell>
          <cell r="O256">
            <v>14210829</v>
          </cell>
          <cell r="P256">
            <v>74.111414553389722</v>
          </cell>
          <cell r="Q256">
            <v>8.5854466102830429E-3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14210829</v>
          </cell>
          <cell r="X256">
            <v>74.111414553389722</v>
          </cell>
          <cell r="Z256">
            <v>-2550</v>
          </cell>
          <cell r="AA256">
            <v>2550</v>
          </cell>
          <cell r="AB256">
            <v>0</v>
          </cell>
        </row>
        <row r="257">
          <cell r="A257">
            <v>248</v>
          </cell>
          <cell r="B257" t="str">
            <v>Revere</v>
          </cell>
          <cell r="C257">
            <v>6112000400</v>
          </cell>
          <cell r="D257">
            <v>21122144.209245387</v>
          </cell>
          <cell r="E257">
            <v>1264365000</v>
          </cell>
          <cell r="F257">
            <v>18941370.951927934</v>
          </cell>
          <cell r="G257">
            <v>40063515</v>
          </cell>
          <cell r="H257">
            <v>109201164.76969148</v>
          </cell>
          <cell r="I257">
            <v>90090961</v>
          </cell>
          <cell r="J257">
            <v>40063515</v>
          </cell>
          <cell r="K257">
            <v>36.69</v>
          </cell>
          <cell r="L257">
            <v>0.36687809223001561</v>
          </cell>
          <cell r="M257">
            <v>34422028</v>
          </cell>
          <cell r="N257">
            <v>4.8000000000000001E-2</v>
          </cell>
          <cell r="O257">
            <v>36074285</v>
          </cell>
          <cell r="P257">
            <v>33.034707162768591</v>
          </cell>
          <cell r="Q257">
            <v>3.6552928372314071</v>
          </cell>
          <cell r="R257">
            <v>0.01</v>
          </cell>
          <cell r="S257">
            <v>344220</v>
          </cell>
          <cell r="T257">
            <v>0</v>
          </cell>
          <cell r="U257">
            <v>0</v>
          </cell>
          <cell r="V257">
            <v>0</v>
          </cell>
          <cell r="W257">
            <v>36418505</v>
          </cell>
          <cell r="X257">
            <v>33.349923580767395</v>
          </cell>
          <cell r="Z257">
            <v>-3989230</v>
          </cell>
          <cell r="AA257">
            <v>3645010</v>
          </cell>
          <cell r="AB257">
            <v>0</v>
          </cell>
        </row>
        <row r="258">
          <cell r="A258">
            <v>249</v>
          </cell>
          <cell r="B258" t="str">
            <v>Richmond</v>
          </cell>
          <cell r="C258">
            <v>428896400</v>
          </cell>
          <cell r="D258">
            <v>1482200.7556848642</v>
          </cell>
          <cell r="E258">
            <v>82442000</v>
          </cell>
          <cell r="F258">
            <v>1235058.3130811455</v>
          </cell>
          <cell r="G258">
            <v>2717259</v>
          </cell>
          <cell r="H258">
            <v>1333384.0206293394</v>
          </cell>
          <cell r="I258">
            <v>1100042</v>
          </cell>
          <cell r="J258">
            <v>1100042</v>
          </cell>
          <cell r="K258">
            <v>82.5</v>
          </cell>
          <cell r="L258">
            <v>2.0378667795324938</v>
          </cell>
          <cell r="M258">
            <v>1054183</v>
          </cell>
          <cell r="N258">
            <v>3.5499999999999997E-2</v>
          </cell>
          <cell r="O258">
            <v>1091606</v>
          </cell>
          <cell r="P258">
            <v>81.867337774512748</v>
          </cell>
          <cell r="Q258">
            <v>0.63266222548725182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8436</v>
          </cell>
          <cell r="W258">
            <v>1100042</v>
          </cell>
          <cell r="X258">
            <v>82.500013723037938</v>
          </cell>
          <cell r="Z258">
            <v>-8436</v>
          </cell>
          <cell r="AA258">
            <v>0</v>
          </cell>
          <cell r="AB258">
            <v>0</v>
          </cell>
        </row>
        <row r="259">
          <cell r="A259">
            <v>250</v>
          </cell>
          <cell r="B259" t="str">
            <v>Rochester</v>
          </cell>
          <cell r="C259">
            <v>962759700</v>
          </cell>
          <cell r="D259">
            <v>3327151.1602404057</v>
          </cell>
          <cell r="E259">
            <v>231719000</v>
          </cell>
          <cell r="F259">
            <v>3471367.4734825692</v>
          </cell>
          <cell r="G259">
            <v>6798519</v>
          </cell>
          <cell r="H259">
            <v>10825143.620353527</v>
          </cell>
          <cell r="I259">
            <v>8930743</v>
          </cell>
          <cell r="J259">
            <v>6798519</v>
          </cell>
          <cell r="K259">
            <v>62.8</v>
          </cell>
          <cell r="L259">
            <v>0.62803037432384423</v>
          </cell>
          <cell r="M259">
            <v>6323209</v>
          </cell>
          <cell r="N259">
            <v>3.5099999999999999E-2</v>
          </cell>
          <cell r="O259">
            <v>6545154</v>
          </cell>
          <cell r="P259">
            <v>60.462514212686706</v>
          </cell>
          <cell r="Q259">
            <v>2.337485787313291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6545154</v>
          </cell>
          <cell r="X259">
            <v>60.462514212686706</v>
          </cell>
          <cell r="Z259">
            <v>-253365</v>
          </cell>
          <cell r="AA259">
            <v>253365</v>
          </cell>
          <cell r="AB259">
            <v>0</v>
          </cell>
        </row>
        <row r="260">
          <cell r="A260">
            <v>251</v>
          </cell>
          <cell r="B260" t="str">
            <v>Rockland</v>
          </cell>
          <cell r="C260">
            <v>2114977100</v>
          </cell>
          <cell r="D260">
            <v>7309039.329488853</v>
          </cell>
          <cell r="E260">
            <v>526926000</v>
          </cell>
          <cell r="F260">
            <v>7893844.6020062072</v>
          </cell>
          <cell r="G260">
            <v>15202884</v>
          </cell>
          <cell r="H260">
            <v>30348435.396570969</v>
          </cell>
          <cell r="I260">
            <v>25037459</v>
          </cell>
          <cell r="J260">
            <v>15202884</v>
          </cell>
          <cell r="K260">
            <v>50.09</v>
          </cell>
          <cell r="L260">
            <v>0.50094457263908088</v>
          </cell>
          <cell r="M260">
            <v>14677676</v>
          </cell>
          <cell r="N260">
            <v>5.8600000000000006E-2</v>
          </cell>
          <cell r="O260">
            <v>15537788</v>
          </cell>
          <cell r="P260">
            <v>51.197986970213279</v>
          </cell>
          <cell r="Q260">
            <v>0</v>
          </cell>
          <cell r="R260">
            <v>0</v>
          </cell>
          <cell r="S260">
            <v>0</v>
          </cell>
          <cell r="T260">
            <v>334904</v>
          </cell>
          <cell r="U260">
            <v>334904</v>
          </cell>
          <cell r="V260">
            <v>0</v>
          </cell>
          <cell r="W260">
            <v>15202884</v>
          </cell>
          <cell r="X260">
            <v>50.09445726390809</v>
          </cell>
          <cell r="Z260">
            <v>0</v>
          </cell>
          <cell r="AA260">
            <v>0</v>
          </cell>
          <cell r="AB260">
            <v>0</v>
          </cell>
        </row>
        <row r="261">
          <cell r="A261">
            <v>252</v>
          </cell>
          <cell r="B261" t="str">
            <v>Rockport</v>
          </cell>
          <cell r="C261">
            <v>2219088300</v>
          </cell>
          <cell r="D261">
            <v>7668831.8092468036</v>
          </cell>
          <cell r="E261">
            <v>319019000</v>
          </cell>
          <cell r="F261">
            <v>4779203.1729074251</v>
          </cell>
          <cell r="G261">
            <v>12448035</v>
          </cell>
          <cell r="H261">
            <v>8171136.8466487993</v>
          </cell>
          <cell r="I261">
            <v>6741188</v>
          </cell>
          <cell r="J261">
            <v>6741188</v>
          </cell>
          <cell r="K261">
            <v>82.5</v>
          </cell>
          <cell r="L261">
            <v>1.5234153133912169</v>
          </cell>
          <cell r="M261">
            <v>6398698</v>
          </cell>
          <cell r="N261">
            <v>3.4200000000000001E-2</v>
          </cell>
          <cell r="O261">
            <v>6617533</v>
          </cell>
          <cell r="P261">
            <v>80.986686726633721</v>
          </cell>
          <cell r="Q261">
            <v>1.5133132733662791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6617533</v>
          </cell>
          <cell r="X261">
            <v>80.986686726633721</v>
          </cell>
          <cell r="Z261">
            <v>-123655</v>
          </cell>
          <cell r="AA261">
            <v>123655</v>
          </cell>
          <cell r="AB261">
            <v>0</v>
          </cell>
        </row>
        <row r="262">
          <cell r="A262">
            <v>253</v>
          </cell>
          <cell r="B262" t="str">
            <v>Rowe</v>
          </cell>
          <cell r="C262">
            <v>284026200</v>
          </cell>
          <cell r="D262">
            <v>981551.36828917288</v>
          </cell>
          <cell r="E262">
            <v>9783000</v>
          </cell>
          <cell r="F262">
            <v>146558.4953891566</v>
          </cell>
          <cell r="G262">
            <v>1128110</v>
          </cell>
          <cell r="H262">
            <v>582531.02683389105</v>
          </cell>
          <cell r="I262">
            <v>480588</v>
          </cell>
          <cell r="J262">
            <v>480588</v>
          </cell>
          <cell r="K262">
            <v>82.5</v>
          </cell>
          <cell r="L262">
            <v>1.9365663767840489</v>
          </cell>
          <cell r="M262">
            <v>493885</v>
          </cell>
          <cell r="N262">
            <v>3.2000000000000001E-2</v>
          </cell>
          <cell r="O262">
            <v>509689</v>
          </cell>
          <cell r="P262">
            <v>87.49559706204937</v>
          </cell>
          <cell r="Q262">
            <v>0</v>
          </cell>
          <cell r="R262">
            <v>0</v>
          </cell>
          <cell r="S262">
            <v>0</v>
          </cell>
          <cell r="T262">
            <v>29101</v>
          </cell>
          <cell r="U262">
            <v>29101</v>
          </cell>
          <cell r="V262">
            <v>0</v>
          </cell>
          <cell r="W262">
            <v>480588</v>
          </cell>
          <cell r="X262">
            <v>82.499983324843541</v>
          </cell>
          <cell r="Z262">
            <v>0</v>
          </cell>
          <cell r="AA262">
            <v>0</v>
          </cell>
          <cell r="AB262">
            <v>0</v>
          </cell>
        </row>
        <row r="263">
          <cell r="A263">
            <v>254</v>
          </cell>
          <cell r="B263" t="str">
            <v>Rowley</v>
          </cell>
          <cell r="C263">
            <v>1079425500</v>
          </cell>
          <cell r="D263">
            <v>3730330.4289929047</v>
          </cell>
          <cell r="E263">
            <v>286678000</v>
          </cell>
          <cell r="F263">
            <v>4294704.7266863566</v>
          </cell>
          <cell r="G263">
            <v>8025035</v>
          </cell>
          <cell r="H263">
            <v>8763634.4522223752</v>
          </cell>
          <cell r="I263">
            <v>7229998</v>
          </cell>
          <cell r="J263">
            <v>7229998</v>
          </cell>
          <cell r="K263">
            <v>82.5</v>
          </cell>
          <cell r="L263">
            <v>0.91571996113609311</v>
          </cell>
          <cell r="M263">
            <v>7167946</v>
          </cell>
          <cell r="N263">
            <v>3.4700000000000002E-2</v>
          </cell>
          <cell r="O263">
            <v>7416674</v>
          </cell>
          <cell r="P263">
            <v>84.630115968828449</v>
          </cell>
          <cell r="Q263">
            <v>0</v>
          </cell>
          <cell r="R263">
            <v>0</v>
          </cell>
          <cell r="S263">
            <v>0</v>
          </cell>
          <cell r="T263">
            <v>186676</v>
          </cell>
          <cell r="U263">
            <v>186676</v>
          </cell>
          <cell r="V263">
            <v>0</v>
          </cell>
          <cell r="W263">
            <v>7229998</v>
          </cell>
          <cell r="X263">
            <v>82.499995172283121</v>
          </cell>
          <cell r="Z263">
            <v>0</v>
          </cell>
          <cell r="AA263">
            <v>0</v>
          </cell>
          <cell r="AB263">
            <v>0</v>
          </cell>
        </row>
        <row r="264">
          <cell r="A264">
            <v>255</v>
          </cell>
          <cell r="B264" t="str">
            <v>Royalston</v>
          </cell>
          <cell r="C264">
            <v>120880700</v>
          </cell>
          <cell r="D264">
            <v>417745.32238488214</v>
          </cell>
          <cell r="E264">
            <v>32365000</v>
          </cell>
          <cell r="F264">
            <v>484857.98868139146</v>
          </cell>
          <cell r="G264">
            <v>902603</v>
          </cell>
          <cell r="H264">
            <v>1586726.7427765669</v>
          </cell>
          <cell r="I264">
            <v>1309050</v>
          </cell>
          <cell r="J264">
            <v>902603</v>
          </cell>
          <cell r="K264">
            <v>56.88</v>
          </cell>
          <cell r="L264">
            <v>0.56884589870878544</v>
          </cell>
          <cell r="M264">
            <v>557257</v>
          </cell>
          <cell r="N264">
            <v>1.83E-2</v>
          </cell>
          <cell r="O264">
            <v>567455</v>
          </cell>
          <cell r="P264">
            <v>35.762616504907896</v>
          </cell>
          <cell r="Q264">
            <v>21.117383495092106</v>
          </cell>
          <cell r="R264">
            <v>0.02</v>
          </cell>
          <cell r="S264">
            <v>11145</v>
          </cell>
          <cell r="T264">
            <v>0</v>
          </cell>
          <cell r="U264">
            <v>0</v>
          </cell>
          <cell r="V264">
            <v>0</v>
          </cell>
          <cell r="W264">
            <v>578600</v>
          </cell>
          <cell r="X264">
            <v>36.465005876659312</v>
          </cell>
          <cell r="Z264">
            <v>-335148</v>
          </cell>
          <cell r="AA264">
            <v>324003</v>
          </cell>
          <cell r="AB264">
            <v>0</v>
          </cell>
        </row>
        <row r="265">
          <cell r="A265">
            <v>256</v>
          </cell>
          <cell r="B265" t="str">
            <v>Russell</v>
          </cell>
          <cell r="C265">
            <v>144727200</v>
          </cell>
          <cell r="D265">
            <v>500155.20113517973</v>
          </cell>
          <cell r="E265">
            <v>42344000</v>
          </cell>
          <cell r="F265">
            <v>634352.74749651912</v>
          </cell>
          <cell r="G265">
            <v>1134508</v>
          </cell>
          <cell r="H265">
            <v>2994611.9138779435</v>
          </cell>
          <cell r="I265">
            <v>2470555</v>
          </cell>
          <cell r="J265">
            <v>1134508</v>
          </cell>
          <cell r="K265">
            <v>37.880000000000003</v>
          </cell>
          <cell r="L265">
            <v>0.3788497583751485</v>
          </cell>
          <cell r="M265">
            <v>1070351</v>
          </cell>
          <cell r="N265">
            <v>3.1399999999999997E-2</v>
          </cell>
          <cell r="O265">
            <v>1103960</v>
          </cell>
          <cell r="P265">
            <v>36.864877044130935</v>
          </cell>
          <cell r="Q265">
            <v>1.0151229558690673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1103960</v>
          </cell>
          <cell r="X265">
            <v>36.864877044130935</v>
          </cell>
          <cell r="Z265">
            <v>-30548</v>
          </cell>
          <cell r="AA265">
            <v>30548</v>
          </cell>
          <cell r="AB265">
            <v>0</v>
          </cell>
        </row>
        <row r="266">
          <cell r="A266">
            <v>257</v>
          </cell>
          <cell r="B266" t="str">
            <v>Rutland</v>
          </cell>
          <cell r="C266">
            <v>908839600</v>
          </cell>
          <cell r="D266">
            <v>3140811.4918109123</v>
          </cell>
          <cell r="E266">
            <v>310699000</v>
          </cell>
          <cell r="F266">
            <v>4654561.7866621241</v>
          </cell>
          <cell r="G266">
            <v>7795373</v>
          </cell>
          <cell r="H266">
            <v>17175142.065232322</v>
          </cell>
          <cell r="I266">
            <v>14169492</v>
          </cell>
          <cell r="J266">
            <v>7795373</v>
          </cell>
          <cell r="K266">
            <v>45.39</v>
          </cell>
          <cell r="L266">
            <v>0.45387531412506865</v>
          </cell>
          <cell r="M266">
            <v>7245108</v>
          </cell>
          <cell r="N266">
            <v>4.99E-2</v>
          </cell>
          <cell r="O266">
            <v>7606639</v>
          </cell>
          <cell r="P266">
            <v>44.288652583538955</v>
          </cell>
          <cell r="Q266">
            <v>1.1013474164610457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7606639</v>
          </cell>
          <cell r="X266">
            <v>44.288652583538955</v>
          </cell>
          <cell r="Z266">
            <v>-188734</v>
          </cell>
          <cell r="AA266">
            <v>188734</v>
          </cell>
          <cell r="AB266">
            <v>0</v>
          </cell>
        </row>
        <row r="267">
          <cell r="A267">
            <v>258</v>
          </cell>
          <cell r="B267" t="str">
            <v>Salem</v>
          </cell>
          <cell r="C267">
            <v>5405036100</v>
          </cell>
          <cell r="D267">
            <v>18678983.064264406</v>
          </cell>
          <cell r="E267">
            <v>1276339000</v>
          </cell>
          <cell r="F267">
            <v>19120752.677757408</v>
          </cell>
          <cell r="G267">
            <v>37799736</v>
          </cell>
          <cell r="H267">
            <v>62979949.270630158</v>
          </cell>
          <cell r="I267">
            <v>51958458</v>
          </cell>
          <cell r="J267">
            <v>37799736</v>
          </cell>
          <cell r="K267">
            <v>60.02</v>
          </cell>
          <cell r="L267">
            <v>0.60018682831215608</v>
          </cell>
          <cell r="M267">
            <v>35398709</v>
          </cell>
          <cell r="N267">
            <v>3.7000000000000002E-3</v>
          </cell>
          <cell r="O267">
            <v>35529684</v>
          </cell>
          <cell r="P267">
            <v>56.414278530657349</v>
          </cell>
          <cell r="Q267">
            <v>3.6057214693426545</v>
          </cell>
          <cell r="R267">
            <v>0.01</v>
          </cell>
          <cell r="S267">
            <v>353987</v>
          </cell>
          <cell r="T267">
            <v>0</v>
          </cell>
          <cell r="U267">
            <v>0</v>
          </cell>
          <cell r="V267">
            <v>0</v>
          </cell>
          <cell r="W267">
            <v>35883671</v>
          </cell>
          <cell r="X267">
            <v>56.976341542932715</v>
          </cell>
          <cell r="Z267">
            <v>-2270052</v>
          </cell>
          <cell r="AA267">
            <v>1916065</v>
          </cell>
          <cell r="AB267">
            <v>0</v>
          </cell>
        </row>
        <row r="268">
          <cell r="A268">
            <v>259</v>
          </cell>
          <cell r="B268" t="str">
            <v>Salisbury</v>
          </cell>
          <cell r="C268">
            <v>1754512300</v>
          </cell>
          <cell r="D268">
            <v>6063327.7801314937</v>
          </cell>
          <cell r="E268">
            <v>262905000</v>
          </cell>
          <cell r="F268">
            <v>3938562.9388005938</v>
          </cell>
          <cell r="G268">
            <v>10001891</v>
          </cell>
          <cell r="H268">
            <v>10527108.684835145</v>
          </cell>
          <cell r="I268">
            <v>8684865</v>
          </cell>
          <cell r="J268">
            <v>8684865</v>
          </cell>
          <cell r="K268">
            <v>82.5</v>
          </cell>
          <cell r="L268">
            <v>0.95010807805264241</v>
          </cell>
          <cell r="M268">
            <v>8339949</v>
          </cell>
          <cell r="N268">
            <v>4.8500000000000008E-2</v>
          </cell>
          <cell r="O268">
            <v>8744437</v>
          </cell>
          <cell r="P268">
            <v>83.065894556563492</v>
          </cell>
          <cell r="Q268">
            <v>0</v>
          </cell>
          <cell r="R268">
            <v>0</v>
          </cell>
          <cell r="S268">
            <v>0</v>
          </cell>
          <cell r="T268">
            <v>59572</v>
          </cell>
          <cell r="U268">
            <v>59572</v>
          </cell>
          <cell r="V268">
            <v>0</v>
          </cell>
          <cell r="W268">
            <v>8684865</v>
          </cell>
          <cell r="X268">
            <v>82.500003182364836</v>
          </cell>
          <cell r="Z268">
            <v>0</v>
          </cell>
          <cell r="AA268">
            <v>0</v>
          </cell>
          <cell r="AB268">
            <v>0</v>
          </cell>
        </row>
        <row r="269">
          <cell r="A269">
            <v>260</v>
          </cell>
          <cell r="B269" t="str">
            <v>Sandisfield</v>
          </cell>
          <cell r="C269">
            <v>230321300</v>
          </cell>
          <cell r="D269">
            <v>795955.39834402979</v>
          </cell>
          <cell r="E269">
            <v>17773000</v>
          </cell>
          <cell r="F269">
            <v>266256.17280501686</v>
          </cell>
          <cell r="G269">
            <v>1062212</v>
          </cell>
          <cell r="H269">
            <v>926306.29723861162</v>
          </cell>
          <cell r="I269">
            <v>764203</v>
          </cell>
          <cell r="J269">
            <v>764203</v>
          </cell>
          <cell r="K269">
            <v>82.5</v>
          </cell>
          <cell r="L269">
            <v>1.1467178871249537</v>
          </cell>
          <cell r="M269">
            <v>742664</v>
          </cell>
          <cell r="N269">
            <v>2.6000000000000002E-2</v>
          </cell>
          <cell r="O269">
            <v>761973</v>
          </cell>
          <cell r="P269">
            <v>82.259291799213557</v>
          </cell>
          <cell r="Q269">
            <v>0.24070820078644317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761973</v>
          </cell>
          <cell r="X269">
            <v>82.259291799213557</v>
          </cell>
          <cell r="Z269">
            <v>-2230</v>
          </cell>
          <cell r="AA269">
            <v>2230</v>
          </cell>
          <cell r="AB269">
            <v>0</v>
          </cell>
        </row>
        <row r="270">
          <cell r="A270">
            <v>261</v>
          </cell>
          <cell r="B270" t="str">
            <v>Sandwich</v>
          </cell>
          <cell r="C270">
            <v>4294060900</v>
          </cell>
          <cell r="D270">
            <v>14839621.66839551</v>
          </cell>
          <cell r="E270">
            <v>801174000</v>
          </cell>
          <cell r="F270">
            <v>12002336.296116952</v>
          </cell>
          <cell r="G270">
            <v>26841958</v>
          </cell>
          <cell r="H270">
            <v>30201489.244814485</v>
          </cell>
          <cell r="I270">
            <v>24916229</v>
          </cell>
          <cell r="J270">
            <v>24916229</v>
          </cell>
          <cell r="K270">
            <v>82.5</v>
          </cell>
          <cell r="L270">
            <v>0.88876272896405906</v>
          </cell>
          <cell r="M270">
            <v>24650262</v>
          </cell>
          <cell r="N270">
            <v>4.1399999999999999E-2</v>
          </cell>
          <cell r="O270">
            <v>25670783</v>
          </cell>
          <cell r="P270">
            <v>84.998401210985335</v>
          </cell>
          <cell r="Q270">
            <v>0</v>
          </cell>
          <cell r="R270">
            <v>0</v>
          </cell>
          <cell r="S270">
            <v>0</v>
          </cell>
          <cell r="T270">
            <v>754554</v>
          </cell>
          <cell r="U270">
            <v>754554</v>
          </cell>
          <cell r="V270">
            <v>0</v>
          </cell>
          <cell r="W270">
            <v>24916229</v>
          </cell>
          <cell r="X270">
            <v>82.500001235131307</v>
          </cell>
          <cell r="Z270">
            <v>0</v>
          </cell>
          <cell r="AA270">
            <v>0</v>
          </cell>
          <cell r="AB270">
            <v>0</v>
          </cell>
        </row>
        <row r="271">
          <cell r="A271">
            <v>262</v>
          </cell>
          <cell r="B271" t="str">
            <v>Saugus</v>
          </cell>
          <cell r="C271">
            <v>4742468400</v>
          </cell>
          <cell r="D271">
            <v>16389249.819517229</v>
          </cell>
          <cell r="E271">
            <v>949367000</v>
          </cell>
          <cell r="F271">
            <v>14222406.122060454</v>
          </cell>
          <cell r="G271">
            <v>30611656</v>
          </cell>
          <cell r="H271">
            <v>34921468.199392244</v>
          </cell>
          <cell r="I271">
            <v>28810211</v>
          </cell>
          <cell r="J271">
            <v>28810211</v>
          </cell>
          <cell r="K271">
            <v>82.5</v>
          </cell>
          <cell r="L271">
            <v>0.87658559557735749</v>
          </cell>
          <cell r="M271">
            <v>26871755</v>
          </cell>
          <cell r="N271">
            <v>3.8300000000000001E-2</v>
          </cell>
          <cell r="O271">
            <v>27900943</v>
          </cell>
          <cell r="P271">
            <v>79.896248464391803</v>
          </cell>
          <cell r="Q271">
            <v>2.6037515356081968</v>
          </cell>
          <cell r="R271">
            <v>0.01</v>
          </cell>
          <cell r="S271">
            <v>268718</v>
          </cell>
          <cell r="T271">
            <v>0</v>
          </cell>
          <cell r="U271">
            <v>0</v>
          </cell>
          <cell r="V271">
            <v>0</v>
          </cell>
          <cell r="W271">
            <v>28169661</v>
          </cell>
          <cell r="X271">
            <v>80.665740739074224</v>
          </cell>
          <cell r="Z271">
            <v>-909268</v>
          </cell>
          <cell r="AA271">
            <v>640550</v>
          </cell>
          <cell r="AB271">
            <v>0</v>
          </cell>
        </row>
        <row r="272">
          <cell r="A272">
            <v>263</v>
          </cell>
          <cell r="B272" t="str">
            <v>Savoy</v>
          </cell>
          <cell r="C272">
            <v>69383000</v>
          </cell>
          <cell r="D272">
            <v>239777.10009149747</v>
          </cell>
          <cell r="E272">
            <v>17786000</v>
          </cell>
          <cell r="F272">
            <v>266450.92497102515</v>
          </cell>
          <cell r="G272">
            <v>506228</v>
          </cell>
          <cell r="H272">
            <v>1050463.4117060425</v>
          </cell>
          <cell r="I272">
            <v>866632</v>
          </cell>
          <cell r="J272">
            <v>506228</v>
          </cell>
          <cell r="K272">
            <v>48.19</v>
          </cell>
          <cell r="L272">
            <v>0.4819092167882767</v>
          </cell>
          <cell r="M272">
            <v>501606</v>
          </cell>
          <cell r="N272">
            <v>3.4799999999999998E-2</v>
          </cell>
          <cell r="O272">
            <v>519062</v>
          </cell>
          <cell r="P272">
            <v>49.412668182035858</v>
          </cell>
          <cell r="Q272">
            <v>0</v>
          </cell>
          <cell r="R272">
            <v>0</v>
          </cell>
          <cell r="S272">
            <v>0</v>
          </cell>
          <cell r="T272">
            <v>12834</v>
          </cell>
          <cell r="U272">
            <v>12834</v>
          </cell>
          <cell r="V272">
            <v>0</v>
          </cell>
          <cell r="W272">
            <v>506228</v>
          </cell>
          <cell r="X272">
            <v>48.190921678827671</v>
          </cell>
          <cell r="Z272">
            <v>0</v>
          </cell>
          <cell r="AA272">
            <v>0</v>
          </cell>
          <cell r="AB272">
            <v>0</v>
          </cell>
        </row>
        <row r="273">
          <cell r="A273">
            <v>264</v>
          </cell>
          <cell r="B273" t="str">
            <v>Scituate</v>
          </cell>
          <cell r="C273">
            <v>4819519000</v>
          </cell>
          <cell r="D273">
            <v>16655524.979546485</v>
          </cell>
          <cell r="E273">
            <v>1172099000</v>
          </cell>
          <cell r="F273">
            <v>17559139.92508791</v>
          </cell>
          <cell r="G273">
            <v>34214665</v>
          </cell>
          <cell r="H273">
            <v>31551923.192346945</v>
          </cell>
          <cell r="I273">
            <v>26030337</v>
          </cell>
          <cell r="J273">
            <v>26030337</v>
          </cell>
          <cell r="K273">
            <v>82.5</v>
          </cell>
          <cell r="L273">
            <v>1.0843923773337187</v>
          </cell>
          <cell r="M273">
            <v>24706072</v>
          </cell>
          <cell r="N273">
            <v>3.4200000000000001E-2</v>
          </cell>
          <cell r="O273">
            <v>25551020</v>
          </cell>
          <cell r="P273">
            <v>80.980863969006833</v>
          </cell>
          <cell r="Q273">
            <v>1.5191360309931667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25551020</v>
          </cell>
          <cell r="X273">
            <v>80.980863969006833</v>
          </cell>
          <cell r="Z273">
            <v>-479317</v>
          </cell>
          <cell r="AA273">
            <v>479317</v>
          </cell>
          <cell r="AB273">
            <v>0</v>
          </cell>
        </row>
        <row r="274">
          <cell r="A274">
            <v>265</v>
          </cell>
          <cell r="B274" t="str">
            <v>Seekonk</v>
          </cell>
          <cell r="C274">
            <v>2435953700</v>
          </cell>
          <cell r="D274">
            <v>8418285.6628158707</v>
          </cell>
          <cell r="E274">
            <v>555144000</v>
          </cell>
          <cell r="F274">
            <v>8316576.6497309562</v>
          </cell>
          <cell r="G274">
            <v>16734862</v>
          </cell>
          <cell r="H274">
            <v>23671206.874167498</v>
          </cell>
          <cell r="I274">
            <v>19528746</v>
          </cell>
          <cell r="J274">
            <v>16734862</v>
          </cell>
          <cell r="K274">
            <v>70.7</v>
          </cell>
          <cell r="L274">
            <v>0.70697121988582823</v>
          </cell>
          <cell r="M274">
            <v>15776106</v>
          </cell>
          <cell r="N274">
            <v>4.3299999999999998E-2</v>
          </cell>
          <cell r="O274">
            <v>16459211</v>
          </cell>
          <cell r="P274">
            <v>69.532622850599211</v>
          </cell>
          <cell r="Q274">
            <v>1.1673771494007923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16459211</v>
          </cell>
          <cell r="X274">
            <v>69.532622850599211</v>
          </cell>
          <cell r="Z274">
            <v>-275651</v>
          </cell>
          <cell r="AA274">
            <v>275651</v>
          </cell>
          <cell r="AB274">
            <v>0</v>
          </cell>
        </row>
        <row r="275">
          <cell r="A275">
            <v>266</v>
          </cell>
          <cell r="B275" t="str">
            <v>Sharon</v>
          </cell>
          <cell r="C275">
            <v>3666373500</v>
          </cell>
          <cell r="D275">
            <v>12670429.437791878</v>
          </cell>
          <cell r="E275">
            <v>1223032000</v>
          </cell>
          <cell r="F275">
            <v>18322163.930572517</v>
          </cell>
          <cell r="G275">
            <v>30992593</v>
          </cell>
          <cell r="H275">
            <v>37344009.879075438</v>
          </cell>
          <cell r="I275">
            <v>30808808</v>
          </cell>
          <cell r="J275">
            <v>30808808</v>
          </cell>
          <cell r="K275">
            <v>82.5</v>
          </cell>
          <cell r="L275">
            <v>0.82992140105890833</v>
          </cell>
          <cell r="M275">
            <v>28691245</v>
          </cell>
          <cell r="N275">
            <v>3.4700000000000002E-2</v>
          </cell>
          <cell r="O275">
            <v>29686831</v>
          </cell>
          <cell r="P275">
            <v>79.495563267387894</v>
          </cell>
          <cell r="Q275">
            <v>3.0044367326121062</v>
          </cell>
          <cell r="R275">
            <v>0.01</v>
          </cell>
          <cell r="S275">
            <v>286912</v>
          </cell>
          <cell r="T275">
            <v>0</v>
          </cell>
          <cell r="U275">
            <v>0</v>
          </cell>
          <cell r="V275">
            <v>0</v>
          </cell>
          <cell r="W275">
            <v>29973743</v>
          </cell>
          <cell r="X275">
            <v>80.263857837063341</v>
          </cell>
          <cell r="Z275">
            <v>-1121977</v>
          </cell>
          <cell r="AA275">
            <v>835065</v>
          </cell>
          <cell r="AB275">
            <v>0</v>
          </cell>
        </row>
        <row r="276">
          <cell r="A276">
            <v>267</v>
          </cell>
          <cell r="B276" t="str">
            <v>Sheffield</v>
          </cell>
          <cell r="C276">
            <v>611528200</v>
          </cell>
          <cell r="D276">
            <v>2113348.4919962133</v>
          </cell>
          <cell r="E276">
            <v>88255000</v>
          </cell>
          <cell r="F276">
            <v>1322142.4931585419</v>
          </cell>
          <cell r="G276">
            <v>3435491</v>
          </cell>
          <cell r="H276">
            <v>4129211.3828926831</v>
          </cell>
          <cell r="I276">
            <v>3406599</v>
          </cell>
          <cell r="J276">
            <v>3406599</v>
          </cell>
          <cell r="K276">
            <v>82.5</v>
          </cell>
          <cell r="L276">
            <v>0.83199688304484343</v>
          </cell>
          <cell r="M276">
            <v>3099007</v>
          </cell>
          <cell r="N276">
            <v>3.1899999999999998E-2</v>
          </cell>
          <cell r="O276">
            <v>3197865</v>
          </cell>
          <cell r="P276">
            <v>77.444933268583682</v>
          </cell>
          <cell r="Q276">
            <v>5.0550667314163178</v>
          </cell>
          <cell r="R276">
            <v>0.01</v>
          </cell>
          <cell r="S276">
            <v>30990</v>
          </cell>
          <cell r="T276">
            <v>0</v>
          </cell>
          <cell r="U276">
            <v>0</v>
          </cell>
          <cell r="V276">
            <v>0</v>
          </cell>
          <cell r="W276">
            <v>3228855</v>
          </cell>
          <cell r="X276">
            <v>78.195439772764885</v>
          </cell>
          <cell r="Z276">
            <v>-208734</v>
          </cell>
          <cell r="AA276">
            <v>177744</v>
          </cell>
          <cell r="AB276">
            <v>0</v>
          </cell>
        </row>
        <row r="277">
          <cell r="A277">
            <v>268</v>
          </cell>
          <cell r="B277" t="str">
            <v>Shelburne</v>
          </cell>
          <cell r="C277">
            <v>249718300</v>
          </cell>
          <cell r="D277">
            <v>862988.48152686667</v>
          </cell>
          <cell r="E277">
            <v>39122749</v>
          </cell>
          <cell r="F277">
            <v>586095.39291910769</v>
          </cell>
          <cell r="G277">
            <v>1449084</v>
          </cell>
          <cell r="H277">
            <v>2042860.4066870078</v>
          </cell>
          <cell r="I277">
            <v>1685360</v>
          </cell>
          <cell r="J277">
            <v>1449084</v>
          </cell>
          <cell r="K277">
            <v>70.930000000000007</v>
          </cell>
          <cell r="L277">
            <v>0.70934068488313418</v>
          </cell>
          <cell r="M277">
            <v>1443163</v>
          </cell>
          <cell r="N277">
            <v>4.4900000000000002E-2</v>
          </cell>
          <cell r="O277">
            <v>1507961</v>
          </cell>
          <cell r="P277">
            <v>73.816154792755682</v>
          </cell>
          <cell r="Q277">
            <v>0</v>
          </cell>
          <cell r="R277">
            <v>0</v>
          </cell>
          <cell r="S277">
            <v>0</v>
          </cell>
          <cell r="T277">
            <v>58877</v>
          </cell>
          <cell r="U277">
            <v>58877</v>
          </cell>
          <cell r="V277">
            <v>0</v>
          </cell>
          <cell r="W277">
            <v>1449084</v>
          </cell>
          <cell r="X277">
            <v>70.934068488313414</v>
          </cell>
          <cell r="Z277">
            <v>0</v>
          </cell>
          <cell r="AA277">
            <v>0</v>
          </cell>
          <cell r="AB277">
            <v>0</v>
          </cell>
        </row>
        <row r="278">
          <cell r="A278">
            <v>269</v>
          </cell>
          <cell r="B278" t="str">
            <v>Sherborn</v>
          </cell>
          <cell r="C278">
            <v>1323636700</v>
          </cell>
          <cell r="D278">
            <v>4574287.2101333095</v>
          </cell>
          <cell r="E278">
            <v>743260000</v>
          </cell>
          <cell r="F278">
            <v>11134730.377485896</v>
          </cell>
          <cell r="G278">
            <v>15709018</v>
          </cell>
          <cell r="H278">
            <v>9603839.2923871949</v>
          </cell>
          <cell r="I278">
            <v>7923167</v>
          </cell>
          <cell r="J278">
            <v>7923167</v>
          </cell>
          <cell r="K278">
            <v>82.5</v>
          </cell>
          <cell r="L278">
            <v>1.6357018814811155</v>
          </cell>
          <cell r="M278">
            <v>7685038</v>
          </cell>
          <cell r="N278">
            <v>4.1000000000000009E-2</v>
          </cell>
          <cell r="O278">
            <v>8000125</v>
          </cell>
          <cell r="P278">
            <v>83.301321028367965</v>
          </cell>
          <cell r="Q278">
            <v>0</v>
          </cell>
          <cell r="R278">
            <v>0</v>
          </cell>
          <cell r="S278">
            <v>0</v>
          </cell>
          <cell r="T278">
            <v>76958</v>
          </cell>
          <cell r="U278">
            <v>76958</v>
          </cell>
          <cell r="V278">
            <v>0</v>
          </cell>
          <cell r="W278">
            <v>7923167</v>
          </cell>
          <cell r="X278">
            <v>82.499995666114117</v>
          </cell>
          <cell r="Z278">
            <v>0</v>
          </cell>
          <cell r="AA278">
            <v>0</v>
          </cell>
          <cell r="AB278">
            <v>0</v>
          </cell>
        </row>
        <row r="279">
          <cell r="A279">
            <v>270</v>
          </cell>
          <cell r="B279" t="str">
            <v>Shirley</v>
          </cell>
          <cell r="C279">
            <v>706189700</v>
          </cell>
          <cell r="D279">
            <v>2440484.2451390768</v>
          </cell>
          <cell r="E279">
            <v>199943000</v>
          </cell>
          <cell r="F279">
            <v>2995333.2560149375</v>
          </cell>
          <cell r="G279">
            <v>5435818</v>
          </cell>
          <cell r="H279">
            <v>9239048.820595257</v>
          </cell>
          <cell r="I279">
            <v>7622215</v>
          </cell>
          <cell r="J279">
            <v>5435818</v>
          </cell>
          <cell r="K279">
            <v>58.84</v>
          </cell>
          <cell r="L279">
            <v>0.58835255723324331</v>
          </cell>
          <cell r="M279">
            <v>5178840</v>
          </cell>
          <cell r="N279">
            <v>8.6599999999999996E-2</v>
          </cell>
          <cell r="O279">
            <v>5627328</v>
          </cell>
          <cell r="P279">
            <v>60.908088151410375</v>
          </cell>
          <cell r="Q279">
            <v>0</v>
          </cell>
          <cell r="R279">
            <v>0</v>
          </cell>
          <cell r="S279">
            <v>0</v>
          </cell>
          <cell r="T279">
            <v>191510</v>
          </cell>
          <cell r="U279">
            <v>191510</v>
          </cell>
          <cell r="V279">
            <v>0</v>
          </cell>
          <cell r="W279">
            <v>5435818</v>
          </cell>
          <cell r="X279">
            <v>58.83525572332433</v>
          </cell>
          <cell r="Z279">
            <v>0</v>
          </cell>
          <cell r="AA279">
            <v>0</v>
          </cell>
          <cell r="AB279">
            <v>0</v>
          </cell>
        </row>
        <row r="280">
          <cell r="A280">
            <v>271</v>
          </cell>
          <cell r="B280" t="str">
            <v>Shrewsbury</v>
          </cell>
          <cell r="C280">
            <v>6091353800</v>
          </cell>
          <cell r="D280">
            <v>21050792.698432229</v>
          </cell>
          <cell r="E280">
            <v>2028381000</v>
          </cell>
          <cell r="F280">
            <v>30387045.633849822</v>
          </cell>
          <cell r="G280">
            <v>51437838</v>
          </cell>
          <cell r="H280">
            <v>63259403.708104163</v>
          </cell>
          <cell r="I280">
            <v>52189008</v>
          </cell>
          <cell r="J280">
            <v>51437838</v>
          </cell>
          <cell r="K280">
            <v>81.31</v>
          </cell>
          <cell r="L280">
            <v>0.81312555896587269</v>
          </cell>
          <cell r="M280">
            <v>47137864</v>
          </cell>
          <cell r="N280">
            <v>4.5400000000000003E-2</v>
          </cell>
          <cell r="O280">
            <v>49277923</v>
          </cell>
          <cell r="P280">
            <v>77.898178154478884</v>
          </cell>
          <cell r="Q280">
            <v>3.4118218455211178</v>
          </cell>
          <cell r="R280">
            <v>0.01</v>
          </cell>
          <cell r="S280">
            <v>471379</v>
          </cell>
          <cell r="T280">
            <v>0</v>
          </cell>
          <cell r="U280">
            <v>0</v>
          </cell>
          <cell r="V280">
            <v>0</v>
          </cell>
          <cell r="W280">
            <v>49749302</v>
          </cell>
          <cell r="X280">
            <v>78.643330609875193</v>
          </cell>
          <cell r="Z280">
            <v>-2159915</v>
          </cell>
          <cell r="AA280">
            <v>1688536</v>
          </cell>
          <cell r="AB280">
            <v>0</v>
          </cell>
        </row>
        <row r="281">
          <cell r="A281">
            <v>272</v>
          </cell>
          <cell r="B281" t="str">
            <v>Shutesbury</v>
          </cell>
          <cell r="C281">
            <v>220424500</v>
          </cell>
          <cell r="D281">
            <v>761753.56209904852</v>
          </cell>
          <cell r="E281">
            <v>44628000</v>
          </cell>
          <cell r="F281">
            <v>668569.20497058984</v>
          </cell>
          <cell r="G281">
            <v>1430323</v>
          </cell>
          <cell r="H281">
            <v>2586850.977887339</v>
          </cell>
          <cell r="I281">
            <v>2134152</v>
          </cell>
          <cell r="J281">
            <v>1430323</v>
          </cell>
          <cell r="K281">
            <v>55.29</v>
          </cell>
          <cell r="L281">
            <v>0.55292052469452013</v>
          </cell>
          <cell r="M281">
            <v>1471750</v>
          </cell>
          <cell r="N281">
            <v>2.9499999999999998E-2</v>
          </cell>
          <cell r="O281">
            <v>1515167</v>
          </cell>
          <cell r="P281">
            <v>58.571870314594818</v>
          </cell>
          <cell r="Q281">
            <v>0</v>
          </cell>
          <cell r="R281">
            <v>0</v>
          </cell>
          <cell r="S281">
            <v>0</v>
          </cell>
          <cell r="T281">
            <v>84844</v>
          </cell>
          <cell r="U281">
            <v>84844</v>
          </cell>
          <cell r="V281">
            <v>0</v>
          </cell>
          <cell r="W281">
            <v>1430323</v>
          </cell>
          <cell r="X281">
            <v>55.292052469452017</v>
          </cell>
          <cell r="Z281">
            <v>0</v>
          </cell>
          <cell r="AA281">
            <v>0</v>
          </cell>
          <cell r="AB281">
            <v>0</v>
          </cell>
        </row>
        <row r="282">
          <cell r="A282">
            <v>273</v>
          </cell>
          <cell r="B282" t="str">
            <v>Somerset</v>
          </cell>
          <cell r="C282">
            <v>2248577600</v>
          </cell>
          <cell r="D282">
            <v>7770742.346953853</v>
          </cell>
          <cell r="E282">
            <v>537483000</v>
          </cell>
          <cell r="F282">
            <v>8051998.3417407796</v>
          </cell>
          <cell r="G282">
            <v>15822741</v>
          </cell>
          <cell r="H282">
            <v>29457913.15798828</v>
          </cell>
          <cell r="I282">
            <v>24302778</v>
          </cell>
          <cell r="J282">
            <v>15822741</v>
          </cell>
          <cell r="K282">
            <v>53.71</v>
          </cell>
          <cell r="L282">
            <v>0.53713041094050651</v>
          </cell>
          <cell r="M282">
            <v>15139195</v>
          </cell>
          <cell r="N282">
            <v>4.0000000000000002E-4</v>
          </cell>
          <cell r="O282">
            <v>15145251</v>
          </cell>
          <cell r="P282">
            <v>51.413183679282355</v>
          </cell>
          <cell r="Q282">
            <v>2.296816320717646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15145251</v>
          </cell>
          <cell r="X282">
            <v>51.413183679282355</v>
          </cell>
          <cell r="Z282">
            <v>-677490</v>
          </cell>
          <cell r="AA282">
            <v>677490</v>
          </cell>
          <cell r="AB282">
            <v>0</v>
          </cell>
        </row>
        <row r="283">
          <cell r="A283">
            <v>274</v>
          </cell>
          <cell r="B283" t="str">
            <v>Somerville</v>
          </cell>
          <cell r="C283">
            <v>15170069800</v>
          </cell>
          <cell r="D283">
            <v>52425455.008137487</v>
          </cell>
          <cell r="E283">
            <v>3097279000</v>
          </cell>
          <cell r="F283">
            <v>46400137.998613052</v>
          </cell>
          <cell r="G283">
            <v>98825593</v>
          </cell>
          <cell r="H283">
            <v>68863033.368161425</v>
          </cell>
          <cell r="I283">
            <v>56812003</v>
          </cell>
          <cell r="J283">
            <v>56812003</v>
          </cell>
          <cell r="K283">
            <v>82.5</v>
          </cell>
          <cell r="L283">
            <v>1.4351036857707122</v>
          </cell>
          <cell r="M283">
            <v>54448820</v>
          </cell>
          <cell r="N283">
            <v>5.4199999999999998E-2</v>
          </cell>
          <cell r="O283">
            <v>57399946</v>
          </cell>
          <cell r="P283">
            <v>83.353786774282085</v>
          </cell>
          <cell r="Q283">
            <v>0</v>
          </cell>
          <cell r="R283">
            <v>0</v>
          </cell>
          <cell r="S283">
            <v>0</v>
          </cell>
          <cell r="T283">
            <v>587943</v>
          </cell>
          <cell r="U283">
            <v>587943</v>
          </cell>
          <cell r="V283">
            <v>0</v>
          </cell>
          <cell r="W283">
            <v>56812003</v>
          </cell>
          <cell r="X283">
            <v>82.50000068435385</v>
          </cell>
          <cell r="Z283">
            <v>0</v>
          </cell>
          <cell r="AA283">
            <v>0</v>
          </cell>
          <cell r="AB283">
            <v>0</v>
          </cell>
        </row>
        <row r="284">
          <cell r="A284">
            <v>275</v>
          </cell>
          <cell r="B284" t="str">
            <v>Southampton</v>
          </cell>
          <cell r="C284">
            <v>751039000</v>
          </cell>
          <cell r="D284">
            <v>2595476.6077514403</v>
          </cell>
          <cell r="E284">
            <v>247793000</v>
          </cell>
          <cell r="F284">
            <v>3712171.0362838879</v>
          </cell>
          <cell r="G284">
            <v>6307648</v>
          </cell>
          <cell r="H284">
            <v>8956861.0285205469</v>
          </cell>
          <cell r="I284">
            <v>7389410</v>
          </cell>
          <cell r="J284">
            <v>6307648</v>
          </cell>
          <cell r="K284">
            <v>70.42</v>
          </cell>
          <cell r="L284">
            <v>0.70422528382600891</v>
          </cell>
          <cell r="M284">
            <v>5952292</v>
          </cell>
          <cell r="N284">
            <v>4.2599999999999999E-2</v>
          </cell>
          <cell r="O284">
            <v>6205860</v>
          </cell>
          <cell r="P284">
            <v>69.286103471285585</v>
          </cell>
          <cell r="Q284">
            <v>1.1338965287144163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6205860</v>
          </cell>
          <cell r="X284">
            <v>69.286103471285585</v>
          </cell>
          <cell r="Z284">
            <v>-101788</v>
          </cell>
          <cell r="AA284">
            <v>101788</v>
          </cell>
          <cell r="AB284">
            <v>0</v>
          </cell>
        </row>
        <row r="285">
          <cell r="A285">
            <v>276</v>
          </cell>
          <cell r="B285" t="str">
            <v>Southborough</v>
          </cell>
          <cell r="C285">
            <v>2581928000</v>
          </cell>
          <cell r="D285">
            <v>8922750.651961429</v>
          </cell>
          <cell r="E285">
            <v>1064118000</v>
          </cell>
          <cell r="F285">
            <v>15941483.49141557</v>
          </cell>
          <cell r="G285">
            <v>24864234</v>
          </cell>
          <cell r="H285">
            <v>18502140.424658477</v>
          </cell>
          <cell r="I285">
            <v>15264266</v>
          </cell>
          <cell r="J285">
            <v>15264266</v>
          </cell>
          <cell r="K285">
            <v>82.5</v>
          </cell>
          <cell r="L285">
            <v>1.3438571662153493</v>
          </cell>
          <cell r="M285">
            <v>15337100</v>
          </cell>
          <cell r="N285">
            <v>3.9199999999999999E-2</v>
          </cell>
          <cell r="O285">
            <v>15938314</v>
          </cell>
          <cell r="P285">
            <v>86.143082012059679</v>
          </cell>
          <cell r="Q285">
            <v>0</v>
          </cell>
          <cell r="R285">
            <v>0</v>
          </cell>
          <cell r="S285">
            <v>0</v>
          </cell>
          <cell r="T285">
            <v>674048</v>
          </cell>
          <cell r="U285">
            <v>674048</v>
          </cell>
          <cell r="V285">
            <v>0</v>
          </cell>
          <cell r="W285">
            <v>15264266</v>
          </cell>
          <cell r="X285">
            <v>82.500000808861856</v>
          </cell>
          <cell r="Z285">
            <v>0</v>
          </cell>
          <cell r="AA285">
            <v>0</v>
          </cell>
          <cell r="AB285">
            <v>0</v>
          </cell>
        </row>
        <row r="286">
          <cell r="A286">
            <v>277</v>
          </cell>
          <cell r="B286" t="str">
            <v>Southbridge</v>
          </cell>
          <cell r="C286">
            <v>1062982400</v>
          </cell>
          <cell r="D286">
            <v>3673505.5751452115</v>
          </cell>
          <cell r="E286">
            <v>342523000</v>
          </cell>
          <cell r="F286">
            <v>5131315.0890504019</v>
          </cell>
          <cell r="G286">
            <v>8804821</v>
          </cell>
          <cell r="H286">
            <v>33940184.628143564</v>
          </cell>
          <cell r="I286">
            <v>28000652</v>
          </cell>
          <cell r="J286">
            <v>8804821</v>
          </cell>
          <cell r="K286">
            <v>25.94</v>
          </cell>
          <cell r="L286">
            <v>0.25942171783882839</v>
          </cell>
          <cell r="M286">
            <v>8320175</v>
          </cell>
          <cell r="N286">
            <v>3.7999999999999999E-2</v>
          </cell>
          <cell r="O286">
            <v>8636342</v>
          </cell>
          <cell r="P286">
            <v>25.445772009262004</v>
          </cell>
          <cell r="Q286">
            <v>0.49422799073799695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8636342</v>
          </cell>
          <cell r="X286">
            <v>25.445772009262004</v>
          </cell>
          <cell r="Z286">
            <v>-168479</v>
          </cell>
          <cell r="AA286">
            <v>168479</v>
          </cell>
          <cell r="AB286">
            <v>0</v>
          </cell>
        </row>
        <row r="287">
          <cell r="A287">
            <v>278</v>
          </cell>
          <cell r="B287" t="str">
            <v>South Hadley</v>
          </cell>
          <cell r="C287">
            <v>1608596500</v>
          </cell>
          <cell r="D287">
            <v>5559064.9580925088</v>
          </cell>
          <cell r="E287">
            <v>553170000</v>
          </cell>
          <cell r="F287">
            <v>8287004.2823693901</v>
          </cell>
          <cell r="G287">
            <v>13846069</v>
          </cell>
          <cell r="H287">
            <v>22011471.953325644</v>
          </cell>
          <cell r="I287">
            <v>18159464</v>
          </cell>
          <cell r="J287">
            <v>13846069</v>
          </cell>
          <cell r="K287">
            <v>62.9</v>
          </cell>
          <cell r="L287">
            <v>0.62903875894170003</v>
          </cell>
          <cell r="M287">
            <v>13237650</v>
          </cell>
          <cell r="N287">
            <v>3.9699999999999999E-2</v>
          </cell>
          <cell r="O287">
            <v>13763185</v>
          </cell>
          <cell r="P287">
            <v>62.527326792066553</v>
          </cell>
          <cell r="Q287">
            <v>0.37267320793344538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13763185</v>
          </cell>
          <cell r="X287">
            <v>62.527326792066553</v>
          </cell>
          <cell r="Z287">
            <v>-82884</v>
          </cell>
          <cell r="AA287">
            <v>82884</v>
          </cell>
          <cell r="AB287">
            <v>0</v>
          </cell>
        </row>
        <row r="288">
          <cell r="A288">
            <v>279</v>
          </cell>
          <cell r="B288" t="str">
            <v>Southwick</v>
          </cell>
          <cell r="C288">
            <v>1108115700</v>
          </cell>
          <cell r="D288">
            <v>3829479.3985826471</v>
          </cell>
          <cell r="E288">
            <v>362977000</v>
          </cell>
          <cell r="F288">
            <v>5437735.1508606654</v>
          </cell>
          <cell r="G288">
            <v>9267215</v>
          </cell>
          <cell r="H288">
            <v>13920399.99967864</v>
          </cell>
          <cell r="I288">
            <v>11484330</v>
          </cell>
          <cell r="J288">
            <v>9267215</v>
          </cell>
          <cell r="K288">
            <v>66.569999999999993</v>
          </cell>
          <cell r="L288">
            <v>0.6657290738925562</v>
          </cell>
          <cell r="M288">
            <v>8726135</v>
          </cell>
          <cell r="N288">
            <v>3.7600000000000001E-2</v>
          </cell>
          <cell r="O288">
            <v>9054238</v>
          </cell>
          <cell r="P288">
            <v>65.042944169772582</v>
          </cell>
          <cell r="Q288">
            <v>1.5270558302274111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9054238</v>
          </cell>
          <cell r="X288">
            <v>65.042944169772582</v>
          </cell>
          <cell r="Z288">
            <v>-212977</v>
          </cell>
          <cell r="AA288">
            <v>212977</v>
          </cell>
          <cell r="AB288">
            <v>0</v>
          </cell>
        </row>
        <row r="289">
          <cell r="A289">
            <v>280</v>
          </cell>
          <cell r="B289" t="str">
            <v>Spencer</v>
          </cell>
          <cell r="C289">
            <v>1117662500</v>
          </cell>
          <cell r="D289">
            <v>3862471.6880361657</v>
          </cell>
          <cell r="E289">
            <v>318655000</v>
          </cell>
          <cell r="F289">
            <v>4773750.1122591933</v>
          </cell>
          <cell r="G289">
            <v>8636222</v>
          </cell>
          <cell r="H289">
            <v>17889303.867535114</v>
          </cell>
          <cell r="I289">
            <v>14758676</v>
          </cell>
          <cell r="J289">
            <v>8636222</v>
          </cell>
          <cell r="K289">
            <v>48.28</v>
          </cell>
          <cell r="L289">
            <v>0.48275897508078641</v>
          </cell>
          <cell r="M289">
            <v>7683799</v>
          </cell>
          <cell r="N289">
            <v>4.1200000000000001E-2</v>
          </cell>
          <cell r="O289">
            <v>8000372</v>
          </cell>
          <cell r="P289">
            <v>44.721538966749826</v>
          </cell>
          <cell r="Q289">
            <v>3.5584610332501754</v>
          </cell>
          <cell r="R289">
            <v>0.01</v>
          </cell>
          <cell r="S289">
            <v>76838</v>
          </cell>
          <cell r="T289">
            <v>0</v>
          </cell>
          <cell r="U289">
            <v>0</v>
          </cell>
          <cell r="V289">
            <v>0</v>
          </cell>
          <cell r="W289">
            <v>8077210</v>
          </cell>
          <cell r="X289">
            <v>45.151058195496582</v>
          </cell>
          <cell r="Z289">
            <v>-635850</v>
          </cell>
          <cell r="AA289">
            <v>559012</v>
          </cell>
          <cell r="AB289">
            <v>0</v>
          </cell>
        </row>
        <row r="290">
          <cell r="A290">
            <v>281</v>
          </cell>
          <cell r="B290" t="str">
            <v>Springfield</v>
          </cell>
          <cell r="C290">
            <v>8214498300</v>
          </cell>
          <cell r="D290">
            <v>28388057.320677049</v>
          </cell>
          <cell r="E290">
            <v>2292704000</v>
          </cell>
          <cell r="F290">
            <v>34346851.539681166</v>
          </cell>
          <cell r="G290">
            <v>62734909</v>
          </cell>
          <cell r="H290">
            <v>411555995.64407492</v>
          </cell>
          <cell r="I290">
            <v>339533696</v>
          </cell>
          <cell r="J290">
            <v>62734909</v>
          </cell>
          <cell r="K290">
            <v>15.24</v>
          </cell>
          <cell r="L290">
            <v>0.15243347117764966</v>
          </cell>
          <cell r="M290">
            <v>38246693</v>
          </cell>
          <cell r="N290">
            <v>5.7599999999999998E-2</v>
          </cell>
          <cell r="O290">
            <v>40449703</v>
          </cell>
          <cell r="P290">
            <v>9.8284810397907627</v>
          </cell>
          <cell r="Q290">
            <v>5.4115189602092375</v>
          </cell>
          <cell r="R290">
            <v>0.01</v>
          </cell>
          <cell r="S290">
            <v>382467</v>
          </cell>
          <cell r="T290">
            <v>0</v>
          </cell>
          <cell r="U290">
            <v>0</v>
          </cell>
          <cell r="V290">
            <v>0</v>
          </cell>
          <cell r="W290">
            <v>40832170</v>
          </cell>
          <cell r="X290">
            <v>9.9214129868521699</v>
          </cell>
          <cell r="Z290">
            <v>-22285206</v>
          </cell>
          <cell r="AA290">
            <v>21902739</v>
          </cell>
          <cell r="AB290">
            <v>0</v>
          </cell>
        </row>
        <row r="291">
          <cell r="A291">
            <v>282</v>
          </cell>
          <cell r="B291" t="str">
            <v>Sterling</v>
          </cell>
          <cell r="C291">
            <v>1126832600</v>
          </cell>
          <cell r="D291">
            <v>3894162.1595572741</v>
          </cell>
          <cell r="E291">
            <v>360209000</v>
          </cell>
          <cell r="F291">
            <v>5396267.9204367474</v>
          </cell>
          <cell r="G291">
            <v>9290430</v>
          </cell>
          <cell r="H291">
            <v>12111893.055531194</v>
          </cell>
          <cell r="I291">
            <v>9992312</v>
          </cell>
          <cell r="J291">
            <v>9290430</v>
          </cell>
          <cell r="K291">
            <v>76.709999999999994</v>
          </cell>
          <cell r="L291">
            <v>0.76705020077413055</v>
          </cell>
          <cell r="M291">
            <v>8696774</v>
          </cell>
          <cell r="N291">
            <v>3.49E-2</v>
          </cell>
          <cell r="O291">
            <v>9000291</v>
          </cell>
          <cell r="P291">
            <v>74.309531620986334</v>
          </cell>
          <cell r="Q291">
            <v>2.4004683790136596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9000291</v>
          </cell>
          <cell r="X291">
            <v>74.309531620986334</v>
          </cell>
          <cell r="Z291">
            <v>-290139</v>
          </cell>
          <cell r="AA291">
            <v>290139</v>
          </cell>
          <cell r="AB291">
            <v>0</v>
          </cell>
        </row>
        <row r="292">
          <cell r="A292">
            <v>283</v>
          </cell>
          <cell r="B292" t="str">
            <v>Stockbridge</v>
          </cell>
          <cell r="C292">
            <v>897418300</v>
          </cell>
          <cell r="D292">
            <v>3101341.215327119</v>
          </cell>
          <cell r="E292">
            <v>74156000</v>
          </cell>
          <cell r="F292">
            <v>1110926.2786546352</v>
          </cell>
          <cell r="G292">
            <v>4212267</v>
          </cell>
          <cell r="H292">
            <v>1494904.6763243899</v>
          </cell>
          <cell r="I292">
            <v>1233296</v>
          </cell>
          <cell r="J292">
            <v>1233296</v>
          </cell>
          <cell r="K292">
            <v>82.5</v>
          </cell>
          <cell r="L292">
            <v>2.8177495640437416</v>
          </cell>
          <cell r="M292">
            <v>1276622</v>
          </cell>
          <cell r="N292">
            <v>2.9700000000000001E-2</v>
          </cell>
          <cell r="O292">
            <v>1314538</v>
          </cell>
          <cell r="P292">
            <v>87.934570064502836</v>
          </cell>
          <cell r="Q292">
            <v>0</v>
          </cell>
          <cell r="R292">
            <v>0</v>
          </cell>
          <cell r="S292">
            <v>0</v>
          </cell>
          <cell r="T292">
            <v>81242</v>
          </cell>
          <cell r="U292">
            <v>81242</v>
          </cell>
          <cell r="V292">
            <v>0</v>
          </cell>
          <cell r="W292">
            <v>1233296</v>
          </cell>
          <cell r="X292">
            <v>82.49997605415065</v>
          </cell>
          <cell r="Z292">
            <v>0</v>
          </cell>
          <cell r="AA292">
            <v>0</v>
          </cell>
          <cell r="AB292">
            <v>0</v>
          </cell>
        </row>
        <row r="293">
          <cell r="A293">
            <v>284</v>
          </cell>
          <cell r="B293" t="str">
            <v>Stoneham</v>
          </cell>
          <cell r="C293">
            <v>4037834200</v>
          </cell>
          <cell r="D293">
            <v>13954141.145904208</v>
          </cell>
          <cell r="E293">
            <v>934298000</v>
          </cell>
          <cell r="F293">
            <v>13996658.399785159</v>
          </cell>
          <cell r="G293">
            <v>27950800</v>
          </cell>
          <cell r="H293">
            <v>28030195.366495755</v>
          </cell>
          <cell r="I293">
            <v>23124911</v>
          </cell>
          <cell r="J293">
            <v>23124911</v>
          </cell>
          <cell r="K293">
            <v>82.5</v>
          </cell>
          <cell r="L293">
            <v>0.99716750577519497</v>
          </cell>
          <cell r="M293">
            <v>21699596</v>
          </cell>
          <cell r="N293">
            <v>3.9899999999999998E-2</v>
          </cell>
          <cell r="O293">
            <v>22565410</v>
          </cell>
          <cell r="P293">
            <v>80.503934078790749</v>
          </cell>
          <cell r="Q293">
            <v>1.9960659212092509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22565410</v>
          </cell>
          <cell r="X293">
            <v>80.503934078790749</v>
          </cell>
          <cell r="Z293">
            <v>-559501</v>
          </cell>
          <cell r="AA293">
            <v>559501</v>
          </cell>
          <cell r="AB293">
            <v>0</v>
          </cell>
        </row>
        <row r="294">
          <cell r="A294">
            <v>285</v>
          </cell>
          <cell r="B294" t="str">
            <v>Stoughton</v>
          </cell>
          <cell r="C294">
            <v>4014565300</v>
          </cell>
          <cell r="D294">
            <v>13873727.36494462</v>
          </cell>
          <cell r="E294">
            <v>935388000</v>
          </cell>
          <cell r="F294">
            <v>14012987.619858162</v>
          </cell>
          <cell r="G294">
            <v>27886715</v>
          </cell>
          <cell r="H294">
            <v>44874845.015134625</v>
          </cell>
          <cell r="I294">
            <v>37021747</v>
          </cell>
          <cell r="J294">
            <v>27886715</v>
          </cell>
          <cell r="K294">
            <v>62.14</v>
          </cell>
          <cell r="L294">
            <v>0.62143312117501115</v>
          </cell>
          <cell r="M294">
            <v>26622215</v>
          </cell>
          <cell r="N294">
            <v>4.3900000000000008E-2</v>
          </cell>
          <cell r="O294">
            <v>27790930</v>
          </cell>
          <cell r="P294">
            <v>61.929862912344653</v>
          </cell>
          <cell r="Q294">
            <v>0.21013708765534744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27790930</v>
          </cell>
          <cell r="X294">
            <v>61.929862912344653</v>
          </cell>
          <cell r="Z294">
            <v>-95785</v>
          </cell>
          <cell r="AA294">
            <v>95785</v>
          </cell>
          <cell r="AB294">
            <v>0</v>
          </cell>
        </row>
        <row r="295">
          <cell r="A295">
            <v>286</v>
          </cell>
          <cell r="B295" t="str">
            <v>Stow</v>
          </cell>
          <cell r="C295">
            <v>1326450500</v>
          </cell>
          <cell r="D295">
            <v>4584011.2751670703</v>
          </cell>
          <cell r="E295">
            <v>448150000</v>
          </cell>
          <cell r="F295">
            <v>6713706.3997393968</v>
          </cell>
          <cell r="G295">
            <v>11297718</v>
          </cell>
          <cell r="H295">
            <v>12561539.167163296</v>
          </cell>
          <cell r="I295">
            <v>10363270</v>
          </cell>
          <cell r="J295">
            <v>10363270</v>
          </cell>
          <cell r="K295">
            <v>82.5</v>
          </cell>
          <cell r="L295">
            <v>0.89938962492215857</v>
          </cell>
          <cell r="M295">
            <v>10193960</v>
          </cell>
          <cell r="N295">
            <v>4.4500000000000005E-2</v>
          </cell>
          <cell r="O295">
            <v>10647591</v>
          </cell>
          <cell r="P295">
            <v>84.763426346936171</v>
          </cell>
          <cell r="Q295">
            <v>0</v>
          </cell>
          <cell r="R295">
            <v>0</v>
          </cell>
          <cell r="S295">
            <v>0</v>
          </cell>
          <cell r="T295">
            <v>284321</v>
          </cell>
          <cell r="U295">
            <v>284321</v>
          </cell>
          <cell r="V295">
            <v>0</v>
          </cell>
          <cell r="W295">
            <v>10363270</v>
          </cell>
          <cell r="X295">
            <v>82.500001489389788</v>
          </cell>
          <cell r="Z295">
            <v>0</v>
          </cell>
          <cell r="AA295">
            <v>0</v>
          </cell>
          <cell r="AB295">
            <v>0</v>
          </cell>
        </row>
        <row r="296">
          <cell r="A296">
            <v>287</v>
          </cell>
          <cell r="B296" t="str">
            <v>Sturbridge</v>
          </cell>
          <cell r="C296">
            <v>1304272900</v>
          </cell>
          <cell r="D296">
            <v>4507368.8611032628</v>
          </cell>
          <cell r="E296">
            <v>412587000</v>
          </cell>
          <cell r="F296">
            <v>6180939.3782199677</v>
          </cell>
          <cell r="G296">
            <v>10688308</v>
          </cell>
          <cell r="H296">
            <v>18448227.467393734</v>
          </cell>
          <cell r="I296">
            <v>15219788</v>
          </cell>
          <cell r="J296">
            <v>10688308</v>
          </cell>
          <cell r="K296">
            <v>57.94</v>
          </cell>
          <cell r="L296">
            <v>0.57936774787122602</v>
          </cell>
          <cell r="M296">
            <v>10251649</v>
          </cell>
          <cell r="N296">
            <v>4.1000000000000009E-2</v>
          </cell>
          <cell r="O296">
            <v>10671967</v>
          </cell>
          <cell r="P296">
            <v>57.848197171582676</v>
          </cell>
          <cell r="Q296">
            <v>9.1802828417321791E-2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10671967</v>
          </cell>
          <cell r="X296">
            <v>57.848197171582676</v>
          </cell>
          <cell r="Z296">
            <v>-16341</v>
          </cell>
          <cell r="AA296">
            <v>16341</v>
          </cell>
          <cell r="AB296">
            <v>0</v>
          </cell>
        </row>
        <row r="297">
          <cell r="A297">
            <v>288</v>
          </cell>
          <cell r="B297" t="str">
            <v>Sudbury</v>
          </cell>
          <cell r="C297">
            <v>4796024700</v>
          </cell>
          <cell r="D297">
            <v>16574332.250453196</v>
          </cell>
          <cell r="E297">
            <v>2001547000</v>
          </cell>
          <cell r="F297">
            <v>29985047.201337032</v>
          </cell>
          <cell r="G297">
            <v>46559379</v>
          </cell>
          <cell r="H297">
            <v>41702347.696337938</v>
          </cell>
          <cell r="I297">
            <v>34404437</v>
          </cell>
          <cell r="J297">
            <v>34404437</v>
          </cell>
          <cell r="K297">
            <v>82.5</v>
          </cell>
          <cell r="L297">
            <v>1.1164690136639137</v>
          </cell>
          <cell r="M297">
            <v>33741712</v>
          </cell>
          <cell r="N297">
            <v>4.2299999999999997E-2</v>
          </cell>
          <cell r="O297">
            <v>35168986</v>
          </cell>
          <cell r="P297">
            <v>84.333347983399833</v>
          </cell>
          <cell r="Q297">
            <v>0</v>
          </cell>
          <cell r="R297">
            <v>0</v>
          </cell>
          <cell r="S297">
            <v>0</v>
          </cell>
          <cell r="T297">
            <v>764549</v>
          </cell>
          <cell r="U297">
            <v>764549</v>
          </cell>
          <cell r="V297">
            <v>0</v>
          </cell>
          <cell r="W297">
            <v>34404437</v>
          </cell>
          <cell r="X297">
            <v>82.500000360941797</v>
          </cell>
          <cell r="Z297">
            <v>0</v>
          </cell>
          <cell r="AA297">
            <v>0</v>
          </cell>
          <cell r="AB297">
            <v>0</v>
          </cell>
        </row>
        <row r="298">
          <cell r="A298">
            <v>289</v>
          </cell>
          <cell r="B298" t="str">
            <v>Sunderland</v>
          </cell>
          <cell r="C298">
            <v>374363600</v>
          </cell>
          <cell r="D298">
            <v>1293743.6892007166</v>
          </cell>
          <cell r="E298">
            <v>104149000</v>
          </cell>
          <cell r="F298">
            <v>1560249.4875074383</v>
          </cell>
          <cell r="G298">
            <v>2853993</v>
          </cell>
          <cell r="H298">
            <v>3715767.4307970777</v>
          </cell>
          <cell r="I298">
            <v>3065508</v>
          </cell>
          <cell r="J298">
            <v>2853993</v>
          </cell>
          <cell r="K298">
            <v>76.81</v>
          </cell>
          <cell r="L298">
            <v>0.76807632693733563</v>
          </cell>
          <cell r="M298">
            <v>2770040</v>
          </cell>
          <cell r="N298">
            <v>3.3700000000000001E-2</v>
          </cell>
          <cell r="O298">
            <v>2863390</v>
          </cell>
          <cell r="P298">
            <v>77.060527961669763</v>
          </cell>
          <cell r="Q298">
            <v>0</v>
          </cell>
          <cell r="R298">
            <v>0</v>
          </cell>
          <cell r="S298">
            <v>0</v>
          </cell>
          <cell r="T298">
            <v>9397</v>
          </cell>
          <cell r="U298">
            <v>9397</v>
          </cell>
          <cell r="V298">
            <v>0</v>
          </cell>
          <cell r="W298">
            <v>2853993</v>
          </cell>
          <cell r="X298">
            <v>76.807632693733566</v>
          </cell>
          <cell r="Z298">
            <v>0</v>
          </cell>
          <cell r="AA298">
            <v>0</v>
          </cell>
          <cell r="AB298">
            <v>0</v>
          </cell>
        </row>
        <row r="299">
          <cell r="A299">
            <v>290</v>
          </cell>
          <cell r="B299" t="str">
            <v>Sutton</v>
          </cell>
          <cell r="C299">
            <v>1481010900</v>
          </cell>
          <cell r="D299">
            <v>5118148.5206159828</v>
          </cell>
          <cell r="E299">
            <v>471055000</v>
          </cell>
          <cell r="F299">
            <v>7056844.7353101457</v>
          </cell>
          <cell r="G299">
            <v>12174993</v>
          </cell>
          <cell r="H299">
            <v>15410672.131061269</v>
          </cell>
          <cell r="I299">
            <v>12713805</v>
          </cell>
          <cell r="J299">
            <v>12174993</v>
          </cell>
          <cell r="K299">
            <v>79</v>
          </cell>
          <cell r="L299">
            <v>0.79003646930236515</v>
          </cell>
          <cell r="M299">
            <v>11206200</v>
          </cell>
          <cell r="N299">
            <v>4.4500000000000005E-2</v>
          </cell>
          <cell r="O299">
            <v>11704876</v>
          </cell>
          <cell r="P299">
            <v>75.953053185837476</v>
          </cell>
          <cell r="Q299">
            <v>3.0469468141625242</v>
          </cell>
          <cell r="R299">
            <v>0.01</v>
          </cell>
          <cell r="S299">
            <v>112062</v>
          </cell>
          <cell r="T299">
            <v>0</v>
          </cell>
          <cell r="U299">
            <v>0</v>
          </cell>
          <cell r="V299">
            <v>0</v>
          </cell>
          <cell r="W299">
            <v>11816938</v>
          </cell>
          <cell r="X299">
            <v>76.680224583989101</v>
          </cell>
          <cell r="Z299">
            <v>-470117</v>
          </cell>
          <cell r="AA299">
            <v>358055</v>
          </cell>
          <cell r="AB299">
            <v>0</v>
          </cell>
        </row>
        <row r="300">
          <cell r="A300">
            <v>291</v>
          </cell>
          <cell r="B300" t="str">
            <v>Swampscott</v>
          </cell>
          <cell r="C300">
            <v>3001502900</v>
          </cell>
          <cell r="D300">
            <v>10372737.72074168</v>
          </cell>
          <cell r="E300">
            <v>1023461000</v>
          </cell>
          <cell r="F300">
            <v>15332403.582692588</v>
          </cell>
          <cell r="G300">
            <v>25705141</v>
          </cell>
          <cell r="H300">
            <v>23179347.996691309</v>
          </cell>
          <cell r="I300">
            <v>19122962</v>
          </cell>
          <cell r="J300">
            <v>19122962</v>
          </cell>
          <cell r="K300">
            <v>82.5</v>
          </cell>
          <cell r="L300">
            <v>1.1089673878518598</v>
          </cell>
          <cell r="M300">
            <v>17921921</v>
          </cell>
          <cell r="N300">
            <v>4.5999999999999999E-2</v>
          </cell>
          <cell r="O300">
            <v>18746329</v>
          </cell>
          <cell r="P300">
            <v>80.875135067111927</v>
          </cell>
          <cell r="Q300">
            <v>1.6248649328880731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18746329</v>
          </cell>
          <cell r="X300">
            <v>80.875135067111927</v>
          </cell>
          <cell r="Z300">
            <v>-376633</v>
          </cell>
          <cell r="AA300">
            <v>376633</v>
          </cell>
          <cell r="AB300">
            <v>0</v>
          </cell>
        </row>
        <row r="301">
          <cell r="A301">
            <v>292</v>
          </cell>
          <cell r="B301" t="str">
            <v>Swansea</v>
          </cell>
          <cell r="C301">
            <v>2243617600</v>
          </cell>
          <cell r="D301">
            <v>7753601.3409948451</v>
          </cell>
          <cell r="E301">
            <v>528966000</v>
          </cell>
          <cell r="F301">
            <v>7924405.7111336607</v>
          </cell>
          <cell r="G301">
            <v>15678007</v>
          </cell>
          <cell r="H301">
            <v>25014199.225867491</v>
          </cell>
          <cell r="I301">
            <v>20636714</v>
          </cell>
          <cell r="J301">
            <v>15678007</v>
          </cell>
          <cell r="K301">
            <v>62.68</v>
          </cell>
          <cell r="L301">
            <v>0.6267642972870856</v>
          </cell>
          <cell r="M301">
            <v>15142240</v>
          </cell>
          <cell r="N301">
            <v>3.5499999999999997E-2</v>
          </cell>
          <cell r="O301">
            <v>15679790</v>
          </cell>
          <cell r="P301">
            <v>62.683557680252804</v>
          </cell>
          <cell r="Q301">
            <v>0</v>
          </cell>
          <cell r="R301">
            <v>0</v>
          </cell>
          <cell r="S301">
            <v>0</v>
          </cell>
          <cell r="T301">
            <v>1783</v>
          </cell>
          <cell r="U301">
            <v>1783</v>
          </cell>
          <cell r="V301">
            <v>0</v>
          </cell>
          <cell r="W301">
            <v>15678007</v>
          </cell>
          <cell r="X301">
            <v>62.676429728708563</v>
          </cell>
          <cell r="Z301">
            <v>0</v>
          </cell>
          <cell r="AA301">
            <v>0</v>
          </cell>
          <cell r="AB301">
            <v>0</v>
          </cell>
        </row>
        <row r="302">
          <cell r="A302">
            <v>293</v>
          </cell>
          <cell r="B302" t="str">
            <v>Taunton</v>
          </cell>
          <cell r="C302">
            <v>5319886500</v>
          </cell>
          <cell r="D302">
            <v>18384718.991480712</v>
          </cell>
          <cell r="E302">
            <v>1427458000</v>
          </cell>
          <cell r="F302">
            <v>21384656.721988622</v>
          </cell>
          <cell r="G302">
            <v>39769376</v>
          </cell>
          <cell r="H302">
            <v>110374553.87977104</v>
          </cell>
          <cell r="I302">
            <v>91059007</v>
          </cell>
          <cell r="J302">
            <v>39769376</v>
          </cell>
          <cell r="K302">
            <v>36.03</v>
          </cell>
          <cell r="L302">
            <v>0.36031290367270746</v>
          </cell>
          <cell r="M302">
            <v>37541559</v>
          </cell>
          <cell r="N302">
            <v>4.7300000000000002E-2</v>
          </cell>
          <cell r="O302">
            <v>39317275</v>
          </cell>
          <cell r="P302">
            <v>35.621684181688813</v>
          </cell>
          <cell r="Q302">
            <v>0.40831581831118768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39317275</v>
          </cell>
          <cell r="X302">
            <v>35.621684181688813</v>
          </cell>
          <cell r="Z302">
            <v>-452101</v>
          </cell>
          <cell r="AA302">
            <v>452101</v>
          </cell>
          <cell r="AB302">
            <v>0</v>
          </cell>
        </row>
        <row r="303">
          <cell r="A303">
            <v>294</v>
          </cell>
          <cell r="B303" t="str">
            <v>Templeton</v>
          </cell>
          <cell r="C303">
            <v>640991600</v>
          </cell>
          <cell r="D303">
            <v>2215169.5232406948</v>
          </cell>
          <cell r="E303">
            <v>210906000</v>
          </cell>
          <cell r="F303">
            <v>3159569.2557033077</v>
          </cell>
          <cell r="G303">
            <v>5374739</v>
          </cell>
          <cell r="H303">
            <v>13830331.569218658</v>
          </cell>
          <cell r="I303">
            <v>11410024</v>
          </cell>
          <cell r="J303">
            <v>5374739</v>
          </cell>
          <cell r="K303">
            <v>38.86</v>
          </cell>
          <cell r="L303">
            <v>0.38861967792314073</v>
          </cell>
          <cell r="M303">
            <v>5026175</v>
          </cell>
          <cell r="N303">
            <v>3.5099999999999999E-2</v>
          </cell>
          <cell r="O303">
            <v>5202594</v>
          </cell>
          <cell r="P303">
            <v>37.617276013679259</v>
          </cell>
          <cell r="Q303">
            <v>1.2427239863207404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5202594</v>
          </cell>
          <cell r="X303">
            <v>37.617276013679259</v>
          </cell>
          <cell r="Z303">
            <v>-172145</v>
          </cell>
          <cell r="AA303">
            <v>172145</v>
          </cell>
          <cell r="AB303">
            <v>0</v>
          </cell>
        </row>
        <row r="304">
          <cell r="A304">
            <v>295</v>
          </cell>
          <cell r="B304" t="str">
            <v>Tewksbury</v>
          </cell>
          <cell r="C304">
            <v>4874518000</v>
          </cell>
          <cell r="D304">
            <v>16845593.162356861</v>
          </cell>
          <cell r="E304">
            <v>1214749000</v>
          </cell>
          <cell r="F304">
            <v>18198076.838953547</v>
          </cell>
          <cell r="G304">
            <v>35043670</v>
          </cell>
          <cell r="H304">
            <v>41474544.537902288</v>
          </cell>
          <cell r="I304">
            <v>34216499</v>
          </cell>
          <cell r="J304">
            <v>34216499</v>
          </cell>
          <cell r="K304">
            <v>82.5</v>
          </cell>
          <cell r="L304">
            <v>0.84494405883046375</v>
          </cell>
          <cell r="M304">
            <v>32519665</v>
          </cell>
          <cell r="N304">
            <v>5.7599999999999998E-2</v>
          </cell>
          <cell r="O304">
            <v>34392798</v>
          </cell>
          <cell r="P304">
            <v>82.925077015781326</v>
          </cell>
          <cell r="Q304">
            <v>0</v>
          </cell>
          <cell r="R304">
            <v>0</v>
          </cell>
          <cell r="S304">
            <v>0</v>
          </cell>
          <cell r="T304">
            <v>176299</v>
          </cell>
          <cell r="U304">
            <v>176299</v>
          </cell>
          <cell r="V304">
            <v>0</v>
          </cell>
          <cell r="W304">
            <v>34216499</v>
          </cell>
          <cell r="X304">
            <v>82.499999412243369</v>
          </cell>
          <cell r="Z304">
            <v>0</v>
          </cell>
          <cell r="AA304">
            <v>0</v>
          </cell>
          <cell r="AB304">
            <v>0</v>
          </cell>
        </row>
        <row r="305">
          <cell r="A305">
            <v>296</v>
          </cell>
          <cell r="B305" t="str">
            <v>Tisbury</v>
          </cell>
          <cell r="C305">
            <v>2884208400</v>
          </cell>
          <cell r="D305">
            <v>9967385.7603669167</v>
          </cell>
          <cell r="E305">
            <v>95950314</v>
          </cell>
          <cell r="F305">
            <v>1437425.4985134546</v>
          </cell>
          <cell r="G305">
            <v>11404811</v>
          </cell>
          <cell r="H305">
            <v>6471556.8459590729</v>
          </cell>
          <cell r="I305">
            <v>5339034</v>
          </cell>
          <cell r="J305">
            <v>5339034</v>
          </cell>
          <cell r="K305">
            <v>82.5</v>
          </cell>
          <cell r="L305">
            <v>1.7622978939173373</v>
          </cell>
          <cell r="M305">
            <v>5106126</v>
          </cell>
          <cell r="N305">
            <v>4.0099999999999997E-2</v>
          </cell>
          <cell r="O305">
            <v>5310882</v>
          </cell>
          <cell r="P305">
            <v>82.064982606406161</v>
          </cell>
          <cell r="Q305">
            <v>0.43501739359383862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28152</v>
          </cell>
          <cell r="W305">
            <v>5339034</v>
          </cell>
          <cell r="X305">
            <v>82.499993851305888</v>
          </cell>
          <cell r="Z305">
            <v>-28152</v>
          </cell>
          <cell r="AA305">
            <v>0</v>
          </cell>
          <cell r="AB305">
            <v>0</v>
          </cell>
        </row>
        <row r="306">
          <cell r="A306">
            <v>297</v>
          </cell>
          <cell r="B306" t="str">
            <v>Tolland</v>
          </cell>
          <cell r="C306">
            <v>192519300</v>
          </cell>
          <cell r="D306">
            <v>665317.43317015737</v>
          </cell>
          <cell r="E306">
            <v>12663000</v>
          </cell>
          <cell r="F306">
            <v>189703.59062791473</v>
          </cell>
          <cell r="G306">
            <v>855021</v>
          </cell>
          <cell r="H306">
            <v>496332.66992510285</v>
          </cell>
          <cell r="I306">
            <v>409474</v>
          </cell>
          <cell r="J306">
            <v>409474</v>
          </cell>
          <cell r="K306">
            <v>82.5</v>
          </cell>
          <cell r="L306">
            <v>1.7226772521926144</v>
          </cell>
          <cell r="M306">
            <v>431147</v>
          </cell>
          <cell r="N306">
            <v>2.8000000000000004E-2</v>
          </cell>
          <cell r="O306">
            <v>443219</v>
          </cell>
          <cell r="P306">
            <v>89.298776175036437</v>
          </cell>
          <cell r="Q306">
            <v>0</v>
          </cell>
          <cell r="R306">
            <v>0</v>
          </cell>
          <cell r="S306">
            <v>0</v>
          </cell>
          <cell r="T306">
            <v>33745</v>
          </cell>
          <cell r="U306">
            <v>33745</v>
          </cell>
          <cell r="V306">
            <v>0</v>
          </cell>
          <cell r="W306">
            <v>409474</v>
          </cell>
          <cell r="X306">
            <v>82.499908793388528</v>
          </cell>
          <cell r="Z306">
            <v>0</v>
          </cell>
          <cell r="AA306">
            <v>0</v>
          </cell>
          <cell r="AB306">
            <v>0</v>
          </cell>
        </row>
        <row r="307">
          <cell r="A307">
            <v>298</v>
          </cell>
          <cell r="B307" t="str">
            <v>Topsfield</v>
          </cell>
          <cell r="C307">
            <v>1429914200</v>
          </cell>
          <cell r="D307">
            <v>4941566.0933608161</v>
          </cell>
          <cell r="E307">
            <v>463093000</v>
          </cell>
          <cell r="F307">
            <v>6937566.5240979958</v>
          </cell>
          <cell r="G307">
            <v>11879133</v>
          </cell>
          <cell r="H307">
            <v>11358796.950341163</v>
          </cell>
          <cell r="I307">
            <v>9371007</v>
          </cell>
          <cell r="J307">
            <v>9371007</v>
          </cell>
          <cell r="K307">
            <v>82.5</v>
          </cell>
          <cell r="L307">
            <v>1.0458090810086369</v>
          </cell>
          <cell r="M307">
            <v>9018049</v>
          </cell>
          <cell r="N307">
            <v>2.4699999999999996E-2</v>
          </cell>
          <cell r="O307">
            <v>9240795</v>
          </cell>
          <cell r="P307">
            <v>81.353641942885957</v>
          </cell>
          <cell r="Q307">
            <v>1.1463580571140426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9240795</v>
          </cell>
          <cell r="X307">
            <v>81.353641942885957</v>
          </cell>
          <cell r="Z307">
            <v>-130212</v>
          </cell>
          <cell r="AA307">
            <v>130212</v>
          </cell>
          <cell r="AB307">
            <v>0</v>
          </cell>
        </row>
        <row r="308">
          <cell r="A308">
            <v>299</v>
          </cell>
          <cell r="B308" t="str">
            <v>Townsend</v>
          </cell>
          <cell r="C308">
            <v>903825200</v>
          </cell>
          <cell r="D308">
            <v>3123482.4877220318</v>
          </cell>
          <cell r="E308">
            <v>301746000</v>
          </cell>
          <cell r="F308">
            <v>4520437.4680258045</v>
          </cell>
          <cell r="G308">
            <v>7643920</v>
          </cell>
          <cell r="H308">
            <v>14872068.522407521</v>
          </cell>
          <cell r="I308">
            <v>12269457</v>
          </cell>
          <cell r="J308">
            <v>7643920</v>
          </cell>
          <cell r="K308">
            <v>51.4</v>
          </cell>
          <cell r="L308">
            <v>0.51397826660649271</v>
          </cell>
          <cell r="M308">
            <v>7276833</v>
          </cell>
          <cell r="N308">
            <v>3.1399999999999997E-2</v>
          </cell>
          <cell r="O308">
            <v>7505326</v>
          </cell>
          <cell r="P308">
            <v>50.465918635943879</v>
          </cell>
          <cell r="Q308">
            <v>0.93408136405611941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7505326</v>
          </cell>
          <cell r="X308">
            <v>50.465918635943879</v>
          </cell>
          <cell r="Z308">
            <v>-138594</v>
          </cell>
          <cell r="AA308">
            <v>138594</v>
          </cell>
          <cell r="AB308">
            <v>0</v>
          </cell>
        </row>
        <row r="309">
          <cell r="A309">
            <v>300</v>
          </cell>
          <cell r="B309" t="str">
            <v>Truro</v>
          </cell>
          <cell r="C309">
            <v>2299599100</v>
          </cell>
          <cell r="D309">
            <v>7947064.8944412535</v>
          </cell>
          <cell r="E309">
            <v>79053000</v>
          </cell>
          <cell r="F309">
            <v>1184287.9214963708</v>
          </cell>
          <cell r="G309">
            <v>9131353</v>
          </cell>
          <cell r="H309">
            <v>2404239.0363257085</v>
          </cell>
          <cell r="I309">
            <v>1983497</v>
          </cell>
          <cell r="J309">
            <v>1983497</v>
          </cell>
          <cell r="K309">
            <v>82.5</v>
          </cell>
          <cell r="L309">
            <v>3.7980221026421068</v>
          </cell>
          <cell r="M309">
            <v>1679503</v>
          </cell>
          <cell r="N309">
            <v>3.2300000000000002E-2</v>
          </cell>
          <cell r="O309">
            <v>1733751</v>
          </cell>
          <cell r="P309">
            <v>72.112255637010804</v>
          </cell>
          <cell r="Q309">
            <v>10.387744362989196</v>
          </cell>
          <cell r="R309">
            <v>0.02</v>
          </cell>
          <cell r="S309">
            <v>33590</v>
          </cell>
          <cell r="T309">
            <v>0</v>
          </cell>
          <cell r="U309">
            <v>0</v>
          </cell>
          <cell r="V309">
            <v>216156</v>
          </cell>
          <cell r="W309">
            <v>1983497</v>
          </cell>
          <cell r="X309">
            <v>82.499991474695051</v>
          </cell>
          <cell r="Z309">
            <v>-249746</v>
          </cell>
          <cell r="AA309">
            <v>0</v>
          </cell>
          <cell r="AB309">
            <v>0</v>
          </cell>
        </row>
        <row r="310">
          <cell r="A310">
            <v>301</v>
          </cell>
          <cell r="B310" t="str">
            <v>Tyngsborough</v>
          </cell>
          <cell r="C310">
            <v>1683280600</v>
          </cell>
          <cell r="D310">
            <v>5817161.8538874928</v>
          </cell>
          <cell r="E310">
            <v>518664000</v>
          </cell>
          <cell r="F310">
            <v>7770072.1100400193</v>
          </cell>
          <cell r="G310">
            <v>13587234</v>
          </cell>
          <cell r="H310">
            <v>18654215.508594818</v>
          </cell>
          <cell r="I310">
            <v>15389728</v>
          </cell>
          <cell r="J310">
            <v>13587234</v>
          </cell>
          <cell r="K310">
            <v>72.84</v>
          </cell>
          <cell r="L310">
            <v>0.72837337993333262</v>
          </cell>
          <cell r="M310">
            <v>12746066</v>
          </cell>
          <cell r="N310">
            <v>4.3700000000000003E-2</v>
          </cell>
          <cell r="O310">
            <v>13303069</v>
          </cell>
          <cell r="P310">
            <v>71.314009393054832</v>
          </cell>
          <cell r="Q310">
            <v>1.5259906069451716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13303069</v>
          </cell>
          <cell r="X310">
            <v>71.314009393054832</v>
          </cell>
          <cell r="Z310">
            <v>-284165</v>
          </cell>
          <cell r="AA310">
            <v>284165</v>
          </cell>
          <cell r="AB310">
            <v>0</v>
          </cell>
        </row>
        <row r="311">
          <cell r="A311">
            <v>302</v>
          </cell>
          <cell r="B311" t="str">
            <v>Tyringham</v>
          </cell>
          <cell r="C311">
            <v>201948700</v>
          </cell>
          <cell r="D311">
            <v>697904.00607134018</v>
          </cell>
          <cell r="E311">
            <v>7838000</v>
          </cell>
          <cell r="F311">
            <v>117420.57516714804</v>
          </cell>
          <cell r="G311">
            <v>815325</v>
          </cell>
          <cell r="H311">
            <v>295787.37665969401</v>
          </cell>
          <cell r="I311">
            <v>244025</v>
          </cell>
          <cell r="J311">
            <v>244025</v>
          </cell>
          <cell r="K311">
            <v>82.5</v>
          </cell>
          <cell r="L311">
            <v>2.7564563748710569</v>
          </cell>
          <cell r="M311">
            <v>202533</v>
          </cell>
          <cell r="N311">
            <v>3.2099999999999997E-2</v>
          </cell>
          <cell r="O311">
            <v>209034</v>
          </cell>
          <cell r="P311">
            <v>70.670358674736633</v>
          </cell>
          <cell r="Q311">
            <v>11.829641325263367</v>
          </cell>
          <cell r="R311">
            <v>0.02</v>
          </cell>
          <cell r="S311">
            <v>4051</v>
          </cell>
          <cell r="T311">
            <v>0</v>
          </cell>
          <cell r="U311">
            <v>0</v>
          </cell>
          <cell r="V311">
            <v>30940</v>
          </cell>
          <cell r="W311">
            <v>244025</v>
          </cell>
          <cell r="X311">
            <v>82.500140051870076</v>
          </cell>
          <cell r="Z311">
            <v>-34991</v>
          </cell>
          <cell r="AA311">
            <v>0</v>
          </cell>
          <cell r="AB311">
            <v>0</v>
          </cell>
        </row>
        <row r="312">
          <cell r="A312">
            <v>303</v>
          </cell>
          <cell r="B312" t="str">
            <v>Upton</v>
          </cell>
          <cell r="C312">
            <v>1214624300</v>
          </cell>
          <cell r="D312">
            <v>4197556.9282773165</v>
          </cell>
          <cell r="E312">
            <v>421646000</v>
          </cell>
          <cell r="F312">
            <v>6316651.6760560479</v>
          </cell>
          <cell r="G312">
            <v>10514209</v>
          </cell>
          <cell r="H312">
            <v>14081255.031675076</v>
          </cell>
          <cell r="I312">
            <v>11617035</v>
          </cell>
          <cell r="J312">
            <v>10514209</v>
          </cell>
          <cell r="K312">
            <v>74.67</v>
          </cell>
          <cell r="L312">
            <v>0.74668124228620347</v>
          </cell>
          <cell r="M312">
            <v>9207564</v>
          </cell>
          <cell r="N312">
            <v>5.0599999999999999E-2</v>
          </cell>
          <cell r="O312">
            <v>9673467</v>
          </cell>
          <cell r="P312">
            <v>68.697477449559869</v>
          </cell>
          <cell r="Q312">
            <v>5.9725225504401322</v>
          </cell>
          <cell r="R312">
            <v>0.01</v>
          </cell>
          <cell r="S312">
            <v>92076</v>
          </cell>
          <cell r="T312">
            <v>0</v>
          </cell>
          <cell r="U312">
            <v>0</v>
          </cell>
          <cell r="V312">
            <v>0</v>
          </cell>
          <cell r="W312">
            <v>9765543</v>
          </cell>
          <cell r="X312">
            <v>69.351368028154454</v>
          </cell>
          <cell r="Z312">
            <v>-840742</v>
          </cell>
          <cell r="AA312">
            <v>748666</v>
          </cell>
          <cell r="AB312">
            <v>0</v>
          </cell>
        </row>
        <row r="313">
          <cell r="A313">
            <v>304</v>
          </cell>
          <cell r="B313" t="str">
            <v>Uxbridge</v>
          </cell>
          <cell r="C313">
            <v>1755491600</v>
          </cell>
          <cell r="D313">
            <v>6066712.0920540057</v>
          </cell>
          <cell r="E313">
            <v>504144000</v>
          </cell>
          <cell r="F313">
            <v>7552548.9215446133</v>
          </cell>
          <cell r="G313">
            <v>13619261</v>
          </cell>
          <cell r="H313">
            <v>21415705.185560286</v>
          </cell>
          <cell r="I313">
            <v>17667957</v>
          </cell>
          <cell r="J313">
            <v>13619261</v>
          </cell>
          <cell r="K313">
            <v>63.59</v>
          </cell>
          <cell r="L313">
            <v>0.63594735181463447</v>
          </cell>
          <cell r="M313">
            <v>12671290</v>
          </cell>
          <cell r="N313">
            <v>4.0199999999999993E-2</v>
          </cell>
          <cell r="O313">
            <v>13180676</v>
          </cell>
          <cell r="P313">
            <v>61.546775535961238</v>
          </cell>
          <cell r="Q313">
            <v>2.0432244640387651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13180676</v>
          </cell>
          <cell r="X313">
            <v>61.546775535961238</v>
          </cell>
          <cell r="Z313">
            <v>-438585</v>
          </cell>
          <cell r="AA313">
            <v>438585</v>
          </cell>
          <cell r="AB313">
            <v>0</v>
          </cell>
        </row>
        <row r="314">
          <cell r="A314">
            <v>305</v>
          </cell>
          <cell r="B314" t="str">
            <v>Wakefield</v>
          </cell>
          <cell r="C314">
            <v>5099399000</v>
          </cell>
          <cell r="D314">
            <v>17622747.7109592</v>
          </cell>
          <cell r="E314">
            <v>1222687000</v>
          </cell>
          <cell r="F314">
            <v>18316995.507705376</v>
          </cell>
          <cell r="G314">
            <v>35939743</v>
          </cell>
          <cell r="H314">
            <v>39220354.15988645</v>
          </cell>
          <cell r="I314">
            <v>32356792</v>
          </cell>
          <cell r="J314">
            <v>32356792</v>
          </cell>
          <cell r="K314">
            <v>82.5</v>
          </cell>
          <cell r="L314">
            <v>0.91635437185210911</v>
          </cell>
          <cell r="M314">
            <v>30981218</v>
          </cell>
          <cell r="N314">
            <v>4.2500000000000003E-2</v>
          </cell>
          <cell r="O314">
            <v>32297920</v>
          </cell>
          <cell r="P314">
            <v>82.349893803441134</v>
          </cell>
          <cell r="Q314">
            <v>0.15010619655886615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32297920</v>
          </cell>
          <cell r="X314">
            <v>82.349893803441134</v>
          </cell>
          <cell r="Z314">
            <v>-58872</v>
          </cell>
          <cell r="AA314">
            <v>58872</v>
          </cell>
          <cell r="AB314">
            <v>0</v>
          </cell>
        </row>
        <row r="315">
          <cell r="A315">
            <v>306</v>
          </cell>
          <cell r="B315" t="str">
            <v>Wales</v>
          </cell>
          <cell r="C315">
            <v>170538800</v>
          </cell>
          <cell r="D315">
            <v>589356.16674234136</v>
          </cell>
          <cell r="E315">
            <v>41986000</v>
          </cell>
          <cell r="F315">
            <v>628989.57246336795</v>
          </cell>
          <cell r="G315">
            <v>1218346</v>
          </cell>
          <cell r="H315">
            <v>3149279.0682045454</v>
          </cell>
          <cell r="I315">
            <v>2598155</v>
          </cell>
          <cell r="J315">
            <v>1218346</v>
          </cell>
          <cell r="K315">
            <v>38.69</v>
          </cell>
          <cell r="L315">
            <v>0.38686504867115462</v>
          </cell>
          <cell r="M315">
            <v>1203833</v>
          </cell>
          <cell r="N315">
            <v>3.7499999999999999E-2</v>
          </cell>
          <cell r="O315">
            <v>1248977</v>
          </cell>
          <cell r="P315">
            <v>39.659140169882178</v>
          </cell>
          <cell r="Q315">
            <v>0</v>
          </cell>
          <cell r="R315">
            <v>0</v>
          </cell>
          <cell r="S315">
            <v>0</v>
          </cell>
          <cell r="T315">
            <v>30631</v>
          </cell>
          <cell r="U315">
            <v>30631</v>
          </cell>
          <cell r="V315">
            <v>0</v>
          </cell>
          <cell r="W315">
            <v>1218346</v>
          </cell>
          <cell r="X315">
            <v>38.686504867115467</v>
          </cell>
          <cell r="Z315">
            <v>0</v>
          </cell>
          <cell r="AA315">
            <v>0</v>
          </cell>
          <cell r="AB315">
            <v>0</v>
          </cell>
        </row>
        <row r="316">
          <cell r="A316">
            <v>307</v>
          </cell>
          <cell r="B316" t="str">
            <v>Walpole</v>
          </cell>
          <cell r="C316">
            <v>4736050400</v>
          </cell>
          <cell r="D316">
            <v>16367070.187209787</v>
          </cell>
          <cell r="E316">
            <v>1353215000</v>
          </cell>
          <cell r="F316">
            <v>20272427.101915315</v>
          </cell>
          <cell r="G316">
            <v>36639497</v>
          </cell>
          <cell r="H316">
            <v>40576558.234459922</v>
          </cell>
          <cell r="I316">
            <v>33475661</v>
          </cell>
          <cell r="J316">
            <v>33475661</v>
          </cell>
          <cell r="K316">
            <v>82.5</v>
          </cell>
          <cell r="L316">
            <v>0.90297202607203031</v>
          </cell>
          <cell r="M316">
            <v>32475622</v>
          </cell>
          <cell r="N316">
            <v>4.2999999999999997E-2</v>
          </cell>
          <cell r="O316">
            <v>33872074</v>
          </cell>
          <cell r="P316">
            <v>83.476951899862982</v>
          </cell>
          <cell r="Q316">
            <v>0</v>
          </cell>
          <cell r="R316">
            <v>0</v>
          </cell>
          <cell r="S316">
            <v>0</v>
          </cell>
          <cell r="T316">
            <v>396413</v>
          </cell>
          <cell r="U316">
            <v>396413</v>
          </cell>
          <cell r="V316">
            <v>0</v>
          </cell>
          <cell r="W316">
            <v>33475661</v>
          </cell>
          <cell r="X316">
            <v>82.500001125207717</v>
          </cell>
          <cell r="Z316">
            <v>0</v>
          </cell>
          <cell r="AA316">
            <v>0</v>
          </cell>
          <cell r="AB316">
            <v>0</v>
          </cell>
        </row>
        <row r="317">
          <cell r="A317">
            <v>308</v>
          </cell>
          <cell r="B317" t="str">
            <v>Waltham</v>
          </cell>
          <cell r="C317">
            <v>12407269700</v>
          </cell>
          <cell r="D317">
            <v>42877637.875547379</v>
          </cell>
          <cell r="E317">
            <v>2310541000</v>
          </cell>
          <cell r="F317">
            <v>34614066.492380381</v>
          </cell>
          <cell r="G317">
            <v>77491704</v>
          </cell>
          <cell r="H317">
            <v>75037559.479823217</v>
          </cell>
          <cell r="I317">
            <v>61905987</v>
          </cell>
          <cell r="J317">
            <v>61905987</v>
          </cell>
          <cell r="K317">
            <v>82.5</v>
          </cell>
          <cell r="L317">
            <v>1.0327055482239755</v>
          </cell>
          <cell r="M317">
            <v>57308784</v>
          </cell>
          <cell r="N317">
            <v>5.0299999999999991E-2</v>
          </cell>
          <cell r="O317">
            <v>60191416</v>
          </cell>
          <cell r="P317">
            <v>80.215050192543671</v>
          </cell>
          <cell r="Q317">
            <v>2.2849498074563286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60191416</v>
          </cell>
          <cell r="X317">
            <v>80.215050192543671</v>
          </cell>
          <cell r="Z317">
            <v>-1714571</v>
          </cell>
          <cell r="AA317">
            <v>1714571</v>
          </cell>
          <cell r="AB317">
            <v>0</v>
          </cell>
        </row>
        <row r="318">
          <cell r="A318">
            <v>309</v>
          </cell>
          <cell r="B318" t="str">
            <v>Ware</v>
          </cell>
          <cell r="C318">
            <v>757553700</v>
          </cell>
          <cell r="D318">
            <v>2617990.4205581229</v>
          </cell>
          <cell r="E318">
            <v>223979000</v>
          </cell>
          <cell r="F318">
            <v>3355415.0300284065</v>
          </cell>
          <cell r="G318">
            <v>5973405</v>
          </cell>
          <cell r="H318">
            <v>17975771.521539077</v>
          </cell>
          <cell r="I318">
            <v>14830012</v>
          </cell>
          <cell r="J318">
            <v>5973405</v>
          </cell>
          <cell r="K318">
            <v>33.229999999999997</v>
          </cell>
          <cell r="L318">
            <v>0.33230312216877578</v>
          </cell>
          <cell r="M318">
            <v>5927275</v>
          </cell>
          <cell r="N318">
            <v>3.3799999999999997E-2</v>
          </cell>
          <cell r="O318">
            <v>6127617</v>
          </cell>
          <cell r="P318">
            <v>34.088200290361478</v>
          </cell>
          <cell r="Q318">
            <v>0</v>
          </cell>
          <cell r="R318">
            <v>0</v>
          </cell>
          <cell r="S318">
            <v>0</v>
          </cell>
          <cell r="T318">
            <v>154212</v>
          </cell>
          <cell r="U318">
            <v>154212</v>
          </cell>
          <cell r="V318">
            <v>0</v>
          </cell>
          <cell r="W318">
            <v>5973405</v>
          </cell>
          <cell r="X318">
            <v>33.230312216877579</v>
          </cell>
          <cell r="Z318">
            <v>0</v>
          </cell>
          <cell r="AA318">
            <v>0</v>
          </cell>
          <cell r="AB318">
            <v>0</v>
          </cell>
        </row>
        <row r="319">
          <cell r="A319">
            <v>310</v>
          </cell>
          <cell r="B319" t="str">
            <v>Wareham</v>
          </cell>
          <cell r="C319">
            <v>3709170100</v>
          </cell>
          <cell r="D319">
            <v>12818327.981264714</v>
          </cell>
          <cell r="E319">
            <v>534207000</v>
          </cell>
          <cell r="F319">
            <v>8002920.7959066927</v>
          </cell>
          <cell r="G319">
            <v>20821249</v>
          </cell>
          <cell r="H319">
            <v>34614122.519806325</v>
          </cell>
          <cell r="I319">
            <v>28556651</v>
          </cell>
          <cell r="J319">
            <v>20821249</v>
          </cell>
          <cell r="K319">
            <v>60.15</v>
          </cell>
          <cell r="L319">
            <v>0.60152468080292965</v>
          </cell>
          <cell r="M319">
            <v>20051160</v>
          </cell>
          <cell r="N319">
            <v>3.7699999999999997E-2</v>
          </cell>
          <cell r="O319">
            <v>20807089</v>
          </cell>
          <cell r="P319">
            <v>60.111559922092809</v>
          </cell>
          <cell r="Q319">
            <v>3.8440077907189618E-2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20807089</v>
          </cell>
          <cell r="X319">
            <v>60.111559922092809</v>
          </cell>
          <cell r="Z319">
            <v>-14160</v>
          </cell>
          <cell r="AA319">
            <v>14160</v>
          </cell>
          <cell r="AB319">
            <v>0</v>
          </cell>
        </row>
        <row r="320">
          <cell r="A320">
            <v>311</v>
          </cell>
          <cell r="B320" t="str">
            <v>Warren</v>
          </cell>
          <cell r="C320">
            <v>395108500</v>
          </cell>
          <cell r="D320">
            <v>1365434.9098698734</v>
          </cell>
          <cell r="E320">
            <v>97578000</v>
          </cell>
          <cell r="F320">
            <v>1461809.7580581745</v>
          </cell>
          <cell r="G320">
            <v>2827245</v>
          </cell>
          <cell r="H320">
            <v>9760669.9606287777</v>
          </cell>
          <cell r="I320">
            <v>8052553</v>
          </cell>
          <cell r="J320">
            <v>2827245</v>
          </cell>
          <cell r="K320">
            <v>28.97</v>
          </cell>
          <cell r="L320">
            <v>0.28965685874065455</v>
          </cell>
          <cell r="M320">
            <v>2681191</v>
          </cell>
          <cell r="N320">
            <v>3.7100000000000001E-2</v>
          </cell>
          <cell r="O320">
            <v>2780663</v>
          </cell>
          <cell r="P320">
            <v>28.488444043454482</v>
          </cell>
          <cell r="Q320">
            <v>0.48155595654551675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2780663</v>
          </cell>
          <cell r="X320">
            <v>28.488444043454482</v>
          </cell>
          <cell r="Z320">
            <v>-46582</v>
          </cell>
          <cell r="AA320">
            <v>46582</v>
          </cell>
          <cell r="AB320">
            <v>0</v>
          </cell>
        </row>
        <row r="321">
          <cell r="A321">
            <v>312</v>
          </cell>
          <cell r="B321" t="str">
            <v>Warwick</v>
          </cell>
          <cell r="C321">
            <v>78434800</v>
          </cell>
          <cell r="D321">
            <v>271058.74479709129</v>
          </cell>
          <cell r="E321">
            <v>14974000</v>
          </cell>
          <cell r="F321">
            <v>224324.5333698488</v>
          </cell>
          <cell r="G321">
            <v>495383</v>
          </cell>
          <cell r="H321">
            <v>877793.89090048464</v>
          </cell>
          <cell r="I321">
            <v>724180</v>
          </cell>
          <cell r="J321">
            <v>495383</v>
          </cell>
          <cell r="K321">
            <v>56.44</v>
          </cell>
          <cell r="L321">
            <v>0.56435002013036506</v>
          </cell>
          <cell r="M321">
            <v>514347</v>
          </cell>
          <cell r="N321">
            <v>3.4200000000000001E-2</v>
          </cell>
          <cell r="O321">
            <v>531938</v>
          </cell>
          <cell r="P321">
            <v>60.599419238872983</v>
          </cell>
          <cell r="Q321">
            <v>0</v>
          </cell>
          <cell r="R321">
            <v>0</v>
          </cell>
          <cell r="S321">
            <v>0</v>
          </cell>
          <cell r="T321">
            <v>36555</v>
          </cell>
          <cell r="U321">
            <v>36555</v>
          </cell>
          <cell r="V321">
            <v>0</v>
          </cell>
          <cell r="W321">
            <v>495383</v>
          </cell>
          <cell r="X321">
            <v>56.43500201303651</v>
          </cell>
          <cell r="Z321">
            <v>0</v>
          </cell>
          <cell r="AA321">
            <v>0</v>
          </cell>
          <cell r="AB321">
            <v>0</v>
          </cell>
        </row>
        <row r="322">
          <cell r="A322">
            <v>313</v>
          </cell>
          <cell r="B322" t="str">
            <v>Washington</v>
          </cell>
          <cell r="C322">
            <v>85102900</v>
          </cell>
          <cell r="D322">
            <v>294102.68468323222</v>
          </cell>
          <cell r="E322">
            <v>15158000</v>
          </cell>
          <cell r="F322">
            <v>227081.02556565835</v>
          </cell>
          <cell r="G322">
            <v>521184</v>
          </cell>
          <cell r="H322">
            <v>675534.28318277281</v>
          </cell>
          <cell r="I322">
            <v>557316</v>
          </cell>
          <cell r="J322">
            <v>521184</v>
          </cell>
          <cell r="K322">
            <v>77.150000000000006</v>
          </cell>
          <cell r="L322">
            <v>0.77151376765727853</v>
          </cell>
          <cell r="M322">
            <v>482485</v>
          </cell>
          <cell r="N322">
            <v>7.9000000000000008E-3</v>
          </cell>
          <cell r="O322">
            <v>486297</v>
          </cell>
          <cell r="P322">
            <v>71.987020067851589</v>
          </cell>
          <cell r="Q322">
            <v>5.1629799321484171</v>
          </cell>
          <cell r="R322">
            <v>0.01</v>
          </cell>
          <cell r="S322">
            <v>4825</v>
          </cell>
          <cell r="T322">
            <v>0</v>
          </cell>
          <cell r="U322">
            <v>0</v>
          </cell>
          <cell r="V322">
            <v>0</v>
          </cell>
          <cell r="W322">
            <v>491122</v>
          </cell>
          <cell r="X322">
            <v>72.701269532329846</v>
          </cell>
          <cell r="Z322">
            <v>-34887</v>
          </cell>
          <cell r="AA322">
            <v>30062</v>
          </cell>
          <cell r="AB322">
            <v>0</v>
          </cell>
        </row>
        <row r="323">
          <cell r="A323">
            <v>314</v>
          </cell>
          <cell r="B323" t="str">
            <v>Watertown</v>
          </cell>
          <cell r="C323">
            <v>7951185300</v>
          </cell>
          <cell r="D323">
            <v>27478087.622676209</v>
          </cell>
          <cell r="E323">
            <v>1549799000</v>
          </cell>
          <cell r="F323">
            <v>23217439.394420881</v>
          </cell>
          <cell r="G323">
            <v>50695527</v>
          </cell>
          <cell r="H323">
            <v>31550834.623976581</v>
          </cell>
          <cell r="I323">
            <v>26029439</v>
          </cell>
          <cell r="J323">
            <v>26029439</v>
          </cell>
          <cell r="K323">
            <v>82.5</v>
          </cell>
          <cell r="L323">
            <v>1.6067887776722933</v>
          </cell>
          <cell r="M323">
            <v>24450171</v>
          </cell>
          <cell r="N323">
            <v>5.0799999999999998E-2</v>
          </cell>
          <cell r="O323">
            <v>25692240</v>
          </cell>
          <cell r="P323">
            <v>81.431253106932303</v>
          </cell>
          <cell r="Q323">
            <v>1.0687468930676971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25692240</v>
          </cell>
          <cell r="X323">
            <v>81.431253106932303</v>
          </cell>
          <cell r="Z323">
            <v>-337199</v>
          </cell>
          <cell r="AA323">
            <v>337199</v>
          </cell>
          <cell r="AB323">
            <v>0</v>
          </cell>
        </row>
        <row r="324">
          <cell r="A324">
            <v>315</v>
          </cell>
          <cell r="B324" t="str">
            <v>Wayland</v>
          </cell>
          <cell r="C324">
            <v>3847489100</v>
          </cell>
          <cell r="D324">
            <v>13296337.417402614</v>
          </cell>
          <cell r="E324">
            <v>2105722000</v>
          </cell>
          <cell r="F324">
            <v>31545686.193176489</v>
          </cell>
          <cell r="G324">
            <v>44842024</v>
          </cell>
          <cell r="H324">
            <v>27841232.66770371</v>
          </cell>
          <cell r="I324">
            <v>22969017</v>
          </cell>
          <cell r="J324">
            <v>22969017</v>
          </cell>
          <cell r="K324">
            <v>82.5</v>
          </cell>
          <cell r="L324">
            <v>1.6106335712648776</v>
          </cell>
          <cell r="M324">
            <v>21731959</v>
          </cell>
          <cell r="N324">
            <v>3.85E-2</v>
          </cell>
          <cell r="O324">
            <v>22568639</v>
          </cell>
          <cell r="P324">
            <v>81.061924482172785</v>
          </cell>
          <cell r="Q324">
            <v>1.4380755178272153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22568639</v>
          </cell>
          <cell r="X324">
            <v>81.061924482172785</v>
          </cell>
          <cell r="Z324">
            <v>-400378</v>
          </cell>
          <cell r="AA324">
            <v>400378</v>
          </cell>
          <cell r="AB324">
            <v>0</v>
          </cell>
        </row>
        <row r="325">
          <cell r="A325">
            <v>316</v>
          </cell>
          <cell r="B325" t="str">
            <v>Webster</v>
          </cell>
          <cell r="C325">
            <v>1607119100</v>
          </cell>
          <cell r="D325">
            <v>5553959.2882933477</v>
          </cell>
          <cell r="E325">
            <v>435071000</v>
          </cell>
          <cell r="F325">
            <v>6517770.7397992173</v>
          </cell>
          <cell r="G325">
            <v>12071730</v>
          </cell>
          <cell r="H325">
            <v>27036880.435772199</v>
          </cell>
          <cell r="I325">
            <v>22305426</v>
          </cell>
          <cell r="J325">
            <v>12071730</v>
          </cell>
          <cell r="K325">
            <v>44.65</v>
          </cell>
          <cell r="L325">
            <v>0.44649122995817325</v>
          </cell>
          <cell r="M325">
            <v>11730649</v>
          </cell>
          <cell r="N325">
            <v>3.4599999999999999E-2</v>
          </cell>
          <cell r="O325">
            <v>12136529</v>
          </cell>
          <cell r="P325">
            <v>44.888791918250639</v>
          </cell>
          <cell r="Q325">
            <v>0</v>
          </cell>
          <cell r="R325">
            <v>0</v>
          </cell>
          <cell r="S325">
            <v>0</v>
          </cell>
          <cell r="T325">
            <v>64799</v>
          </cell>
          <cell r="U325">
            <v>64799</v>
          </cell>
          <cell r="V325">
            <v>0</v>
          </cell>
          <cell r="W325">
            <v>12071730</v>
          </cell>
          <cell r="X325">
            <v>44.649122995817322</v>
          </cell>
          <cell r="Z325">
            <v>0</v>
          </cell>
          <cell r="AA325">
            <v>0</v>
          </cell>
          <cell r="AB325">
            <v>0</v>
          </cell>
        </row>
        <row r="326">
          <cell r="A326">
            <v>317</v>
          </cell>
          <cell r="B326" t="str">
            <v>Wellesley</v>
          </cell>
          <cell r="C326">
            <v>12421188300</v>
          </cell>
          <cell r="D326">
            <v>42925738.441180654</v>
          </cell>
          <cell r="E326">
            <v>5288227000</v>
          </cell>
          <cell r="F326">
            <v>79222589.430268154</v>
          </cell>
          <cell r="G326">
            <v>122148328</v>
          </cell>
          <cell r="H326">
            <v>53022808.473746881</v>
          </cell>
          <cell r="I326">
            <v>43743817</v>
          </cell>
          <cell r="J326">
            <v>43743817</v>
          </cell>
          <cell r="K326">
            <v>82.5</v>
          </cell>
          <cell r="L326">
            <v>2.3036940425454673</v>
          </cell>
          <cell r="M326">
            <v>42274211</v>
          </cell>
          <cell r="N326">
            <v>4.3499999999999997E-2</v>
          </cell>
          <cell r="O326">
            <v>44113139</v>
          </cell>
          <cell r="P326">
            <v>83.196534227042477</v>
          </cell>
          <cell r="Q326">
            <v>0</v>
          </cell>
          <cell r="R326">
            <v>0</v>
          </cell>
          <cell r="S326">
            <v>0</v>
          </cell>
          <cell r="T326">
            <v>369322</v>
          </cell>
          <cell r="U326">
            <v>369322</v>
          </cell>
          <cell r="V326">
            <v>0</v>
          </cell>
          <cell r="W326">
            <v>43743817</v>
          </cell>
          <cell r="X326">
            <v>82.500000017273365</v>
          </cell>
          <cell r="Z326">
            <v>0</v>
          </cell>
          <cell r="AA326">
            <v>0</v>
          </cell>
          <cell r="AB326">
            <v>0</v>
          </cell>
        </row>
        <row r="327">
          <cell r="A327">
            <v>318</v>
          </cell>
          <cell r="B327" t="str">
            <v>Wellfleet</v>
          </cell>
          <cell r="C327">
            <v>2523728900</v>
          </cell>
          <cell r="D327">
            <v>8721623.4100443162</v>
          </cell>
          <cell r="E327">
            <v>109425000</v>
          </cell>
          <cell r="F327">
            <v>1639288.9050351079</v>
          </cell>
          <cell r="G327">
            <v>10360912</v>
          </cell>
          <cell r="H327">
            <v>3157584.8546542218</v>
          </cell>
          <cell r="I327">
            <v>2605008</v>
          </cell>
          <cell r="J327">
            <v>2605008</v>
          </cell>
          <cell r="K327">
            <v>82.5</v>
          </cell>
          <cell r="L327">
            <v>3.2812774563217855</v>
          </cell>
          <cell r="M327">
            <v>2437143</v>
          </cell>
          <cell r="N327">
            <v>3.27E-2</v>
          </cell>
          <cell r="O327">
            <v>2516838</v>
          </cell>
          <cell r="P327">
            <v>79.707691664729992</v>
          </cell>
          <cell r="Q327">
            <v>2.7923083352700075</v>
          </cell>
          <cell r="R327">
            <v>0.01</v>
          </cell>
          <cell r="S327">
            <v>24371</v>
          </cell>
          <cell r="T327">
            <v>0</v>
          </cell>
          <cell r="U327">
            <v>0</v>
          </cell>
          <cell r="V327">
            <v>63799</v>
          </cell>
          <cell r="W327">
            <v>2605008</v>
          </cell>
          <cell r="X327">
            <v>82.50001567369651</v>
          </cell>
          <cell r="Z327">
            <v>-88170</v>
          </cell>
          <cell r="AA327">
            <v>0</v>
          </cell>
          <cell r="AB327">
            <v>0</v>
          </cell>
        </row>
        <row r="328">
          <cell r="A328">
            <v>319</v>
          </cell>
          <cell r="B328" t="str">
            <v>Wendell</v>
          </cell>
          <cell r="C328">
            <v>95742900</v>
          </cell>
          <cell r="D328">
            <v>330872.9071436841</v>
          </cell>
          <cell r="E328">
            <v>18364000</v>
          </cell>
          <cell r="F328">
            <v>275109.90589047037</v>
          </cell>
          <cell r="G328">
            <v>605983</v>
          </cell>
          <cell r="H328">
            <v>1277962.83021412</v>
          </cell>
          <cell r="I328">
            <v>1054319</v>
          </cell>
          <cell r="J328">
            <v>605983</v>
          </cell>
          <cell r="K328">
            <v>47.42</v>
          </cell>
          <cell r="L328">
            <v>0.47417889290134424</v>
          </cell>
          <cell r="M328">
            <v>603860</v>
          </cell>
          <cell r="N328">
            <v>1.3999999999999998E-3</v>
          </cell>
          <cell r="O328">
            <v>604705</v>
          </cell>
          <cell r="P328">
            <v>47.317886381615885</v>
          </cell>
          <cell r="Q328">
            <v>0.10211361838411648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604705</v>
          </cell>
          <cell r="X328">
            <v>47.317886381615885</v>
          </cell>
          <cell r="Z328">
            <v>-1278</v>
          </cell>
          <cell r="AA328">
            <v>1278</v>
          </cell>
          <cell r="AB328">
            <v>0</v>
          </cell>
        </row>
        <row r="329">
          <cell r="A329">
            <v>320</v>
          </cell>
          <cell r="B329" t="str">
            <v>Wenham</v>
          </cell>
          <cell r="C329">
            <v>823685800</v>
          </cell>
          <cell r="D329">
            <v>2846532.9044657219</v>
          </cell>
          <cell r="E329">
            <v>325355000</v>
          </cell>
          <cell r="F329">
            <v>4874122.3824326936</v>
          </cell>
          <cell r="G329">
            <v>7720655</v>
          </cell>
          <cell r="H329">
            <v>6718859.2788817966</v>
          </cell>
          <cell r="I329">
            <v>5543059</v>
          </cell>
          <cell r="J329">
            <v>5543059</v>
          </cell>
          <cell r="K329">
            <v>82.5</v>
          </cell>
          <cell r="L329">
            <v>1.1491020543125483</v>
          </cell>
          <cell r="M329">
            <v>5208713</v>
          </cell>
          <cell r="N329">
            <v>3.5499999999999997E-2</v>
          </cell>
          <cell r="O329">
            <v>5393622</v>
          </cell>
          <cell r="P329">
            <v>80.275858983277402</v>
          </cell>
          <cell r="Q329">
            <v>2.2241410167225979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5393622</v>
          </cell>
          <cell r="X329">
            <v>80.275858983277402</v>
          </cell>
          <cell r="Z329">
            <v>-149437</v>
          </cell>
          <cell r="AA329">
            <v>149437</v>
          </cell>
          <cell r="AB329">
            <v>0</v>
          </cell>
        </row>
        <row r="330">
          <cell r="A330">
            <v>321</v>
          </cell>
          <cell r="B330" t="str">
            <v>Westborough</v>
          </cell>
          <cell r="C330">
            <v>4223552400</v>
          </cell>
          <cell r="D330">
            <v>14595955.011407468</v>
          </cell>
          <cell r="E330">
            <v>1157183000</v>
          </cell>
          <cell r="F330">
            <v>17335684.285997178</v>
          </cell>
          <cell r="G330">
            <v>31931639</v>
          </cell>
          <cell r="H330">
            <v>39624552.606434114</v>
          </cell>
          <cell r="I330">
            <v>32690256</v>
          </cell>
          <cell r="J330">
            <v>31931639</v>
          </cell>
          <cell r="K330">
            <v>80.59</v>
          </cell>
          <cell r="L330">
            <v>0.80585487783690557</v>
          </cell>
          <cell r="M330">
            <v>30417271</v>
          </cell>
          <cell r="N330">
            <v>4.6699999999999998E-2</v>
          </cell>
          <cell r="O330">
            <v>31837758</v>
          </cell>
          <cell r="P330">
            <v>80.348561449322915</v>
          </cell>
          <cell r="Q330">
            <v>0.24143855067708841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31837758</v>
          </cell>
          <cell r="X330">
            <v>80.348561449322915</v>
          </cell>
          <cell r="Z330">
            <v>-93881</v>
          </cell>
          <cell r="AA330">
            <v>93881</v>
          </cell>
          <cell r="AB330">
            <v>0</v>
          </cell>
        </row>
        <row r="331">
          <cell r="A331">
            <v>322</v>
          </cell>
          <cell r="B331" t="str">
            <v>West Boylston</v>
          </cell>
          <cell r="C331">
            <v>974854400</v>
          </cell>
          <cell r="D331">
            <v>3368948.6047509722</v>
          </cell>
          <cell r="E331">
            <v>264331000</v>
          </cell>
          <cell r="F331">
            <v>3959925.7533181179</v>
          </cell>
          <cell r="G331">
            <v>7328874</v>
          </cell>
          <cell r="H331">
            <v>9510996.4243331663</v>
          </cell>
          <cell r="I331">
            <v>7846572</v>
          </cell>
          <cell r="J331">
            <v>7328874</v>
          </cell>
          <cell r="K331">
            <v>77.06</v>
          </cell>
          <cell r="L331">
            <v>0.77056847390349437</v>
          </cell>
          <cell r="M331">
            <v>6981458</v>
          </cell>
          <cell r="N331">
            <v>4.0899999999999999E-2</v>
          </cell>
          <cell r="O331">
            <v>7267000</v>
          </cell>
          <cell r="P331">
            <v>76.406295153344075</v>
          </cell>
          <cell r="Q331">
            <v>0.65370484665592699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7267000</v>
          </cell>
          <cell r="X331">
            <v>76.406295153344075</v>
          </cell>
          <cell r="Z331">
            <v>-61874</v>
          </cell>
          <cell r="AA331">
            <v>61874</v>
          </cell>
          <cell r="AB331">
            <v>0</v>
          </cell>
        </row>
        <row r="332">
          <cell r="A332">
            <v>323</v>
          </cell>
          <cell r="B332" t="str">
            <v>West Bridgewater</v>
          </cell>
          <cell r="C332">
            <v>1268319800</v>
          </cell>
          <cell r="D332">
            <v>4383120.4132514894</v>
          </cell>
          <cell r="E332">
            <v>259275000</v>
          </cell>
          <cell r="F332">
            <v>3884182.1416767426</v>
          </cell>
          <cell r="G332">
            <v>8267303</v>
          </cell>
          <cell r="H332">
            <v>12436378.762724331</v>
          </cell>
          <cell r="I332">
            <v>10260012</v>
          </cell>
          <cell r="J332">
            <v>8267303</v>
          </cell>
          <cell r="K332">
            <v>66.48</v>
          </cell>
          <cell r="L332">
            <v>0.66476770752428849</v>
          </cell>
          <cell r="M332">
            <v>7662394</v>
          </cell>
          <cell r="N332">
            <v>5.6299999999999996E-2</v>
          </cell>
          <cell r="O332">
            <v>8093787</v>
          </cell>
          <cell r="P332">
            <v>65.081541455295493</v>
          </cell>
          <cell r="Q332">
            <v>1.3984585447045106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8093787</v>
          </cell>
          <cell r="X332">
            <v>65.081541455295493</v>
          </cell>
          <cell r="Z332">
            <v>-173516</v>
          </cell>
          <cell r="AA332">
            <v>173516</v>
          </cell>
          <cell r="AB332">
            <v>0</v>
          </cell>
        </row>
        <row r="333">
          <cell r="A333">
            <v>324</v>
          </cell>
          <cell r="B333" t="str">
            <v>West Brookfield</v>
          </cell>
          <cell r="C333">
            <v>391008700</v>
          </cell>
          <cell r="D333">
            <v>1351266.6243394825</v>
          </cell>
          <cell r="E333">
            <v>126395000</v>
          </cell>
          <cell r="F333">
            <v>1893515.3863551514</v>
          </cell>
          <cell r="G333">
            <v>3244782</v>
          </cell>
          <cell r="H333">
            <v>6155629.0977967661</v>
          </cell>
          <cell r="I333">
            <v>5078394</v>
          </cell>
          <cell r="J333">
            <v>3244782</v>
          </cell>
          <cell r="K333">
            <v>52.71</v>
          </cell>
          <cell r="L333">
            <v>0.52712435210909281</v>
          </cell>
          <cell r="M333">
            <v>3038125</v>
          </cell>
          <cell r="N333">
            <v>6.3899999999999998E-2</v>
          </cell>
          <cell r="O333">
            <v>3232261</v>
          </cell>
          <cell r="P333">
            <v>52.509027893784193</v>
          </cell>
          <cell r="Q333">
            <v>0.20097210621580786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3232261</v>
          </cell>
          <cell r="X333">
            <v>52.509027893784193</v>
          </cell>
          <cell r="Z333">
            <v>-12521</v>
          </cell>
          <cell r="AA333">
            <v>12521</v>
          </cell>
          <cell r="AB333">
            <v>0</v>
          </cell>
        </row>
        <row r="334">
          <cell r="A334">
            <v>325</v>
          </cell>
          <cell r="B334" t="str">
            <v>Westfield</v>
          </cell>
          <cell r="C334">
            <v>3343027700</v>
          </cell>
          <cell r="D334">
            <v>11552995.509441053</v>
          </cell>
          <cell r="E334">
            <v>1078643000</v>
          </cell>
          <cell r="F334">
            <v>16159081.58459021</v>
          </cell>
          <cell r="G334">
            <v>27712077</v>
          </cell>
          <cell r="H334">
            <v>65007737.903743565</v>
          </cell>
          <cell r="I334">
            <v>53631384</v>
          </cell>
          <cell r="J334">
            <v>27712077</v>
          </cell>
          <cell r="K334">
            <v>42.63</v>
          </cell>
          <cell r="L334">
            <v>0.42628889873130255</v>
          </cell>
          <cell r="M334">
            <v>27249072</v>
          </cell>
          <cell r="N334">
            <v>3.8800000000000001E-2</v>
          </cell>
          <cell r="O334">
            <v>28306336</v>
          </cell>
          <cell r="P334">
            <v>43.543025665518407</v>
          </cell>
          <cell r="Q334">
            <v>0</v>
          </cell>
          <cell r="R334">
            <v>0</v>
          </cell>
          <cell r="S334">
            <v>0</v>
          </cell>
          <cell r="T334">
            <v>594259</v>
          </cell>
          <cell r="U334">
            <v>594259</v>
          </cell>
          <cell r="V334">
            <v>0</v>
          </cell>
          <cell r="W334">
            <v>27712077</v>
          </cell>
          <cell r="X334">
            <v>42.628889873130255</v>
          </cell>
          <cell r="Z334">
            <v>0</v>
          </cell>
          <cell r="AA334">
            <v>0</v>
          </cell>
          <cell r="AB334">
            <v>0</v>
          </cell>
        </row>
        <row r="335">
          <cell r="A335">
            <v>326</v>
          </cell>
          <cell r="B335" t="str">
            <v>Westford</v>
          </cell>
          <cell r="C335">
            <v>4774432100</v>
          </cell>
          <cell r="D335">
            <v>16499711.507455118</v>
          </cell>
          <cell r="E335">
            <v>1478766000</v>
          </cell>
          <cell r="F335">
            <v>22153298.578415774</v>
          </cell>
          <cell r="G335">
            <v>38653010</v>
          </cell>
          <cell r="H335">
            <v>51383346.908594742</v>
          </cell>
          <cell r="I335">
            <v>42391261</v>
          </cell>
          <cell r="J335">
            <v>38653010</v>
          </cell>
          <cell r="K335">
            <v>75.22</v>
          </cell>
          <cell r="L335">
            <v>0.75224780644903111</v>
          </cell>
          <cell r="M335">
            <v>36887715</v>
          </cell>
          <cell r="N335">
            <v>3.2899999999999999E-2</v>
          </cell>
          <cell r="O335">
            <v>38101321</v>
          </cell>
          <cell r="P335">
            <v>74.151107882828285</v>
          </cell>
          <cell r="Q335">
            <v>1.0688921171717141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38101321</v>
          </cell>
          <cell r="X335">
            <v>74.151107882828285</v>
          </cell>
          <cell r="Z335">
            <v>-551689</v>
          </cell>
          <cell r="AA335">
            <v>551689</v>
          </cell>
          <cell r="AB335">
            <v>0</v>
          </cell>
        </row>
        <row r="336">
          <cell r="A336">
            <v>327</v>
          </cell>
          <cell r="B336" t="str">
            <v>Westhampton</v>
          </cell>
          <cell r="C336">
            <v>235299300</v>
          </cell>
          <cell r="D336">
            <v>813158.60956659832</v>
          </cell>
          <cell r="E336">
            <v>59573000</v>
          </cell>
          <cell r="F336">
            <v>892459.29120088159</v>
          </cell>
          <cell r="G336">
            <v>1705618</v>
          </cell>
          <cell r="H336">
            <v>2363692.9703494105</v>
          </cell>
          <cell r="I336">
            <v>1950047</v>
          </cell>
          <cell r="J336">
            <v>1705618</v>
          </cell>
          <cell r="K336">
            <v>72.16</v>
          </cell>
          <cell r="L336">
            <v>0.72159033402204886</v>
          </cell>
          <cell r="M336">
            <v>1628394</v>
          </cell>
          <cell r="N336">
            <v>3.5799999999999998E-2</v>
          </cell>
          <cell r="O336">
            <v>1686691</v>
          </cell>
          <cell r="P336">
            <v>71.358294886779078</v>
          </cell>
          <cell r="Q336">
            <v>0.80170511322091897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1686691</v>
          </cell>
          <cell r="X336">
            <v>71.358294886779078</v>
          </cell>
          <cell r="Z336">
            <v>-18927</v>
          </cell>
          <cell r="AA336">
            <v>18927</v>
          </cell>
          <cell r="AB336">
            <v>0</v>
          </cell>
        </row>
        <row r="337">
          <cell r="A337">
            <v>328</v>
          </cell>
          <cell r="B337" t="str">
            <v>Westminster</v>
          </cell>
          <cell r="C337">
            <v>1012450300</v>
          </cell>
          <cell r="D337">
            <v>3498874.3196570724</v>
          </cell>
          <cell r="E337">
            <v>290336000</v>
          </cell>
          <cell r="F337">
            <v>4349504.9900139188</v>
          </cell>
          <cell r="G337">
            <v>7848379</v>
          </cell>
          <cell r="H337">
            <v>14161157.404867493</v>
          </cell>
          <cell r="I337">
            <v>11682955</v>
          </cell>
          <cell r="J337">
            <v>7848379</v>
          </cell>
          <cell r="K337">
            <v>55.42</v>
          </cell>
          <cell r="L337">
            <v>0.55421875314388813</v>
          </cell>
          <cell r="M337">
            <v>7482841</v>
          </cell>
          <cell r="N337">
            <v>4.6600000000000003E-2</v>
          </cell>
          <cell r="O337">
            <v>7831541</v>
          </cell>
          <cell r="P337">
            <v>55.302972603836267</v>
          </cell>
          <cell r="Q337">
            <v>0.11702739616373492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7831541</v>
          </cell>
          <cell r="X337">
            <v>55.302972603836267</v>
          </cell>
          <cell r="Z337">
            <v>-16838</v>
          </cell>
          <cell r="AA337">
            <v>16838</v>
          </cell>
          <cell r="AB337">
            <v>0</v>
          </cell>
        </row>
        <row r="338">
          <cell r="A338">
            <v>329</v>
          </cell>
          <cell r="B338" t="str">
            <v>West Newbury</v>
          </cell>
          <cell r="C338">
            <v>955510900</v>
          </cell>
          <cell r="D338">
            <v>3302100.4094348303</v>
          </cell>
          <cell r="E338">
            <v>302018000</v>
          </cell>
          <cell r="F338">
            <v>4524512.2825761316</v>
          </cell>
          <cell r="G338">
            <v>7826613</v>
          </cell>
          <cell r="H338">
            <v>6789332.0054706987</v>
          </cell>
          <cell r="I338">
            <v>5601199</v>
          </cell>
          <cell r="J338">
            <v>5601199</v>
          </cell>
          <cell r="K338">
            <v>82.5</v>
          </cell>
          <cell r="L338">
            <v>1.152781009043818</v>
          </cell>
          <cell r="M338">
            <v>5390899</v>
          </cell>
          <cell r="N338">
            <v>3.7699999999999997E-2</v>
          </cell>
          <cell r="O338">
            <v>5594136</v>
          </cell>
          <cell r="P338">
            <v>82.395970553397078</v>
          </cell>
          <cell r="Q338">
            <v>0.10402944660292235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5594136</v>
          </cell>
          <cell r="X338">
            <v>82.395970553397078</v>
          </cell>
          <cell r="Z338">
            <v>-7063</v>
          </cell>
          <cell r="AA338">
            <v>7063</v>
          </cell>
          <cell r="AB338">
            <v>0</v>
          </cell>
        </row>
        <row r="339">
          <cell r="A339">
            <v>330</v>
          </cell>
          <cell r="B339" t="str">
            <v>Weston</v>
          </cell>
          <cell r="C339">
            <v>6495550900</v>
          </cell>
          <cell r="D339">
            <v>22447636.428213201</v>
          </cell>
          <cell r="E339">
            <v>3679925000</v>
          </cell>
          <cell r="F339">
            <v>55128720.34600246</v>
          </cell>
          <cell r="G339">
            <v>77576357</v>
          </cell>
          <cell r="H339">
            <v>22508837.582984712</v>
          </cell>
          <cell r="I339">
            <v>18569791</v>
          </cell>
          <cell r="J339">
            <v>18569791</v>
          </cell>
          <cell r="K339">
            <v>82.5</v>
          </cell>
          <cell r="L339">
            <v>3.4464843737040836</v>
          </cell>
          <cell r="M339">
            <v>17577341</v>
          </cell>
          <cell r="N339">
            <v>4.8099999999999997E-2</v>
          </cell>
          <cell r="O339">
            <v>18422811</v>
          </cell>
          <cell r="P339">
            <v>81.847012010635794</v>
          </cell>
          <cell r="Q339">
            <v>0.6529879893642061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146980</v>
          </cell>
          <cell r="W339">
            <v>18569791</v>
          </cell>
          <cell r="X339">
            <v>82.49999997351091</v>
          </cell>
          <cell r="Z339">
            <v>-146980</v>
          </cell>
          <cell r="AA339">
            <v>0</v>
          </cell>
          <cell r="AB339">
            <v>0</v>
          </cell>
        </row>
        <row r="340">
          <cell r="A340">
            <v>331</v>
          </cell>
          <cell r="B340" t="str">
            <v>Westport</v>
          </cell>
          <cell r="C340">
            <v>3393226100</v>
          </cell>
          <cell r="D340">
            <v>11726473.548459733</v>
          </cell>
          <cell r="E340">
            <v>624316000</v>
          </cell>
          <cell r="F340">
            <v>9352837.9441251848</v>
          </cell>
          <cell r="G340">
            <v>21079311</v>
          </cell>
          <cell r="H340">
            <v>18967983.852177363</v>
          </cell>
          <cell r="I340">
            <v>15648587</v>
          </cell>
          <cell r="J340">
            <v>15648587</v>
          </cell>
          <cell r="K340">
            <v>82.5</v>
          </cell>
          <cell r="L340">
            <v>1.1113100456156428</v>
          </cell>
          <cell r="M340">
            <v>14859384</v>
          </cell>
          <cell r="N340">
            <v>3.3000000000000002E-2</v>
          </cell>
          <cell r="O340">
            <v>15349744</v>
          </cell>
          <cell r="P340">
            <v>80.92448896848876</v>
          </cell>
          <cell r="Q340">
            <v>1.5755110315112404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15349744</v>
          </cell>
          <cell r="X340">
            <v>80.92448896848876</v>
          </cell>
          <cell r="Z340">
            <v>-298843</v>
          </cell>
          <cell r="AA340">
            <v>298843</v>
          </cell>
          <cell r="AB340">
            <v>0</v>
          </cell>
        </row>
        <row r="341">
          <cell r="A341">
            <v>332</v>
          </cell>
          <cell r="B341" t="str">
            <v>West Springfield</v>
          </cell>
          <cell r="C341">
            <v>2823620200</v>
          </cell>
          <cell r="D341">
            <v>9758002.152051283</v>
          </cell>
          <cell r="E341">
            <v>782065000</v>
          </cell>
          <cell r="F341">
            <v>11716065.593020622</v>
          </cell>
          <cell r="G341">
            <v>21474068</v>
          </cell>
          <cell r="H341">
            <v>51872243.869854257</v>
          </cell>
          <cell r="I341">
            <v>42794601</v>
          </cell>
          <cell r="J341">
            <v>21474068</v>
          </cell>
          <cell r="K341">
            <v>41.4</v>
          </cell>
          <cell r="L341">
            <v>0.41397993219413692</v>
          </cell>
          <cell r="M341">
            <v>20291474</v>
          </cell>
          <cell r="N341">
            <v>8.6E-3</v>
          </cell>
          <cell r="O341">
            <v>20465981</v>
          </cell>
          <cell r="P341">
            <v>39.454589724995259</v>
          </cell>
          <cell r="Q341">
            <v>1.9454102750047397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20465981</v>
          </cell>
          <cell r="X341">
            <v>39.454589724995259</v>
          </cell>
          <cell r="Z341">
            <v>-1008087</v>
          </cell>
          <cell r="AA341">
            <v>1008087</v>
          </cell>
          <cell r="AB341">
            <v>0</v>
          </cell>
        </row>
        <row r="342">
          <cell r="A342">
            <v>333</v>
          </cell>
          <cell r="B342" t="str">
            <v>West Stockbridge</v>
          </cell>
          <cell r="C342">
            <v>396939400</v>
          </cell>
          <cell r="D342">
            <v>1371762.2219284112</v>
          </cell>
          <cell r="E342">
            <v>48259000</v>
          </cell>
          <cell r="F342">
            <v>722964.98303028801</v>
          </cell>
          <cell r="G342">
            <v>2094727</v>
          </cell>
          <cell r="H342">
            <v>1684733.8416198127</v>
          </cell>
          <cell r="I342">
            <v>1389905</v>
          </cell>
          <cell r="J342">
            <v>1389905</v>
          </cell>
          <cell r="K342">
            <v>82.5</v>
          </cell>
          <cell r="L342">
            <v>1.24335782202012</v>
          </cell>
          <cell r="M342">
            <v>1304374</v>
          </cell>
          <cell r="N342">
            <v>2.9499999999999998E-2</v>
          </cell>
          <cell r="O342">
            <v>1342853</v>
          </cell>
          <cell r="P342">
            <v>79.70713039805112</v>
          </cell>
          <cell r="Q342">
            <v>2.7928696019488797</v>
          </cell>
          <cell r="R342">
            <v>0.01</v>
          </cell>
          <cell r="S342">
            <v>13044</v>
          </cell>
          <cell r="T342">
            <v>0</v>
          </cell>
          <cell r="U342">
            <v>0</v>
          </cell>
          <cell r="V342">
            <v>0</v>
          </cell>
          <cell r="W342">
            <v>1355897</v>
          </cell>
          <cell r="X342">
            <v>80.481377325236878</v>
          </cell>
          <cell r="Z342">
            <v>-47052</v>
          </cell>
          <cell r="AA342">
            <v>34008</v>
          </cell>
          <cell r="AB342">
            <v>0</v>
          </cell>
        </row>
        <row r="343">
          <cell r="A343">
            <v>334</v>
          </cell>
          <cell r="B343" t="str">
            <v>West Tisbury</v>
          </cell>
          <cell r="C343">
            <v>2646075100</v>
          </cell>
          <cell r="D343">
            <v>9144433.27763745</v>
          </cell>
          <cell r="E343">
            <v>102527000</v>
          </cell>
          <cell r="F343">
            <v>1535950.4095639433</v>
          </cell>
          <cell r="G343">
            <v>10680384</v>
          </cell>
          <cell r="H343">
            <v>4332664.5219800277</v>
          </cell>
          <cell r="I343">
            <v>3574448</v>
          </cell>
          <cell r="J343">
            <v>3574448</v>
          </cell>
          <cell r="K343">
            <v>82.5</v>
          </cell>
          <cell r="L343">
            <v>2.4650844638022114</v>
          </cell>
          <cell r="M343">
            <v>3372240</v>
          </cell>
          <cell r="N343">
            <v>3.5700000000000003E-2</v>
          </cell>
          <cell r="O343">
            <v>3492629</v>
          </cell>
          <cell r="P343">
            <v>80.611572446506159</v>
          </cell>
          <cell r="Q343">
            <v>1.8884275534938411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81819</v>
          </cell>
          <cell r="W343">
            <v>3574448</v>
          </cell>
          <cell r="X343">
            <v>82.499994676866351</v>
          </cell>
          <cell r="Z343">
            <v>-81819</v>
          </cell>
          <cell r="AA343">
            <v>0</v>
          </cell>
          <cell r="AB343">
            <v>0</v>
          </cell>
        </row>
        <row r="344">
          <cell r="A344">
            <v>335</v>
          </cell>
          <cell r="B344" t="str">
            <v>Westwood</v>
          </cell>
          <cell r="C344">
            <v>4713941600</v>
          </cell>
          <cell r="D344">
            <v>16290665.5354867</v>
          </cell>
          <cell r="E344">
            <v>1666870000</v>
          </cell>
          <cell r="F344">
            <v>24971272.534940552</v>
          </cell>
          <cell r="G344">
            <v>41261938</v>
          </cell>
          <cell r="H344">
            <v>31603572.819129031</v>
          </cell>
          <cell r="I344">
            <v>26072948</v>
          </cell>
          <cell r="J344">
            <v>26072948</v>
          </cell>
          <cell r="K344">
            <v>82.5</v>
          </cell>
          <cell r="L344">
            <v>1.3056099143013649</v>
          </cell>
          <cell r="M344">
            <v>25324935</v>
          </cell>
          <cell r="N344">
            <v>4.7E-2</v>
          </cell>
          <cell r="O344">
            <v>26515207</v>
          </cell>
          <cell r="P344">
            <v>83.899396918663754</v>
          </cell>
          <cell r="Q344">
            <v>0</v>
          </cell>
          <cell r="R344">
            <v>0</v>
          </cell>
          <cell r="S344">
            <v>0</v>
          </cell>
          <cell r="T344">
            <v>442259</v>
          </cell>
          <cell r="U344">
            <v>442259</v>
          </cell>
          <cell r="V344">
            <v>0</v>
          </cell>
          <cell r="W344">
            <v>26072948</v>
          </cell>
          <cell r="X344">
            <v>82.50000134231199</v>
          </cell>
          <cell r="Z344">
            <v>0</v>
          </cell>
          <cell r="AA344">
            <v>0</v>
          </cell>
          <cell r="AB344">
            <v>0</v>
          </cell>
        </row>
        <row r="345">
          <cell r="A345">
            <v>336</v>
          </cell>
          <cell r="B345" t="str">
            <v>Weymouth</v>
          </cell>
          <cell r="C345">
            <v>8154408700</v>
          </cell>
          <cell r="D345">
            <v>28180396.798162054</v>
          </cell>
          <cell r="E345">
            <v>1901871000</v>
          </cell>
          <cell r="F345">
            <v>28491807.439872291</v>
          </cell>
          <cell r="G345">
            <v>56672204</v>
          </cell>
          <cell r="H345">
            <v>72429994.638602406</v>
          </cell>
          <cell r="I345">
            <v>59754746</v>
          </cell>
          <cell r="J345">
            <v>56672204</v>
          </cell>
          <cell r="K345">
            <v>78.239999999999995</v>
          </cell>
          <cell r="L345">
            <v>0.78244109063893108</v>
          </cell>
          <cell r="M345">
            <v>51527483</v>
          </cell>
          <cell r="N345">
            <v>4.99E-2</v>
          </cell>
          <cell r="O345">
            <v>54098704</v>
          </cell>
          <cell r="P345">
            <v>74.691023062933468</v>
          </cell>
          <cell r="Q345">
            <v>3.5489769370665272</v>
          </cell>
          <cell r="R345">
            <v>0.01</v>
          </cell>
          <cell r="S345">
            <v>515275</v>
          </cell>
          <cell r="T345">
            <v>0</v>
          </cell>
          <cell r="U345">
            <v>0</v>
          </cell>
          <cell r="V345">
            <v>0</v>
          </cell>
          <cell r="W345">
            <v>54613979</v>
          </cell>
          <cell r="X345">
            <v>75.402434133127556</v>
          </cell>
          <cell r="Z345">
            <v>-2573500</v>
          </cell>
          <cell r="AA345">
            <v>2058225</v>
          </cell>
          <cell r="AB345">
            <v>0</v>
          </cell>
        </row>
        <row r="346">
          <cell r="A346">
            <v>337</v>
          </cell>
          <cell r="B346" t="str">
            <v>Whately</v>
          </cell>
          <cell r="C346">
            <v>280732300</v>
          </cell>
          <cell r="D346">
            <v>970168.15064232296</v>
          </cell>
          <cell r="E346">
            <v>37326000</v>
          </cell>
          <cell r="F346">
            <v>559178.41141732177</v>
          </cell>
          <cell r="G346">
            <v>1529347</v>
          </cell>
          <cell r="H346">
            <v>1870556.2328346558</v>
          </cell>
          <cell r="I346">
            <v>1543209</v>
          </cell>
          <cell r="J346">
            <v>1529347</v>
          </cell>
          <cell r="K346">
            <v>81.760000000000005</v>
          </cell>
          <cell r="L346">
            <v>0.81758942776203813</v>
          </cell>
          <cell r="M346">
            <v>1489443</v>
          </cell>
          <cell r="N346">
            <v>4.2299999999999997E-2</v>
          </cell>
          <cell r="O346">
            <v>1552446</v>
          </cell>
          <cell r="P346">
            <v>82.993816103962345</v>
          </cell>
          <cell r="Q346">
            <v>0</v>
          </cell>
          <cell r="R346">
            <v>0</v>
          </cell>
          <cell r="S346">
            <v>0</v>
          </cell>
          <cell r="T346">
            <v>23099</v>
          </cell>
          <cell r="U346">
            <v>23099</v>
          </cell>
          <cell r="V346">
            <v>0</v>
          </cell>
          <cell r="W346">
            <v>1529347</v>
          </cell>
          <cell r="X346">
            <v>81.75894277620381</v>
          </cell>
          <cell r="Z346">
            <v>0</v>
          </cell>
          <cell r="AA346">
            <v>0</v>
          </cell>
          <cell r="AB346">
            <v>0</v>
          </cell>
        </row>
        <row r="347">
          <cell r="A347">
            <v>338</v>
          </cell>
          <cell r="B347" t="str">
            <v>Whitman</v>
          </cell>
          <cell r="C347">
            <v>1638287500</v>
          </cell>
          <cell r="D347">
            <v>5661672.5403362373</v>
          </cell>
          <cell r="E347">
            <v>453291000</v>
          </cell>
          <cell r="F347">
            <v>6790723.3909277497</v>
          </cell>
          <cell r="G347">
            <v>12452396</v>
          </cell>
          <cell r="H347">
            <v>26546550.127941929</v>
          </cell>
          <cell r="I347">
            <v>21900904</v>
          </cell>
          <cell r="J347">
            <v>12452396</v>
          </cell>
          <cell r="K347">
            <v>46.91</v>
          </cell>
          <cell r="L347">
            <v>0.46907774983887879</v>
          </cell>
          <cell r="M347">
            <v>11266214</v>
          </cell>
          <cell r="N347">
            <v>4.0899999999999999E-2</v>
          </cell>
          <cell r="O347">
            <v>11727002</v>
          </cell>
          <cell r="P347">
            <v>44.175239130814916</v>
          </cell>
          <cell r="Q347">
            <v>2.7347608691850809</v>
          </cell>
          <cell r="R347">
            <v>0.01</v>
          </cell>
          <cell r="S347">
            <v>112662</v>
          </cell>
          <cell r="T347">
            <v>0</v>
          </cell>
          <cell r="U347">
            <v>0</v>
          </cell>
          <cell r="V347">
            <v>0</v>
          </cell>
          <cell r="W347">
            <v>11839664</v>
          </cell>
          <cell r="X347">
            <v>44.599633259080257</v>
          </cell>
          <cell r="Z347">
            <v>-725394</v>
          </cell>
          <cell r="AA347">
            <v>612732</v>
          </cell>
          <cell r="AB347">
            <v>0</v>
          </cell>
        </row>
        <row r="348">
          <cell r="A348">
            <v>339</v>
          </cell>
          <cell r="B348" t="str">
            <v>Wilbraham</v>
          </cell>
          <cell r="C348">
            <v>1748349400</v>
          </cell>
          <cell r="D348">
            <v>6042029.7346426295</v>
          </cell>
          <cell r="E348">
            <v>649033000</v>
          </cell>
          <cell r="F348">
            <v>9723121.7354503181</v>
          </cell>
          <cell r="G348">
            <v>15765151</v>
          </cell>
          <cell r="H348">
            <v>24858452.982144359</v>
          </cell>
          <cell r="I348">
            <v>20508224</v>
          </cell>
          <cell r="J348">
            <v>15765151</v>
          </cell>
          <cell r="K348">
            <v>63.42</v>
          </cell>
          <cell r="L348">
            <v>0.63419678655481859</v>
          </cell>
          <cell r="M348">
            <v>15495491</v>
          </cell>
          <cell r="N348">
            <v>3.7600000000000001E-2</v>
          </cell>
          <cell r="O348">
            <v>16078121</v>
          </cell>
          <cell r="P348">
            <v>64.678687010606794</v>
          </cell>
          <cell r="Q348">
            <v>0</v>
          </cell>
          <cell r="R348">
            <v>0</v>
          </cell>
          <cell r="S348">
            <v>0</v>
          </cell>
          <cell r="T348">
            <v>312970</v>
          </cell>
          <cell r="U348">
            <v>312970</v>
          </cell>
          <cell r="V348">
            <v>0</v>
          </cell>
          <cell r="W348">
            <v>15765151</v>
          </cell>
          <cell r="X348">
            <v>63.41967865548186</v>
          </cell>
          <cell r="Z348">
            <v>0</v>
          </cell>
          <cell r="AA348">
            <v>0</v>
          </cell>
          <cell r="AB348">
            <v>0</v>
          </cell>
        </row>
        <row r="349">
          <cell r="A349">
            <v>340</v>
          </cell>
          <cell r="B349" t="str">
            <v>Williamsburg</v>
          </cell>
          <cell r="C349">
            <v>322631400</v>
          </cell>
          <cell r="D349">
            <v>1114965.0705570523</v>
          </cell>
          <cell r="E349">
            <v>65447820</v>
          </cell>
          <cell r="F349">
            <v>980469.59273232648</v>
          </cell>
          <cell r="G349">
            <v>2095435</v>
          </cell>
          <cell r="H349">
            <v>3224703.5859893188</v>
          </cell>
          <cell r="I349">
            <v>2660380</v>
          </cell>
          <cell r="J349">
            <v>2095435</v>
          </cell>
          <cell r="K349">
            <v>64.98</v>
          </cell>
          <cell r="L349">
            <v>0.6498070114426141</v>
          </cell>
          <cell r="M349">
            <v>2091651</v>
          </cell>
          <cell r="N349">
            <v>3.4700000000000002E-2</v>
          </cell>
          <cell r="O349">
            <v>2164231</v>
          </cell>
          <cell r="P349">
            <v>67.114106530694585</v>
          </cell>
          <cell r="Q349">
            <v>0</v>
          </cell>
          <cell r="R349">
            <v>0</v>
          </cell>
          <cell r="S349">
            <v>0</v>
          </cell>
          <cell r="T349">
            <v>68796</v>
          </cell>
          <cell r="U349">
            <v>68796</v>
          </cell>
          <cell r="V349">
            <v>0</v>
          </cell>
          <cell r="W349">
            <v>2095435</v>
          </cell>
          <cell r="X349">
            <v>64.980701144261417</v>
          </cell>
          <cell r="Z349">
            <v>0</v>
          </cell>
          <cell r="AA349">
            <v>0</v>
          </cell>
          <cell r="AB349">
            <v>0</v>
          </cell>
        </row>
        <row r="350">
          <cell r="A350">
            <v>341</v>
          </cell>
          <cell r="B350" t="str">
            <v>Williamstown</v>
          </cell>
          <cell r="C350">
            <v>1008880400</v>
          </cell>
          <cell r="D350">
            <v>3486537.287968955</v>
          </cell>
          <cell r="E350">
            <v>266425000</v>
          </cell>
          <cell r="F350">
            <v>3991295.8329812982</v>
          </cell>
          <cell r="G350">
            <v>7477833</v>
          </cell>
          <cell r="H350">
            <v>8043346.3495260719</v>
          </cell>
          <cell r="I350">
            <v>6635761</v>
          </cell>
          <cell r="J350">
            <v>6635761</v>
          </cell>
          <cell r="K350">
            <v>82.5</v>
          </cell>
          <cell r="L350">
            <v>0.92969178188386814</v>
          </cell>
          <cell r="M350">
            <v>6157687</v>
          </cell>
          <cell r="N350">
            <v>3.3799999999999997E-2</v>
          </cell>
          <cell r="O350">
            <v>6365817</v>
          </cell>
          <cell r="P350">
            <v>79.143887672760542</v>
          </cell>
          <cell r="Q350">
            <v>3.3561123272394582</v>
          </cell>
          <cell r="R350">
            <v>0.01</v>
          </cell>
          <cell r="S350">
            <v>61577</v>
          </cell>
          <cell r="T350">
            <v>0</v>
          </cell>
          <cell r="U350">
            <v>0</v>
          </cell>
          <cell r="V350">
            <v>0</v>
          </cell>
          <cell r="W350">
            <v>6427394</v>
          </cell>
          <cell r="X350">
            <v>79.90945211974757</v>
          </cell>
          <cell r="Z350">
            <v>-269944</v>
          </cell>
          <cell r="AA350">
            <v>208367</v>
          </cell>
          <cell r="AB350">
            <v>0</v>
          </cell>
        </row>
        <row r="351">
          <cell r="A351">
            <v>342</v>
          </cell>
          <cell r="B351" t="str">
            <v>Wilmington</v>
          </cell>
          <cell r="C351">
            <v>4633611500</v>
          </cell>
          <cell r="D351">
            <v>16013056.922021443</v>
          </cell>
          <cell r="E351">
            <v>1019073000</v>
          </cell>
          <cell r="F351">
            <v>15266667.236196868</v>
          </cell>
          <cell r="G351">
            <v>31279724</v>
          </cell>
          <cell r="H351">
            <v>39078744.899597123</v>
          </cell>
          <cell r="I351">
            <v>32239965</v>
          </cell>
          <cell r="J351">
            <v>31279724</v>
          </cell>
          <cell r="K351">
            <v>80.040000000000006</v>
          </cell>
          <cell r="L351">
            <v>0.800428060838834</v>
          </cell>
          <cell r="M351">
            <v>29361045</v>
          </cell>
          <cell r="N351">
            <v>4.1700000000000001E-2</v>
          </cell>
          <cell r="O351">
            <v>30585401</v>
          </cell>
          <cell r="P351">
            <v>78.266078090740621</v>
          </cell>
          <cell r="Q351">
            <v>1.7739219092593856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30585401</v>
          </cell>
          <cell r="X351">
            <v>78.266078090740621</v>
          </cell>
          <cell r="Z351">
            <v>-694323</v>
          </cell>
          <cell r="AA351">
            <v>694323</v>
          </cell>
          <cell r="AB351">
            <v>0</v>
          </cell>
        </row>
        <row r="352">
          <cell r="A352">
            <v>343</v>
          </cell>
          <cell r="B352" t="str">
            <v>Winchendon</v>
          </cell>
          <cell r="C352">
            <v>724421600</v>
          </cell>
          <cell r="D352">
            <v>2503490.919845535</v>
          </cell>
          <cell r="E352">
            <v>227939000</v>
          </cell>
          <cell r="F352">
            <v>3414739.5359816989</v>
          </cell>
          <cell r="G352">
            <v>5918230</v>
          </cell>
          <cell r="H352">
            <v>18359121.048011463</v>
          </cell>
          <cell r="I352">
            <v>15146275</v>
          </cell>
          <cell r="J352">
            <v>5918230</v>
          </cell>
          <cell r="K352">
            <v>32.24</v>
          </cell>
          <cell r="L352">
            <v>0.32235911428020259</v>
          </cell>
          <cell r="M352">
            <v>5690986</v>
          </cell>
          <cell r="N352">
            <v>2.5499999999999998E-2</v>
          </cell>
          <cell r="O352">
            <v>5836106</v>
          </cell>
          <cell r="P352">
            <v>31.788591538439299</v>
          </cell>
          <cell r="Q352">
            <v>0.45140846156070324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5836106</v>
          </cell>
          <cell r="X352">
            <v>31.788591538439299</v>
          </cell>
          <cell r="Z352">
            <v>-82124</v>
          </cell>
          <cell r="AA352">
            <v>82124</v>
          </cell>
          <cell r="AB352">
            <v>0</v>
          </cell>
        </row>
        <row r="353">
          <cell r="A353">
            <v>344</v>
          </cell>
          <cell r="B353" t="str">
            <v>Winchester</v>
          </cell>
          <cell r="C353">
            <v>7681074900</v>
          </cell>
          <cell r="D353">
            <v>26544627.143645979</v>
          </cell>
          <cell r="E353">
            <v>2262359000</v>
          </cell>
          <cell r="F353">
            <v>33892255.04141029</v>
          </cell>
          <cell r="G353">
            <v>60436882</v>
          </cell>
          <cell r="H353">
            <v>48369832.045908086</v>
          </cell>
          <cell r="I353">
            <v>39905111</v>
          </cell>
          <cell r="J353">
            <v>39905111</v>
          </cell>
          <cell r="K353">
            <v>82.5</v>
          </cell>
          <cell r="L353">
            <v>1.2494747127225707</v>
          </cell>
          <cell r="M353">
            <v>37445916</v>
          </cell>
          <cell r="N353">
            <v>3.9800000000000002E-2</v>
          </cell>
          <cell r="O353">
            <v>38936263</v>
          </cell>
          <cell r="P353">
            <v>80.496998548693256</v>
          </cell>
          <cell r="Q353">
            <v>2.0030014513067442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38936263</v>
          </cell>
          <cell r="X353">
            <v>80.496998548693256</v>
          </cell>
          <cell r="Z353">
            <v>-968848</v>
          </cell>
          <cell r="AA353">
            <v>968848</v>
          </cell>
          <cell r="AB353">
            <v>0</v>
          </cell>
        </row>
        <row r="354">
          <cell r="A354">
            <v>345</v>
          </cell>
          <cell r="B354" t="str">
            <v>Windsor</v>
          </cell>
          <cell r="C354">
            <v>121136700</v>
          </cell>
          <cell r="D354">
            <v>418630.0194666374</v>
          </cell>
          <cell r="E354">
            <v>28088000</v>
          </cell>
          <cell r="F354">
            <v>420784.52606466628</v>
          </cell>
          <cell r="G354">
            <v>839415</v>
          </cell>
          <cell r="H354">
            <v>843468.93060718314</v>
          </cell>
          <cell r="I354">
            <v>695862</v>
          </cell>
          <cell r="J354">
            <v>695862</v>
          </cell>
          <cell r="K354">
            <v>82.5</v>
          </cell>
          <cell r="L354">
            <v>0.99519374044487341</v>
          </cell>
          <cell r="M354">
            <v>693054</v>
          </cell>
          <cell r="N354">
            <v>3.3399999999999999E-2</v>
          </cell>
          <cell r="O354">
            <v>716202</v>
          </cell>
          <cell r="P354">
            <v>84.911485652996348</v>
          </cell>
          <cell r="Q354">
            <v>0</v>
          </cell>
          <cell r="R354">
            <v>0</v>
          </cell>
          <cell r="S354">
            <v>0</v>
          </cell>
          <cell r="T354">
            <v>20340</v>
          </cell>
          <cell r="U354">
            <v>20340</v>
          </cell>
          <cell r="V354">
            <v>0</v>
          </cell>
          <cell r="W354">
            <v>695862</v>
          </cell>
          <cell r="X354">
            <v>82.500015679187356</v>
          </cell>
          <cell r="Z354">
            <v>0</v>
          </cell>
          <cell r="AA354">
            <v>0</v>
          </cell>
          <cell r="AB354">
            <v>0</v>
          </cell>
        </row>
        <row r="355">
          <cell r="A355">
            <v>346</v>
          </cell>
          <cell r="B355" t="str">
            <v>Winthrop</v>
          </cell>
          <cell r="C355">
            <v>2386490000</v>
          </cell>
          <cell r="D355">
            <v>8247346.6353048701</v>
          </cell>
          <cell r="E355">
            <v>604596000</v>
          </cell>
          <cell r="F355">
            <v>9057413.8892264664</v>
          </cell>
          <cell r="G355">
            <v>17304761</v>
          </cell>
          <cell r="H355">
            <v>24154768.227415081</v>
          </cell>
          <cell r="I355">
            <v>19927684</v>
          </cell>
          <cell r="J355">
            <v>17304761</v>
          </cell>
          <cell r="K355">
            <v>71.64</v>
          </cell>
          <cell r="L355">
            <v>0.71641180064644594</v>
          </cell>
          <cell r="M355">
            <v>15849814</v>
          </cell>
          <cell r="N355">
            <v>3.49E-2</v>
          </cell>
          <cell r="O355">
            <v>16402973</v>
          </cell>
          <cell r="P355">
            <v>67.907805388846668</v>
          </cell>
          <cell r="Q355">
            <v>3.7321946111533322</v>
          </cell>
          <cell r="R355">
            <v>0.01</v>
          </cell>
          <cell r="S355">
            <v>158498</v>
          </cell>
          <cell r="T355">
            <v>0</v>
          </cell>
          <cell r="U355">
            <v>0</v>
          </cell>
          <cell r="V355">
            <v>0</v>
          </cell>
          <cell r="W355">
            <v>16561471</v>
          </cell>
          <cell r="X355">
            <v>68.563982250109646</v>
          </cell>
          <cell r="Z355">
            <v>-901788</v>
          </cell>
          <cell r="AA355">
            <v>743290</v>
          </cell>
          <cell r="AB355">
            <v>0</v>
          </cell>
        </row>
        <row r="356">
          <cell r="A356">
            <v>347</v>
          </cell>
          <cell r="B356" t="str">
            <v>Woburn</v>
          </cell>
          <cell r="C356">
            <v>7909145900</v>
          </cell>
          <cell r="D356">
            <v>27332805.847290501</v>
          </cell>
          <cell r="E356">
            <v>1597417000</v>
          </cell>
          <cell r="F356">
            <v>23930801.597573377</v>
          </cell>
          <cell r="G356">
            <v>51263607</v>
          </cell>
          <cell r="H356">
            <v>55757272.075384229</v>
          </cell>
          <cell r="I356">
            <v>45999749</v>
          </cell>
          <cell r="J356">
            <v>45999749</v>
          </cell>
          <cell r="K356">
            <v>82.5</v>
          </cell>
          <cell r="L356">
            <v>0.91940665480712969</v>
          </cell>
          <cell r="M356">
            <v>44247481</v>
          </cell>
          <cell r="N356">
            <v>4.6100000000000002E-2</v>
          </cell>
          <cell r="O356">
            <v>46287290</v>
          </cell>
          <cell r="P356">
            <v>83.015700512426889</v>
          </cell>
          <cell r="Q356">
            <v>0</v>
          </cell>
          <cell r="R356">
            <v>0</v>
          </cell>
          <cell r="S356">
            <v>0</v>
          </cell>
          <cell r="T356">
            <v>287541</v>
          </cell>
          <cell r="U356">
            <v>287541</v>
          </cell>
          <cell r="V356">
            <v>0</v>
          </cell>
          <cell r="W356">
            <v>45999749</v>
          </cell>
          <cell r="X356">
            <v>82.499999171064204</v>
          </cell>
          <cell r="Z356">
            <v>0</v>
          </cell>
          <cell r="AA356">
            <v>0</v>
          </cell>
          <cell r="AB356">
            <v>0</v>
          </cell>
        </row>
        <row r="357">
          <cell r="A357">
            <v>348</v>
          </cell>
          <cell r="B357" t="str">
            <v>Worcester</v>
          </cell>
          <cell r="C357">
            <v>13336462800</v>
          </cell>
          <cell r="D357">
            <v>46088787.969129793</v>
          </cell>
          <cell r="E357">
            <v>3971207000</v>
          </cell>
          <cell r="F357">
            <v>59492397.301327437</v>
          </cell>
          <cell r="G357">
            <v>105581185</v>
          </cell>
          <cell r="H357">
            <v>379530589.18986362</v>
          </cell>
          <cell r="I357">
            <v>313112736</v>
          </cell>
          <cell r="J357">
            <v>105581185</v>
          </cell>
          <cell r="K357">
            <v>27.82</v>
          </cell>
          <cell r="L357">
            <v>0.27818886805769971</v>
          </cell>
          <cell r="M357">
            <v>100450297</v>
          </cell>
          <cell r="N357">
            <v>3.61E-2</v>
          </cell>
          <cell r="O357">
            <v>104076553</v>
          </cell>
          <cell r="P357">
            <v>27.42244129047916</v>
          </cell>
          <cell r="Q357">
            <v>0.39755870952084038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104076553</v>
          </cell>
          <cell r="X357">
            <v>27.42244129047916</v>
          </cell>
          <cell r="Z357">
            <v>-1504632</v>
          </cell>
          <cell r="AA357">
            <v>1504632</v>
          </cell>
          <cell r="AB357">
            <v>0</v>
          </cell>
        </row>
        <row r="358">
          <cell r="A358">
            <v>349</v>
          </cell>
          <cell r="B358" t="str">
            <v>Worthington</v>
          </cell>
          <cell r="C358">
            <v>177583800</v>
          </cell>
          <cell r="D358">
            <v>613702.61573048832</v>
          </cell>
          <cell r="E358">
            <v>31558000</v>
          </cell>
          <cell r="F358">
            <v>472768.37345303112</v>
          </cell>
          <cell r="G358">
            <v>1086471</v>
          </cell>
          <cell r="H358">
            <v>1201024.652987523</v>
          </cell>
          <cell r="I358">
            <v>990845</v>
          </cell>
          <cell r="J358">
            <v>990845</v>
          </cell>
          <cell r="K358">
            <v>82.5</v>
          </cell>
          <cell r="L358">
            <v>0.90462006528960648</v>
          </cell>
          <cell r="M358">
            <v>939668</v>
          </cell>
          <cell r="N358">
            <v>3.0899999999999997E-2</v>
          </cell>
          <cell r="O358">
            <v>968704</v>
          </cell>
          <cell r="P358">
            <v>80.656462595532048</v>
          </cell>
          <cell r="Q358">
            <v>1.843537404467952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968704</v>
          </cell>
          <cell r="X358">
            <v>80.656462595532048</v>
          </cell>
          <cell r="Z358">
            <v>-22141</v>
          </cell>
          <cell r="AA358">
            <v>22141</v>
          </cell>
          <cell r="AB358">
            <v>0</v>
          </cell>
        </row>
        <row r="359">
          <cell r="A359">
            <v>350</v>
          </cell>
          <cell r="B359" t="str">
            <v>Wrentham</v>
          </cell>
          <cell r="C359">
            <v>2225687600</v>
          </cell>
          <cell r="D359">
            <v>7691637.9867922226</v>
          </cell>
          <cell r="E359">
            <v>635145000</v>
          </cell>
          <cell r="F359">
            <v>9515066.4984100852</v>
          </cell>
          <cell r="G359">
            <v>17206704</v>
          </cell>
          <cell r="H359">
            <v>19205842.658752535</v>
          </cell>
          <cell r="I359">
            <v>15844820</v>
          </cell>
          <cell r="J359">
            <v>15844820</v>
          </cell>
          <cell r="K359">
            <v>82.5</v>
          </cell>
          <cell r="L359">
            <v>0.89590987001856526</v>
          </cell>
          <cell r="M359">
            <v>15462364</v>
          </cell>
          <cell r="N359">
            <v>4.1000000000000009E-2</v>
          </cell>
          <cell r="O359">
            <v>16096321</v>
          </cell>
          <cell r="P359">
            <v>83.809501545950368</v>
          </cell>
          <cell r="Q359">
            <v>0</v>
          </cell>
          <cell r="R359">
            <v>0</v>
          </cell>
          <cell r="S359">
            <v>0</v>
          </cell>
          <cell r="T359">
            <v>251501</v>
          </cell>
          <cell r="U359">
            <v>251501</v>
          </cell>
          <cell r="V359">
            <v>0</v>
          </cell>
          <cell r="W359">
            <v>15844820</v>
          </cell>
          <cell r="X359">
            <v>82.499998992645914</v>
          </cell>
          <cell r="Z359">
            <v>0</v>
          </cell>
          <cell r="AA359">
            <v>0</v>
          </cell>
          <cell r="AB359">
            <v>0</v>
          </cell>
        </row>
        <row r="360">
          <cell r="A360">
            <v>351</v>
          </cell>
          <cell r="B360" t="str">
            <v>Yarmouth</v>
          </cell>
          <cell r="C360">
            <v>6274212500</v>
          </cell>
          <cell r="D360">
            <v>21682724.566649247</v>
          </cell>
          <cell r="E360">
            <v>742879000</v>
          </cell>
          <cell r="F360">
            <v>11129022.640928268</v>
          </cell>
          <cell r="G360">
            <v>32811747</v>
          </cell>
          <cell r="H360">
            <v>29636811.910050504</v>
          </cell>
          <cell r="I360">
            <v>24450370</v>
          </cell>
          <cell r="J360">
            <v>24450370</v>
          </cell>
          <cell r="K360">
            <v>82.5</v>
          </cell>
          <cell r="L360">
            <v>1.1071280912260608</v>
          </cell>
          <cell r="M360">
            <v>22656936</v>
          </cell>
          <cell r="N360">
            <v>3.32E-2</v>
          </cell>
          <cell r="O360">
            <v>23409146</v>
          </cell>
          <cell r="P360">
            <v>78.986721213631739</v>
          </cell>
          <cell r="Q360">
            <v>3.5132787863682609</v>
          </cell>
          <cell r="R360">
            <v>0.01</v>
          </cell>
          <cell r="S360">
            <v>226569</v>
          </cell>
          <cell r="T360">
            <v>0</v>
          </cell>
          <cell r="U360">
            <v>0</v>
          </cell>
          <cell r="V360">
            <v>0</v>
          </cell>
          <cell r="W360">
            <v>23635715</v>
          </cell>
          <cell r="X360">
            <v>79.751206275951034</v>
          </cell>
          <cell r="Z360">
            <v>-1041224</v>
          </cell>
          <cell r="AA360">
            <v>814655</v>
          </cell>
          <cell r="AB360">
            <v>0</v>
          </cell>
        </row>
        <row r="361">
          <cell r="A361">
            <v>999</v>
          </cell>
          <cell r="B361" t="str">
            <v>STATE TOTAL</v>
          </cell>
          <cell r="C361">
            <v>1249672575100</v>
          </cell>
          <cell r="D361">
            <v>4318678438.8301449</v>
          </cell>
          <cell r="E361">
            <v>288278281343.5</v>
          </cell>
          <cell r="F361">
            <v>4318678438.8301497</v>
          </cell>
          <cell r="G361">
            <v>8637356880</v>
          </cell>
          <cell r="H361">
            <v>11359048511.850765</v>
          </cell>
          <cell r="I361">
            <v>9371215015</v>
          </cell>
          <cell r="J361">
            <v>6701838626</v>
          </cell>
          <cell r="K361">
            <v>59.000000035285069</v>
          </cell>
          <cell r="M361">
            <v>6246842877</v>
          </cell>
          <cell r="N361">
            <v>4.3799999999999999E-2</v>
          </cell>
          <cell r="O361">
            <v>6515788554</v>
          </cell>
          <cell r="S361">
            <v>12442348</v>
          </cell>
          <cell r="T361">
            <v>21435137</v>
          </cell>
          <cell r="U361">
            <v>21435137</v>
          </cell>
          <cell r="V361">
            <v>6811597</v>
          </cell>
          <cell r="W361">
            <v>6513607362</v>
          </cell>
          <cell r="X361">
            <v>57.342895887841557</v>
          </cell>
          <cell r="Z361">
            <v>-207485209</v>
          </cell>
          <cell r="AA361">
            <v>-188231264</v>
          </cell>
          <cell r="AB361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>Abington</v>
          </cell>
          <cell r="C10">
            <v>1759005600</v>
          </cell>
          <cell r="D10">
            <v>6669702.6310179522</v>
          </cell>
          <cell r="E10">
            <v>516549000</v>
          </cell>
          <cell r="F10">
            <v>7593654.1453119824</v>
          </cell>
          <cell r="G10">
            <v>14263357</v>
          </cell>
          <cell r="H10">
            <v>21821619.105999999</v>
          </cell>
          <cell r="I10">
            <v>18002836</v>
          </cell>
          <cell r="J10">
            <v>14263357</v>
          </cell>
          <cell r="K10">
            <v>65.36</v>
          </cell>
          <cell r="L10"/>
          <cell r="M10">
            <v>14647037</v>
          </cell>
          <cell r="N10">
            <v>2.98E-2</v>
          </cell>
          <cell r="O10">
            <v>15083519</v>
          </cell>
          <cell r="P10">
            <v>69.121905788616232</v>
          </cell>
          <cell r="Q10">
            <v>0</v>
          </cell>
          <cell r="R10">
            <v>0</v>
          </cell>
          <cell r="S10">
            <v>0</v>
          </cell>
          <cell r="T10">
            <v>820162</v>
          </cell>
          <cell r="U10">
            <v>697137.7</v>
          </cell>
          <cell r="V10">
            <v>14386381</v>
          </cell>
          <cell r="W10">
            <v>65.927193257829202</v>
          </cell>
          <cell r="X10"/>
          <cell r="Y10">
            <v>0</v>
          </cell>
          <cell r="Z10">
            <v>0</v>
          </cell>
          <cell r="AA10">
            <v>123024</v>
          </cell>
        </row>
        <row r="11">
          <cell r="A11">
            <v>2</v>
          </cell>
          <cell r="B11" t="str">
            <v>Acton</v>
          </cell>
          <cell r="C11">
            <v>3865006000</v>
          </cell>
          <cell r="D11">
            <v>14655121.443104088</v>
          </cell>
          <cell r="E11">
            <v>1315982000</v>
          </cell>
          <cell r="F11">
            <v>19345913.300492216</v>
          </cell>
          <cell r="G11">
            <v>34001035</v>
          </cell>
          <cell r="H11">
            <v>45015298</v>
          </cell>
          <cell r="I11">
            <v>37137621</v>
          </cell>
          <cell r="J11">
            <v>34001035</v>
          </cell>
          <cell r="K11">
            <v>75.53</v>
          </cell>
          <cell r="L11"/>
          <cell r="M11">
            <v>34660507</v>
          </cell>
          <cell r="N11">
            <v>4.3200000000000002E-2</v>
          </cell>
          <cell r="O11">
            <v>36157841</v>
          </cell>
          <cell r="P11">
            <v>80.323451374241714</v>
          </cell>
          <cell r="Q11">
            <v>0</v>
          </cell>
          <cell r="R11">
            <v>0</v>
          </cell>
          <cell r="S11">
            <v>0</v>
          </cell>
          <cell r="T11">
            <v>2156806</v>
          </cell>
          <cell r="U11">
            <v>1833285.0999999999</v>
          </cell>
          <cell r="V11">
            <v>34324556</v>
          </cell>
          <cell r="W11">
            <v>76.250869204509101</v>
          </cell>
          <cell r="X11"/>
          <cell r="Y11">
            <v>0</v>
          </cell>
          <cell r="Z11">
            <v>0</v>
          </cell>
          <cell r="AA11">
            <v>323521</v>
          </cell>
        </row>
        <row r="12">
          <cell r="A12">
            <v>3</v>
          </cell>
          <cell r="B12" t="str">
            <v>Acushnet</v>
          </cell>
          <cell r="C12">
            <v>1040797100</v>
          </cell>
          <cell r="D12">
            <v>3946438.3491592379</v>
          </cell>
          <cell r="E12">
            <v>287587000</v>
          </cell>
          <cell r="F12">
            <v>4227742.6046470655</v>
          </cell>
          <cell r="G12">
            <v>8174181</v>
          </cell>
          <cell r="H12">
            <v>14218337.339999998</v>
          </cell>
          <cell r="I12">
            <v>11730128</v>
          </cell>
          <cell r="J12">
            <v>8174181</v>
          </cell>
          <cell r="K12">
            <v>57.49</v>
          </cell>
          <cell r="L12"/>
          <cell r="M12">
            <v>8160751</v>
          </cell>
          <cell r="N12">
            <v>3.2599999999999997E-2</v>
          </cell>
          <cell r="O12">
            <v>8426791</v>
          </cell>
          <cell r="P12">
            <v>59.267063359744434</v>
          </cell>
          <cell r="Q12">
            <v>0</v>
          </cell>
          <cell r="R12">
            <v>0</v>
          </cell>
          <cell r="S12">
            <v>0</v>
          </cell>
          <cell r="T12">
            <v>252610</v>
          </cell>
          <cell r="U12">
            <v>214718.5</v>
          </cell>
          <cell r="V12">
            <v>8212073</v>
          </cell>
          <cell r="W12">
            <v>57.756914916466606</v>
          </cell>
          <cell r="X12"/>
          <cell r="Y12">
            <v>0</v>
          </cell>
          <cell r="Z12">
            <v>0</v>
          </cell>
          <cell r="AA12">
            <v>37892</v>
          </cell>
        </row>
        <row r="13">
          <cell r="A13">
            <v>4</v>
          </cell>
          <cell r="B13" t="str">
            <v>Adams</v>
          </cell>
          <cell r="C13">
            <v>483765400</v>
          </cell>
          <cell r="D13">
            <v>1834315.570783545</v>
          </cell>
          <cell r="E13">
            <v>169793000</v>
          </cell>
          <cell r="F13">
            <v>2496083.2724387376</v>
          </cell>
          <cell r="G13">
            <v>4330399</v>
          </cell>
          <cell r="H13">
            <v>13300477</v>
          </cell>
          <cell r="I13">
            <v>10972894</v>
          </cell>
          <cell r="J13">
            <v>4330399</v>
          </cell>
          <cell r="K13">
            <v>32.56</v>
          </cell>
          <cell r="L13"/>
          <cell r="M13">
            <v>3999249</v>
          </cell>
          <cell r="N13">
            <v>3.9899999999999998E-2</v>
          </cell>
          <cell r="O13">
            <v>4158819</v>
          </cell>
          <cell r="P13">
            <v>31.268194366262204</v>
          </cell>
          <cell r="Q13">
            <v>1.2918056337377983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4158819</v>
          </cell>
          <cell r="W13">
            <v>31.268194366262204</v>
          </cell>
          <cell r="X13"/>
          <cell r="Y13">
            <v>-171580</v>
          </cell>
          <cell r="Z13">
            <v>171580</v>
          </cell>
          <cell r="AA13">
            <v>0</v>
          </cell>
        </row>
        <row r="14">
          <cell r="A14">
            <v>5</v>
          </cell>
          <cell r="B14" t="str">
            <v>Agawam</v>
          </cell>
          <cell r="C14">
            <v>2944629200</v>
          </cell>
          <cell r="D14">
            <v>11165286.297333157</v>
          </cell>
          <cell r="E14">
            <v>771471000</v>
          </cell>
          <cell r="F14">
            <v>11341196.976739826</v>
          </cell>
          <cell r="G14">
            <v>22506483</v>
          </cell>
          <cell r="H14">
            <v>39809443.760000005</v>
          </cell>
          <cell r="I14">
            <v>32842791</v>
          </cell>
          <cell r="J14">
            <v>22506483</v>
          </cell>
          <cell r="K14">
            <v>56.54</v>
          </cell>
          <cell r="L14"/>
          <cell r="M14">
            <v>22728531</v>
          </cell>
          <cell r="N14">
            <v>4.7800000000000002E-2</v>
          </cell>
          <cell r="O14">
            <v>23814955</v>
          </cell>
          <cell r="P14">
            <v>59.822375674409564</v>
          </cell>
          <cell r="Q14">
            <v>0</v>
          </cell>
          <cell r="R14">
            <v>0</v>
          </cell>
          <cell r="S14">
            <v>0</v>
          </cell>
          <cell r="T14">
            <v>1308472</v>
          </cell>
          <cell r="U14">
            <v>1112201.2</v>
          </cell>
          <cell r="V14">
            <v>22702754</v>
          </cell>
          <cell r="W14">
            <v>57.028563716862131</v>
          </cell>
          <cell r="X14"/>
          <cell r="Y14">
            <v>0</v>
          </cell>
          <cell r="Z14">
            <v>0</v>
          </cell>
          <cell r="AA14">
            <v>196271</v>
          </cell>
        </row>
        <row r="15">
          <cell r="A15">
            <v>6</v>
          </cell>
          <cell r="B15" t="str">
            <v>Alford</v>
          </cell>
          <cell r="C15">
            <v>281265800</v>
          </cell>
          <cell r="D15">
            <v>1066488.5013870161</v>
          </cell>
          <cell r="E15">
            <v>38535000</v>
          </cell>
          <cell r="F15">
            <v>566493.1351906542</v>
          </cell>
          <cell r="G15">
            <v>1632982</v>
          </cell>
          <cell r="H15">
            <v>239087</v>
          </cell>
          <cell r="I15">
            <v>197247</v>
          </cell>
          <cell r="J15">
            <v>197247</v>
          </cell>
          <cell r="K15">
            <v>82.5</v>
          </cell>
          <cell r="L15"/>
          <cell r="M15">
            <v>217857</v>
          </cell>
          <cell r="N15">
            <v>4.0300000000000002E-2</v>
          </cell>
          <cell r="O15">
            <v>226637</v>
          </cell>
          <cell r="P15">
            <v>94.79269052687934</v>
          </cell>
          <cell r="Q15">
            <v>0</v>
          </cell>
          <cell r="R15">
            <v>0</v>
          </cell>
          <cell r="S15">
            <v>0</v>
          </cell>
          <cell r="T15">
            <v>29390</v>
          </cell>
          <cell r="U15">
            <v>24981.5</v>
          </cell>
          <cell r="V15">
            <v>201656</v>
          </cell>
          <cell r="W15">
            <v>84.344192699728552</v>
          </cell>
          <cell r="X15"/>
          <cell r="Y15">
            <v>0</v>
          </cell>
          <cell r="Z15">
            <v>0</v>
          </cell>
          <cell r="AA15">
            <v>4409</v>
          </cell>
        </row>
        <row r="16">
          <cell r="A16">
            <v>7</v>
          </cell>
          <cell r="B16" t="str">
            <v>Amesbury</v>
          </cell>
          <cell r="C16">
            <v>1849252600</v>
          </cell>
          <cell r="D16">
            <v>7011896.3416812262</v>
          </cell>
          <cell r="E16">
            <v>548616000</v>
          </cell>
          <cell r="F16">
            <v>8065062.8741600085</v>
          </cell>
          <cell r="G16">
            <v>15076959</v>
          </cell>
          <cell r="H16">
            <v>23896220.140000001</v>
          </cell>
          <cell r="I16">
            <v>19714382</v>
          </cell>
          <cell r="J16">
            <v>15076959</v>
          </cell>
          <cell r="K16">
            <v>63.09</v>
          </cell>
          <cell r="L16"/>
          <cell r="M16">
            <v>15384352</v>
          </cell>
          <cell r="N16">
            <v>3.4599999999999999E-2</v>
          </cell>
          <cell r="O16">
            <v>15916651</v>
          </cell>
          <cell r="P16">
            <v>66.607400278159645</v>
          </cell>
          <cell r="Q16">
            <v>0</v>
          </cell>
          <cell r="R16">
            <v>0</v>
          </cell>
          <cell r="S16">
            <v>0</v>
          </cell>
          <cell r="T16">
            <v>839692</v>
          </cell>
          <cell r="U16">
            <v>713738.2</v>
          </cell>
          <cell r="V16">
            <v>15202913</v>
          </cell>
          <cell r="W16">
            <v>63.620576438161315</v>
          </cell>
          <cell r="X16"/>
          <cell r="Y16">
            <v>0</v>
          </cell>
          <cell r="Z16">
            <v>0</v>
          </cell>
          <cell r="AA16">
            <v>125954</v>
          </cell>
        </row>
        <row r="17">
          <cell r="A17">
            <v>8</v>
          </cell>
          <cell r="B17" t="str">
            <v>Amherst</v>
          </cell>
          <cell r="C17">
            <v>2220991600</v>
          </cell>
          <cell r="D17">
            <v>8421436.2467002794</v>
          </cell>
          <cell r="E17">
            <v>663320000</v>
          </cell>
          <cell r="F17">
            <v>9751296.9102027956</v>
          </cell>
          <cell r="G17">
            <v>18172733</v>
          </cell>
          <cell r="H17">
            <v>24562999.120000001</v>
          </cell>
          <cell r="I17">
            <v>20264474</v>
          </cell>
          <cell r="J17">
            <v>18172733</v>
          </cell>
          <cell r="K17">
            <v>73.98</v>
          </cell>
          <cell r="L17"/>
          <cell r="M17">
            <v>18376324</v>
          </cell>
          <cell r="N17">
            <v>3.4799999999999998E-2</v>
          </cell>
          <cell r="O17">
            <v>19015820</v>
          </cell>
          <cell r="P17">
            <v>77.416523556835102</v>
          </cell>
          <cell r="Q17">
            <v>0</v>
          </cell>
          <cell r="R17">
            <v>0</v>
          </cell>
          <cell r="S17">
            <v>0</v>
          </cell>
          <cell r="T17">
            <v>843087</v>
          </cell>
          <cell r="U17">
            <v>716623.95</v>
          </cell>
          <cell r="V17">
            <v>18299196</v>
          </cell>
          <cell r="W17">
            <v>74.49902966083728</v>
          </cell>
          <cell r="X17"/>
          <cell r="Y17">
            <v>0</v>
          </cell>
          <cell r="Z17">
            <v>0</v>
          </cell>
          <cell r="AA17">
            <v>126463</v>
          </cell>
        </row>
        <row r="18">
          <cell r="A18">
            <v>9</v>
          </cell>
          <cell r="B18" t="str">
            <v>Andover</v>
          </cell>
          <cell r="C18">
            <v>7120772800</v>
          </cell>
          <cell r="D18">
            <v>27000162.523098886</v>
          </cell>
          <cell r="E18">
            <v>2447461000</v>
          </cell>
          <cell r="F18">
            <v>35979495.397608764</v>
          </cell>
          <cell r="G18">
            <v>62979658</v>
          </cell>
          <cell r="H18">
            <v>59005772.186840013</v>
          </cell>
          <cell r="I18">
            <v>48679762</v>
          </cell>
          <cell r="J18">
            <v>48679762</v>
          </cell>
          <cell r="K18">
            <v>82.5</v>
          </cell>
          <cell r="L18"/>
          <cell r="M18">
            <v>49813940</v>
          </cell>
          <cell r="N18">
            <v>4.1099999999999998E-2</v>
          </cell>
          <cell r="O18">
            <v>51861293</v>
          </cell>
          <cell r="P18">
            <v>87.891897822780393</v>
          </cell>
          <cell r="Q18">
            <v>0</v>
          </cell>
          <cell r="R18">
            <v>0</v>
          </cell>
          <cell r="S18">
            <v>0</v>
          </cell>
          <cell r="T18">
            <v>3181531</v>
          </cell>
          <cell r="U18">
            <v>2704301.35</v>
          </cell>
          <cell r="V18">
            <v>49156992</v>
          </cell>
          <cell r="W18">
            <v>83.308785188584352</v>
          </cell>
          <cell r="X18"/>
          <cell r="Y18">
            <v>0</v>
          </cell>
          <cell r="Z18">
            <v>0</v>
          </cell>
          <cell r="AA18">
            <v>477230</v>
          </cell>
        </row>
        <row r="19">
          <cell r="A19">
            <v>10</v>
          </cell>
          <cell r="B19" t="str">
            <v>Arlington</v>
          </cell>
          <cell r="C19">
            <v>7913085100</v>
          </cell>
          <cell r="D19">
            <v>30004409.599911995</v>
          </cell>
          <cell r="E19">
            <v>2304468000</v>
          </cell>
          <cell r="F19">
            <v>33877392.04013329</v>
          </cell>
          <cell r="G19">
            <v>63881802</v>
          </cell>
          <cell r="H19">
            <v>53252938.770829991</v>
          </cell>
          <cell r="I19">
            <v>43933674</v>
          </cell>
          <cell r="J19">
            <v>43933674</v>
          </cell>
          <cell r="K19">
            <v>82.5</v>
          </cell>
          <cell r="L19"/>
          <cell r="M19">
            <v>41680654</v>
          </cell>
          <cell r="N19">
            <v>4.2999999999999997E-2</v>
          </cell>
          <cell r="O19">
            <v>43472922</v>
          </cell>
          <cell r="P19">
            <v>81.634784865268088</v>
          </cell>
          <cell r="Q19">
            <v>0.86521513473191192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43472922</v>
          </cell>
          <cell r="W19">
            <v>81.634784865268088</v>
          </cell>
          <cell r="X19"/>
          <cell r="Y19">
            <v>-460752</v>
          </cell>
          <cell r="Z19">
            <v>460752</v>
          </cell>
          <cell r="AA19">
            <v>0</v>
          </cell>
        </row>
        <row r="20">
          <cell r="A20">
            <v>11</v>
          </cell>
          <cell r="B20" t="str">
            <v>Ashburnham</v>
          </cell>
          <cell r="C20">
            <v>585465100</v>
          </cell>
          <cell r="D20">
            <v>2219935.0120540769</v>
          </cell>
          <cell r="E20">
            <v>187496000</v>
          </cell>
          <cell r="F20">
            <v>2756330.527460929</v>
          </cell>
          <cell r="G20">
            <v>4976266</v>
          </cell>
          <cell r="H20">
            <v>11147635</v>
          </cell>
          <cell r="I20">
            <v>9196799</v>
          </cell>
          <cell r="J20">
            <v>4976266</v>
          </cell>
          <cell r="K20">
            <v>44.64</v>
          </cell>
          <cell r="L20"/>
          <cell r="M20">
            <v>5063238</v>
          </cell>
          <cell r="N20">
            <v>4.2799999999999991E-2</v>
          </cell>
          <cell r="O20">
            <v>5279945</v>
          </cell>
          <cell r="P20">
            <v>47.363813041959126</v>
          </cell>
          <cell r="Q20">
            <v>0</v>
          </cell>
          <cell r="R20">
            <v>0</v>
          </cell>
          <cell r="S20">
            <v>0</v>
          </cell>
          <cell r="T20">
            <v>303679</v>
          </cell>
          <cell r="U20">
            <v>258127.15</v>
          </cell>
          <cell r="V20">
            <v>5021818</v>
          </cell>
          <cell r="W20">
            <v>45.048281541331413</v>
          </cell>
          <cell r="X20"/>
          <cell r="Y20">
            <v>0</v>
          </cell>
          <cell r="Z20">
            <v>0</v>
          </cell>
          <cell r="AA20">
            <v>45552</v>
          </cell>
        </row>
        <row r="21">
          <cell r="A21">
            <v>12</v>
          </cell>
          <cell r="B21" t="str">
            <v>Ashby</v>
          </cell>
          <cell r="C21">
            <v>288268400</v>
          </cell>
          <cell r="D21">
            <v>1093040.582656096</v>
          </cell>
          <cell r="E21">
            <v>88954000</v>
          </cell>
          <cell r="F21">
            <v>1307689.9013299455</v>
          </cell>
          <cell r="G21">
            <v>2400730</v>
          </cell>
          <cell r="H21">
            <v>4444399</v>
          </cell>
          <cell r="I21">
            <v>3666629</v>
          </cell>
          <cell r="J21">
            <v>2400730</v>
          </cell>
          <cell r="K21">
            <v>54.02</v>
          </cell>
          <cell r="L21"/>
          <cell r="M21">
            <v>2480417</v>
          </cell>
          <cell r="N21">
            <v>3.2399999999999998E-2</v>
          </cell>
          <cell r="O21">
            <v>2560783</v>
          </cell>
          <cell r="P21">
            <v>57.61820664616296</v>
          </cell>
          <cell r="Q21">
            <v>0</v>
          </cell>
          <cell r="R21">
            <v>0</v>
          </cell>
          <cell r="S21">
            <v>0</v>
          </cell>
          <cell r="T21">
            <v>160053</v>
          </cell>
          <cell r="U21">
            <v>136045.04999999999</v>
          </cell>
          <cell r="V21">
            <v>2424738</v>
          </cell>
          <cell r="W21">
            <v>54.55716284699011</v>
          </cell>
          <cell r="X21"/>
          <cell r="Y21">
            <v>0</v>
          </cell>
          <cell r="Z21">
            <v>0</v>
          </cell>
          <cell r="AA21">
            <v>24008</v>
          </cell>
        </row>
        <row r="22">
          <cell r="A22">
            <v>13</v>
          </cell>
          <cell r="B22" t="str">
            <v>Ashfield</v>
          </cell>
          <cell r="C22">
            <v>230930200</v>
          </cell>
          <cell r="D22">
            <v>875628.68618582108</v>
          </cell>
          <cell r="E22">
            <v>45465000</v>
          </cell>
          <cell r="F22">
            <v>668369.28484346939</v>
          </cell>
          <cell r="G22">
            <v>1543998</v>
          </cell>
          <cell r="H22">
            <v>1960849.4</v>
          </cell>
          <cell r="I22">
            <v>1617701</v>
          </cell>
          <cell r="J22">
            <v>1543998</v>
          </cell>
          <cell r="K22">
            <v>78.739999999999995</v>
          </cell>
          <cell r="L22"/>
          <cell r="M22">
            <v>1581448</v>
          </cell>
          <cell r="N22">
            <v>3.49E-2</v>
          </cell>
          <cell r="O22">
            <v>1636641</v>
          </cell>
          <cell r="P22">
            <v>83.465920432237169</v>
          </cell>
          <cell r="Q22">
            <v>0</v>
          </cell>
          <cell r="R22">
            <v>0</v>
          </cell>
          <cell r="S22">
            <v>0</v>
          </cell>
          <cell r="T22">
            <v>92643</v>
          </cell>
          <cell r="U22">
            <v>78746.55</v>
          </cell>
          <cell r="V22">
            <v>1557894</v>
          </cell>
          <cell r="W22">
            <v>79.449956738136038</v>
          </cell>
          <cell r="X22"/>
          <cell r="Y22">
            <v>0</v>
          </cell>
          <cell r="Z22">
            <v>0</v>
          </cell>
          <cell r="AA22">
            <v>13896</v>
          </cell>
        </row>
        <row r="23">
          <cell r="A23">
            <v>14</v>
          </cell>
          <cell r="B23" t="str">
            <v>Ashland</v>
          </cell>
          <cell r="C23">
            <v>2267885700</v>
          </cell>
          <cell r="D23">
            <v>8599246.7676839642</v>
          </cell>
          <cell r="E23">
            <v>761361000</v>
          </cell>
          <cell r="F23">
            <v>11192572.464042861</v>
          </cell>
          <cell r="G23">
            <v>19791819</v>
          </cell>
          <cell r="H23">
            <v>26107230.790420003</v>
          </cell>
          <cell r="I23">
            <v>21538465</v>
          </cell>
          <cell r="J23">
            <v>19791819</v>
          </cell>
          <cell r="K23">
            <v>75.81</v>
          </cell>
          <cell r="L23"/>
          <cell r="M23">
            <v>19788949</v>
          </cell>
          <cell r="N23">
            <v>3.5999999999999997E-2</v>
          </cell>
          <cell r="O23">
            <v>20501351</v>
          </cell>
          <cell r="P23">
            <v>78.527482154572027</v>
          </cell>
          <cell r="Q23">
            <v>0</v>
          </cell>
          <cell r="R23">
            <v>0</v>
          </cell>
          <cell r="S23">
            <v>0</v>
          </cell>
          <cell r="T23">
            <v>709532</v>
          </cell>
          <cell r="U23">
            <v>603102.19999999995</v>
          </cell>
          <cell r="V23">
            <v>19898249</v>
          </cell>
          <cell r="W23">
            <v>76.217386515392604</v>
          </cell>
          <cell r="X23"/>
          <cell r="Y23">
            <v>0</v>
          </cell>
          <cell r="Z23">
            <v>0</v>
          </cell>
          <cell r="AA23">
            <v>106430</v>
          </cell>
        </row>
        <row r="24">
          <cell r="A24">
            <v>15</v>
          </cell>
          <cell r="B24" t="str">
            <v>Athol</v>
          </cell>
          <cell r="C24">
            <v>635006300</v>
          </cell>
          <cell r="D24">
            <v>2407782.664150117</v>
          </cell>
          <cell r="E24">
            <v>209670000</v>
          </cell>
          <cell r="F24">
            <v>3082304.8048637463</v>
          </cell>
          <cell r="G24">
            <v>5490087</v>
          </cell>
          <cell r="H24">
            <v>18186160.84</v>
          </cell>
          <cell r="I24">
            <v>15003583</v>
          </cell>
          <cell r="J24">
            <v>5490087</v>
          </cell>
          <cell r="K24">
            <v>30.19</v>
          </cell>
          <cell r="L24"/>
          <cell r="M24">
            <v>2509131</v>
          </cell>
          <cell r="N24">
            <v>4.5600000000000002E-2</v>
          </cell>
          <cell r="O24">
            <v>2623547</v>
          </cell>
          <cell r="P24">
            <v>14.426062889697835</v>
          </cell>
          <cell r="Q24">
            <v>15.763937110302166</v>
          </cell>
          <cell r="R24">
            <v>0.02</v>
          </cell>
          <cell r="S24">
            <v>50183</v>
          </cell>
          <cell r="T24">
            <v>0</v>
          </cell>
          <cell r="U24">
            <v>0</v>
          </cell>
          <cell r="V24">
            <v>2673730</v>
          </cell>
          <cell r="W24">
            <v>14.702003482335858</v>
          </cell>
          <cell r="X24"/>
          <cell r="Y24">
            <v>-2866540</v>
          </cell>
          <cell r="Z24">
            <v>2816357</v>
          </cell>
          <cell r="AA24">
            <v>0</v>
          </cell>
        </row>
        <row r="25">
          <cell r="A25">
            <v>16</v>
          </cell>
          <cell r="B25" t="str">
            <v>Attleboro</v>
          </cell>
          <cell r="C25">
            <v>3884331000</v>
          </cell>
          <cell r="D25">
            <v>14728396.936567226</v>
          </cell>
          <cell r="E25">
            <v>1238666000</v>
          </cell>
          <cell r="F25">
            <v>18209310.647309378</v>
          </cell>
          <cell r="G25">
            <v>32937708</v>
          </cell>
          <cell r="H25">
            <v>69263004.280000016</v>
          </cell>
          <cell r="I25">
            <v>57141979</v>
          </cell>
          <cell r="J25">
            <v>32937708</v>
          </cell>
          <cell r="K25">
            <v>47.55</v>
          </cell>
          <cell r="L25"/>
          <cell r="M25">
            <v>33385070</v>
          </cell>
          <cell r="N25">
            <v>3.6700000000000003E-2</v>
          </cell>
          <cell r="O25">
            <v>34610302</v>
          </cell>
          <cell r="P25">
            <v>49.969391827252679</v>
          </cell>
          <cell r="Q25">
            <v>0</v>
          </cell>
          <cell r="R25">
            <v>0</v>
          </cell>
          <cell r="S25">
            <v>0</v>
          </cell>
          <cell r="T25">
            <v>1672594</v>
          </cell>
          <cell r="U25">
            <v>1421704.9</v>
          </cell>
          <cell r="V25">
            <v>33188597</v>
          </cell>
          <cell r="W25">
            <v>47.916773673046329</v>
          </cell>
          <cell r="X25"/>
          <cell r="Y25">
            <v>0</v>
          </cell>
          <cell r="Z25">
            <v>0</v>
          </cell>
          <cell r="AA25">
            <v>250889</v>
          </cell>
        </row>
        <row r="26">
          <cell r="A26">
            <v>17</v>
          </cell>
          <cell r="B26" t="str">
            <v>Auburn</v>
          </cell>
          <cell r="C26">
            <v>1944459700</v>
          </cell>
          <cell r="D26">
            <v>7372897.4921958055</v>
          </cell>
          <cell r="E26">
            <v>504025000</v>
          </cell>
          <cell r="F26">
            <v>7409542.0387821328</v>
          </cell>
          <cell r="G26">
            <v>14782440</v>
          </cell>
          <cell r="H26">
            <v>24494202.420000002</v>
          </cell>
          <cell r="I26">
            <v>20207717</v>
          </cell>
          <cell r="J26">
            <v>14782440</v>
          </cell>
          <cell r="K26">
            <v>60.35</v>
          </cell>
          <cell r="L26"/>
          <cell r="M26">
            <v>15322827</v>
          </cell>
          <cell r="N26">
            <v>5.1100000000000007E-2</v>
          </cell>
          <cell r="O26">
            <v>16105823</v>
          </cell>
          <cell r="P26">
            <v>65.753612727758295</v>
          </cell>
          <cell r="Q26">
            <v>0</v>
          </cell>
          <cell r="R26">
            <v>0</v>
          </cell>
          <cell r="S26">
            <v>0</v>
          </cell>
          <cell r="T26">
            <v>1323383</v>
          </cell>
          <cell r="U26">
            <v>1124875.55</v>
          </cell>
          <cell r="V26">
            <v>14980947</v>
          </cell>
          <cell r="W26">
            <v>61.161195384617869</v>
          </cell>
          <cell r="X26"/>
          <cell r="Y26">
            <v>0</v>
          </cell>
          <cell r="Z26">
            <v>0</v>
          </cell>
          <cell r="AA26">
            <v>198507</v>
          </cell>
        </row>
        <row r="27">
          <cell r="A27">
            <v>18</v>
          </cell>
          <cell r="B27" t="str">
            <v>Avon</v>
          </cell>
          <cell r="C27">
            <v>770032900</v>
          </cell>
          <cell r="D27">
            <v>2919769.2486598017</v>
          </cell>
          <cell r="E27">
            <v>131491000</v>
          </cell>
          <cell r="F27">
            <v>1933015.4103893684</v>
          </cell>
          <cell r="G27">
            <v>4852785</v>
          </cell>
          <cell r="H27">
            <v>6561645.7000000011</v>
          </cell>
          <cell r="I27">
            <v>5413358</v>
          </cell>
          <cell r="J27">
            <v>4852785</v>
          </cell>
          <cell r="K27">
            <v>73.959999999999994</v>
          </cell>
          <cell r="L27"/>
          <cell r="M27">
            <v>5158418</v>
          </cell>
          <cell r="N27">
            <v>5.8200000000000002E-2</v>
          </cell>
          <cell r="O27">
            <v>5458638</v>
          </cell>
          <cell r="P27">
            <v>83.190075319062089</v>
          </cell>
          <cell r="Q27">
            <v>0</v>
          </cell>
          <cell r="R27">
            <v>0</v>
          </cell>
          <cell r="S27">
            <v>0</v>
          </cell>
          <cell r="T27">
            <v>605853</v>
          </cell>
          <cell r="U27">
            <v>514975.05</v>
          </cell>
          <cell r="V27">
            <v>4943663</v>
          </cell>
          <cell r="W27">
            <v>75.341815544841126</v>
          </cell>
          <cell r="X27"/>
          <cell r="Y27">
            <v>0</v>
          </cell>
          <cell r="Z27">
            <v>0</v>
          </cell>
          <cell r="AA27">
            <v>90878</v>
          </cell>
        </row>
        <row r="28">
          <cell r="A28">
            <v>19</v>
          </cell>
          <cell r="B28" t="str">
            <v>Ayer</v>
          </cell>
          <cell r="C28">
            <v>1012014600</v>
          </cell>
          <cell r="D28">
            <v>3837302.4169158875</v>
          </cell>
          <cell r="E28">
            <v>230071000</v>
          </cell>
          <cell r="F28">
            <v>3382214.6647579861</v>
          </cell>
          <cell r="G28">
            <v>7219517</v>
          </cell>
          <cell r="H28">
            <v>10850769</v>
          </cell>
          <cell r="I28">
            <v>8951884</v>
          </cell>
          <cell r="J28">
            <v>7219517</v>
          </cell>
          <cell r="K28">
            <v>66.53</v>
          </cell>
          <cell r="L28"/>
          <cell r="M28">
            <v>7325712</v>
          </cell>
          <cell r="N28">
            <v>5.1900000000000002E-2</v>
          </cell>
          <cell r="O28">
            <v>7705916</v>
          </cell>
          <cell r="P28">
            <v>71.017233893745228</v>
          </cell>
          <cell r="Q28">
            <v>0</v>
          </cell>
          <cell r="R28">
            <v>0</v>
          </cell>
          <cell r="S28">
            <v>0</v>
          </cell>
          <cell r="T28">
            <v>486399</v>
          </cell>
          <cell r="U28">
            <v>413439.14999999997</v>
          </cell>
          <cell r="V28">
            <v>7292477</v>
          </cell>
          <cell r="W28">
            <v>67.207006249971769</v>
          </cell>
          <cell r="X28"/>
          <cell r="Y28">
            <v>0</v>
          </cell>
          <cell r="Z28">
            <v>0</v>
          </cell>
          <cell r="AA28">
            <v>72960</v>
          </cell>
        </row>
        <row r="29">
          <cell r="A29">
            <v>20</v>
          </cell>
          <cell r="B29" t="str">
            <v>Barnstable</v>
          </cell>
          <cell r="C29">
            <v>13476184100</v>
          </cell>
          <cell r="D29">
            <v>51098268.560289003</v>
          </cell>
          <cell r="E29">
            <v>1492914000</v>
          </cell>
          <cell r="F29">
            <v>21946945.177890755</v>
          </cell>
          <cell r="G29">
            <v>73045214</v>
          </cell>
          <cell r="H29">
            <v>60062781.839999989</v>
          </cell>
          <cell r="I29">
            <v>49551795</v>
          </cell>
          <cell r="J29">
            <v>49551795</v>
          </cell>
          <cell r="K29">
            <v>82.5</v>
          </cell>
          <cell r="L29"/>
          <cell r="M29">
            <v>49113901</v>
          </cell>
          <cell r="N29">
            <v>3.4599999999999999E-2</v>
          </cell>
          <cell r="O29">
            <v>50813242</v>
          </cell>
          <cell r="P29">
            <v>84.600214048294248</v>
          </cell>
          <cell r="Q29">
            <v>0</v>
          </cell>
          <cell r="R29">
            <v>0</v>
          </cell>
          <cell r="S29">
            <v>0</v>
          </cell>
          <cell r="T29">
            <v>1261447</v>
          </cell>
          <cell r="U29">
            <v>1072229.95</v>
          </cell>
          <cell r="V29">
            <v>49741012</v>
          </cell>
          <cell r="W29">
            <v>82.815031998524574</v>
          </cell>
          <cell r="X29"/>
          <cell r="Y29">
            <v>0</v>
          </cell>
          <cell r="Z29">
            <v>0</v>
          </cell>
          <cell r="AA29">
            <v>189217</v>
          </cell>
        </row>
        <row r="30">
          <cell r="A30">
            <v>21</v>
          </cell>
          <cell r="B30" t="str">
            <v>Barre</v>
          </cell>
          <cell r="C30">
            <v>406699000</v>
          </cell>
          <cell r="D30">
            <v>1542099.3488209306</v>
          </cell>
          <cell r="E30">
            <v>126515000</v>
          </cell>
          <cell r="F30">
            <v>1859864.5127454421</v>
          </cell>
          <cell r="G30">
            <v>3401964</v>
          </cell>
          <cell r="H30">
            <v>8688803</v>
          </cell>
          <cell r="I30">
            <v>7168262</v>
          </cell>
          <cell r="J30">
            <v>3401964</v>
          </cell>
          <cell r="K30">
            <v>39.15</v>
          </cell>
          <cell r="L30"/>
          <cell r="M30">
            <v>3610197</v>
          </cell>
          <cell r="N30">
            <v>4.36E-2</v>
          </cell>
          <cell r="O30">
            <v>3767602</v>
          </cell>
          <cell r="P30">
            <v>43.361576962902717</v>
          </cell>
          <cell r="Q30">
            <v>0</v>
          </cell>
          <cell r="R30">
            <v>0</v>
          </cell>
          <cell r="S30">
            <v>0</v>
          </cell>
          <cell r="T30">
            <v>365638</v>
          </cell>
          <cell r="U30">
            <v>310792.3</v>
          </cell>
          <cell r="V30">
            <v>3456810</v>
          </cell>
          <cell r="W30">
            <v>39.784651579740043</v>
          </cell>
          <cell r="X30"/>
          <cell r="Y30">
            <v>0</v>
          </cell>
          <cell r="Z30">
            <v>0</v>
          </cell>
          <cell r="AA30">
            <v>54846</v>
          </cell>
        </row>
        <row r="31">
          <cell r="A31">
            <v>22</v>
          </cell>
          <cell r="B31" t="str">
            <v>Becket</v>
          </cell>
          <cell r="C31">
            <v>516080100</v>
          </cell>
          <cell r="D31">
            <v>1956844.7086160544</v>
          </cell>
          <cell r="E31">
            <v>41521000</v>
          </cell>
          <cell r="F31">
            <v>610389.55407424818</v>
          </cell>
          <cell r="G31">
            <v>2567234</v>
          </cell>
          <cell r="H31">
            <v>2035764.8</v>
          </cell>
          <cell r="I31">
            <v>1679506</v>
          </cell>
          <cell r="J31">
            <v>1679506</v>
          </cell>
          <cell r="K31">
            <v>82.5</v>
          </cell>
          <cell r="L31"/>
          <cell r="M31">
            <v>1676045</v>
          </cell>
          <cell r="N31">
            <v>3.9100000000000003E-2</v>
          </cell>
          <cell r="O31">
            <v>1741578</v>
          </cell>
          <cell r="P31">
            <v>85.549077182197081</v>
          </cell>
          <cell r="Q31">
            <v>0</v>
          </cell>
          <cell r="R31">
            <v>0</v>
          </cell>
          <cell r="S31">
            <v>0</v>
          </cell>
          <cell r="T31">
            <v>62072</v>
          </cell>
          <cell r="U31">
            <v>52761.2</v>
          </cell>
          <cell r="V31">
            <v>1688817</v>
          </cell>
          <cell r="W31">
            <v>82.957373071781177</v>
          </cell>
          <cell r="X31"/>
          <cell r="Y31">
            <v>0</v>
          </cell>
          <cell r="Z31">
            <v>0</v>
          </cell>
          <cell r="AA31">
            <v>9311</v>
          </cell>
        </row>
        <row r="32">
          <cell r="A32">
            <v>23</v>
          </cell>
          <cell r="B32" t="str">
            <v>Bedford</v>
          </cell>
          <cell r="C32">
            <v>3037581300</v>
          </cell>
          <cell r="D32">
            <v>11517737.060382828</v>
          </cell>
          <cell r="E32">
            <v>805132000</v>
          </cell>
          <cell r="F32">
            <v>11836038.69008231</v>
          </cell>
          <cell r="G32">
            <v>23353776</v>
          </cell>
          <cell r="H32">
            <v>26208295.370000001</v>
          </cell>
          <cell r="I32">
            <v>21621844</v>
          </cell>
          <cell r="J32">
            <v>21621844</v>
          </cell>
          <cell r="K32">
            <v>82.5</v>
          </cell>
          <cell r="L32"/>
          <cell r="M32">
            <v>22418457</v>
          </cell>
          <cell r="N32">
            <v>0.05</v>
          </cell>
          <cell r="O32">
            <v>23539380</v>
          </cell>
          <cell r="P32">
            <v>89.816524377792831</v>
          </cell>
          <cell r="Q32">
            <v>0</v>
          </cell>
          <cell r="R32">
            <v>0</v>
          </cell>
          <cell r="S32">
            <v>0</v>
          </cell>
          <cell r="T32">
            <v>1917536</v>
          </cell>
          <cell r="U32">
            <v>1629905.5999999999</v>
          </cell>
          <cell r="V32">
            <v>21909474</v>
          </cell>
          <cell r="W32">
            <v>83.597478167463123</v>
          </cell>
          <cell r="X32"/>
          <cell r="Y32">
            <v>0</v>
          </cell>
          <cell r="Z32">
            <v>0</v>
          </cell>
          <cell r="AA32">
            <v>287630</v>
          </cell>
        </row>
        <row r="33">
          <cell r="A33">
            <v>24</v>
          </cell>
          <cell r="B33" t="str">
            <v>Belchertown</v>
          </cell>
          <cell r="C33">
            <v>1401621900</v>
          </cell>
          <cell r="D33">
            <v>5314594.3788481299</v>
          </cell>
          <cell r="E33">
            <v>455829000</v>
          </cell>
          <cell r="F33">
            <v>6701025.0245444588</v>
          </cell>
          <cell r="G33">
            <v>12015619</v>
          </cell>
          <cell r="H33">
            <v>24734901.73</v>
          </cell>
          <cell r="I33">
            <v>20406294</v>
          </cell>
          <cell r="J33">
            <v>12015619</v>
          </cell>
          <cell r="K33">
            <v>48.58</v>
          </cell>
          <cell r="L33"/>
          <cell r="M33">
            <v>12083498</v>
          </cell>
          <cell r="N33">
            <v>3.3500000000000002E-2</v>
          </cell>
          <cell r="O33">
            <v>12488295</v>
          </cell>
          <cell r="P33">
            <v>50.488557166384183</v>
          </cell>
          <cell r="Q33">
            <v>0</v>
          </cell>
          <cell r="R33">
            <v>0</v>
          </cell>
          <cell r="S33">
            <v>0</v>
          </cell>
          <cell r="T33">
            <v>472676</v>
          </cell>
          <cell r="U33">
            <v>401774.6</v>
          </cell>
          <cell r="V33">
            <v>12086520</v>
          </cell>
          <cell r="W33">
            <v>48.864232944741111</v>
          </cell>
          <cell r="X33"/>
          <cell r="Y33">
            <v>0</v>
          </cell>
          <cell r="Z33">
            <v>0</v>
          </cell>
          <cell r="AA33">
            <v>70901</v>
          </cell>
        </row>
        <row r="34">
          <cell r="A34">
            <v>25</v>
          </cell>
          <cell r="B34" t="str">
            <v>Bellingham</v>
          </cell>
          <cell r="C34">
            <v>2163943500</v>
          </cell>
          <cell r="D34">
            <v>8205124.335774825</v>
          </cell>
          <cell r="E34">
            <v>533677000</v>
          </cell>
          <cell r="F34">
            <v>7845448.4730541781</v>
          </cell>
          <cell r="G34">
            <v>16050573</v>
          </cell>
          <cell r="H34">
            <v>23893203.420000002</v>
          </cell>
          <cell r="I34">
            <v>19711893</v>
          </cell>
          <cell r="J34">
            <v>16050573</v>
          </cell>
          <cell r="K34">
            <v>67.180000000000007</v>
          </cell>
          <cell r="L34"/>
          <cell r="M34">
            <v>16474483</v>
          </cell>
          <cell r="N34">
            <v>4.3099999999999999E-2</v>
          </cell>
          <cell r="O34">
            <v>17184533</v>
          </cell>
          <cell r="P34">
            <v>71.922264662157218</v>
          </cell>
          <cell r="Q34">
            <v>0</v>
          </cell>
          <cell r="R34">
            <v>0</v>
          </cell>
          <cell r="S34">
            <v>0</v>
          </cell>
          <cell r="T34">
            <v>1133960</v>
          </cell>
          <cell r="U34">
            <v>963866</v>
          </cell>
          <cell r="V34">
            <v>16220667</v>
          </cell>
          <cell r="W34">
            <v>67.888205339692362</v>
          </cell>
          <cell r="X34"/>
          <cell r="Y34">
            <v>0</v>
          </cell>
          <cell r="Z34">
            <v>0</v>
          </cell>
          <cell r="AA34">
            <v>170094</v>
          </cell>
        </row>
        <row r="35">
          <cell r="A35">
            <v>26</v>
          </cell>
          <cell r="B35" t="str">
            <v>Belmont</v>
          </cell>
          <cell r="C35">
            <v>5760631800</v>
          </cell>
          <cell r="D35">
            <v>21842853.185223334</v>
          </cell>
          <cell r="E35">
            <v>1857450000</v>
          </cell>
          <cell r="F35">
            <v>27305895.263004556</v>
          </cell>
          <cell r="G35">
            <v>49148748</v>
          </cell>
          <cell r="H35">
            <v>41182985.169720002</v>
          </cell>
          <cell r="I35">
            <v>33975963</v>
          </cell>
          <cell r="J35">
            <v>33975963</v>
          </cell>
          <cell r="K35">
            <v>82.5</v>
          </cell>
          <cell r="L35"/>
          <cell r="M35">
            <v>32834400</v>
          </cell>
          <cell r="N35">
            <v>3.7999999999999999E-2</v>
          </cell>
          <cell r="O35">
            <v>34082107</v>
          </cell>
          <cell r="P35">
            <v>82.757738079314947</v>
          </cell>
          <cell r="Q35">
            <v>0</v>
          </cell>
          <cell r="R35">
            <v>0</v>
          </cell>
          <cell r="S35">
            <v>0</v>
          </cell>
          <cell r="T35">
            <v>106144</v>
          </cell>
          <cell r="U35">
            <v>90222.399999999994</v>
          </cell>
          <cell r="V35">
            <v>33991885</v>
          </cell>
          <cell r="W35">
            <v>82.538662168163341</v>
          </cell>
          <cell r="X35"/>
          <cell r="Y35">
            <v>0</v>
          </cell>
          <cell r="Z35">
            <v>0</v>
          </cell>
          <cell r="AA35">
            <v>15922</v>
          </cell>
        </row>
        <row r="36">
          <cell r="A36">
            <v>27</v>
          </cell>
          <cell r="B36" t="str">
            <v>Berkley</v>
          </cell>
          <cell r="C36">
            <v>755363800</v>
          </cell>
          <cell r="D36">
            <v>2864147.745883082</v>
          </cell>
          <cell r="E36">
            <v>220213000</v>
          </cell>
          <cell r="F36">
            <v>3237294.7393211243</v>
          </cell>
          <cell r="G36">
            <v>6101442</v>
          </cell>
          <cell r="H36">
            <v>11591203.84</v>
          </cell>
          <cell r="I36">
            <v>9562743</v>
          </cell>
          <cell r="J36">
            <v>6101442</v>
          </cell>
          <cell r="K36">
            <v>52.64</v>
          </cell>
          <cell r="L36"/>
          <cell r="M36">
            <v>5776913</v>
          </cell>
          <cell r="N36">
            <v>3.9699999999999999E-2</v>
          </cell>
          <cell r="O36">
            <v>6006256</v>
          </cell>
          <cell r="P36">
            <v>51.817361534727354</v>
          </cell>
          <cell r="Q36">
            <v>0.82263846527264661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6006256</v>
          </cell>
          <cell r="W36">
            <v>51.817361534727354</v>
          </cell>
          <cell r="X36"/>
          <cell r="Y36">
            <v>-95186</v>
          </cell>
          <cell r="Z36">
            <v>95186</v>
          </cell>
          <cell r="AA36">
            <v>0</v>
          </cell>
        </row>
        <row r="37">
          <cell r="A37">
            <v>28</v>
          </cell>
          <cell r="B37" t="str">
            <v>Berlin</v>
          </cell>
          <cell r="C37">
            <v>533595700</v>
          </cell>
          <cell r="D37">
            <v>2023259.4166783018</v>
          </cell>
          <cell r="E37">
            <v>137395000</v>
          </cell>
          <cell r="F37">
            <v>2019808.5976260526</v>
          </cell>
          <cell r="G37">
            <v>4043068</v>
          </cell>
          <cell r="H37">
            <v>3885765.7034299998</v>
          </cell>
          <cell r="I37">
            <v>3205757</v>
          </cell>
          <cell r="J37">
            <v>3205757</v>
          </cell>
          <cell r="K37">
            <v>82.5</v>
          </cell>
          <cell r="L37"/>
          <cell r="M37">
            <v>3303598</v>
          </cell>
          <cell r="N37">
            <v>5.2200000000000003E-2</v>
          </cell>
          <cell r="O37">
            <v>3476046</v>
          </cell>
          <cell r="P37">
            <v>89.455882451473173</v>
          </cell>
          <cell r="Q37">
            <v>0</v>
          </cell>
          <cell r="R37">
            <v>0</v>
          </cell>
          <cell r="S37">
            <v>0</v>
          </cell>
          <cell r="T37">
            <v>270289</v>
          </cell>
          <cell r="U37">
            <v>229745.65</v>
          </cell>
          <cell r="V37">
            <v>3246300</v>
          </cell>
          <cell r="W37">
            <v>83.543379806313652</v>
          </cell>
          <cell r="X37"/>
          <cell r="Y37">
            <v>0</v>
          </cell>
          <cell r="Z37">
            <v>0</v>
          </cell>
          <cell r="AA37">
            <v>40543</v>
          </cell>
        </row>
        <row r="38">
          <cell r="A38">
            <v>29</v>
          </cell>
          <cell r="B38" t="str">
            <v>Bernardston</v>
          </cell>
          <cell r="C38">
            <v>221233900</v>
          </cell>
          <cell r="D38">
            <v>838862.77843593142</v>
          </cell>
          <cell r="E38">
            <v>55041000</v>
          </cell>
          <cell r="F38">
            <v>809143.60072735942</v>
          </cell>
          <cell r="G38">
            <v>1648006</v>
          </cell>
          <cell r="H38">
            <v>2921385</v>
          </cell>
          <cell r="I38">
            <v>2410143</v>
          </cell>
          <cell r="J38">
            <v>1648006</v>
          </cell>
          <cell r="K38">
            <v>56.41</v>
          </cell>
          <cell r="L38"/>
          <cell r="M38">
            <v>1684497</v>
          </cell>
          <cell r="N38">
            <v>3.5000000000000003E-2</v>
          </cell>
          <cell r="O38">
            <v>1743454</v>
          </cell>
          <cell r="P38">
            <v>59.679022107664686</v>
          </cell>
          <cell r="Q38">
            <v>0</v>
          </cell>
          <cell r="R38">
            <v>0</v>
          </cell>
          <cell r="S38">
            <v>0</v>
          </cell>
          <cell r="T38">
            <v>95448</v>
          </cell>
          <cell r="U38">
            <v>81130.8</v>
          </cell>
          <cell r="V38">
            <v>1662323</v>
          </cell>
          <cell r="W38">
            <v>56.901880443693656</v>
          </cell>
          <cell r="X38"/>
          <cell r="Y38">
            <v>0</v>
          </cell>
          <cell r="Z38">
            <v>0</v>
          </cell>
          <cell r="AA38">
            <v>14317</v>
          </cell>
        </row>
        <row r="39">
          <cell r="A39">
            <v>30</v>
          </cell>
          <cell r="B39" t="str">
            <v>Beverly</v>
          </cell>
          <cell r="C39">
            <v>5684015700</v>
          </cell>
          <cell r="D39">
            <v>21552344.386531431</v>
          </cell>
          <cell r="E39">
            <v>1570944000</v>
          </cell>
          <cell r="F39">
            <v>23094044.161643885</v>
          </cell>
          <cell r="G39">
            <v>44646389</v>
          </cell>
          <cell r="H39">
            <v>46416731.990000002</v>
          </cell>
          <cell r="I39">
            <v>38293804</v>
          </cell>
          <cell r="J39">
            <v>38293804</v>
          </cell>
          <cell r="K39">
            <v>82.5</v>
          </cell>
          <cell r="L39"/>
          <cell r="M39">
            <v>38866293</v>
          </cell>
          <cell r="N39">
            <v>3.2399999999999998E-2</v>
          </cell>
          <cell r="O39">
            <v>40125561</v>
          </cell>
          <cell r="P39">
            <v>86.446329329356132</v>
          </cell>
          <cell r="Q39">
            <v>0</v>
          </cell>
          <cell r="R39">
            <v>0</v>
          </cell>
          <cell r="S39">
            <v>0</v>
          </cell>
          <cell r="T39">
            <v>1831757</v>
          </cell>
          <cell r="U39">
            <v>1556993.45</v>
          </cell>
          <cell r="V39">
            <v>38568568</v>
          </cell>
          <cell r="W39">
            <v>83.091950567112718</v>
          </cell>
          <cell r="X39"/>
          <cell r="Y39">
            <v>0</v>
          </cell>
          <cell r="Z39">
            <v>0</v>
          </cell>
          <cell r="AA39">
            <v>274764</v>
          </cell>
        </row>
        <row r="40">
          <cell r="A40">
            <v>31</v>
          </cell>
          <cell r="B40" t="str">
            <v>Billerica</v>
          </cell>
          <cell r="C40">
            <v>5566356800</v>
          </cell>
          <cell r="D40">
            <v>21106211.710835185</v>
          </cell>
          <cell r="E40">
            <v>1382527000</v>
          </cell>
          <cell r="F40">
            <v>20324174.249791864</v>
          </cell>
          <cell r="G40">
            <v>41430386</v>
          </cell>
          <cell r="H40">
            <v>59291109.506909996</v>
          </cell>
          <cell r="I40">
            <v>48915165</v>
          </cell>
          <cell r="J40">
            <v>41430386</v>
          </cell>
          <cell r="K40">
            <v>69.88</v>
          </cell>
          <cell r="L40"/>
          <cell r="M40">
            <v>42201569</v>
          </cell>
          <cell r="N40">
            <v>4.4600000000000001E-2</v>
          </cell>
          <cell r="O40">
            <v>44083759</v>
          </cell>
          <cell r="P40">
            <v>74.351381457724827</v>
          </cell>
          <cell r="Q40">
            <v>0</v>
          </cell>
          <cell r="R40">
            <v>0</v>
          </cell>
          <cell r="S40">
            <v>0</v>
          </cell>
          <cell r="T40">
            <v>2653373</v>
          </cell>
          <cell r="U40">
            <v>2255367.0499999998</v>
          </cell>
          <cell r="V40">
            <v>41828392</v>
          </cell>
          <cell r="W40">
            <v>70.547494131687941</v>
          </cell>
          <cell r="X40"/>
          <cell r="Y40">
            <v>0</v>
          </cell>
          <cell r="Z40">
            <v>0</v>
          </cell>
          <cell r="AA40">
            <v>398006</v>
          </cell>
        </row>
        <row r="41">
          <cell r="A41">
            <v>32</v>
          </cell>
          <cell r="B41" t="str">
            <v>Blackstone</v>
          </cell>
          <cell r="C41">
            <v>843990300</v>
          </cell>
          <cell r="D41">
            <v>3200196.9319845433</v>
          </cell>
          <cell r="E41">
            <v>251191000</v>
          </cell>
          <cell r="F41">
            <v>3692694.3589379946</v>
          </cell>
          <cell r="G41">
            <v>6892891</v>
          </cell>
          <cell r="H41">
            <v>13770051.32</v>
          </cell>
          <cell r="I41">
            <v>11360292</v>
          </cell>
          <cell r="J41">
            <v>6892891</v>
          </cell>
          <cell r="K41">
            <v>50.06</v>
          </cell>
          <cell r="L41"/>
          <cell r="M41">
            <v>7002536</v>
          </cell>
          <cell r="N41">
            <v>3.6999999999999998E-2</v>
          </cell>
          <cell r="O41">
            <v>7261630</v>
          </cell>
          <cell r="P41">
            <v>52.734952334222669</v>
          </cell>
          <cell r="Q41">
            <v>0</v>
          </cell>
          <cell r="R41">
            <v>0</v>
          </cell>
          <cell r="S41">
            <v>0</v>
          </cell>
          <cell r="T41">
            <v>368739</v>
          </cell>
          <cell r="U41">
            <v>313428.14999999997</v>
          </cell>
          <cell r="V41">
            <v>6948202</v>
          </cell>
          <cell r="W41">
            <v>50.458795239987531</v>
          </cell>
          <cell r="X41"/>
          <cell r="Y41">
            <v>0</v>
          </cell>
          <cell r="Z41">
            <v>0</v>
          </cell>
          <cell r="AA41">
            <v>55311</v>
          </cell>
        </row>
        <row r="42">
          <cell r="A42">
            <v>33</v>
          </cell>
          <cell r="B42" t="str">
            <v>Blandford</v>
          </cell>
          <cell r="C42">
            <v>172518200</v>
          </cell>
          <cell r="D42">
            <v>654145.21274888574</v>
          </cell>
          <cell r="E42">
            <v>35238000</v>
          </cell>
          <cell r="F42">
            <v>518024.78520431486</v>
          </cell>
          <cell r="G42">
            <v>1172170</v>
          </cell>
          <cell r="H42">
            <v>1371041.36</v>
          </cell>
          <cell r="I42">
            <v>1131109</v>
          </cell>
          <cell r="J42">
            <v>1131109</v>
          </cell>
          <cell r="K42">
            <v>82.5</v>
          </cell>
          <cell r="L42"/>
          <cell r="M42">
            <v>1184826</v>
          </cell>
          <cell r="N42">
            <v>4.3700000000000003E-2</v>
          </cell>
          <cell r="O42">
            <v>1236603</v>
          </cell>
          <cell r="P42">
            <v>90.194434396931683</v>
          </cell>
          <cell r="Q42">
            <v>0</v>
          </cell>
          <cell r="R42">
            <v>0</v>
          </cell>
          <cell r="S42">
            <v>0</v>
          </cell>
          <cell r="T42">
            <v>105494</v>
          </cell>
          <cell r="U42">
            <v>89669.9</v>
          </cell>
          <cell r="V42">
            <v>1146933</v>
          </cell>
          <cell r="W42">
            <v>83.654150302219904</v>
          </cell>
          <cell r="X42"/>
          <cell r="Y42">
            <v>0</v>
          </cell>
          <cell r="Z42">
            <v>0</v>
          </cell>
          <cell r="AA42">
            <v>15824</v>
          </cell>
        </row>
        <row r="43">
          <cell r="A43">
            <v>34</v>
          </cell>
          <cell r="B43" t="str">
            <v>Bolton</v>
          </cell>
          <cell r="C43">
            <v>933040100</v>
          </cell>
          <cell r="D43">
            <v>3537851.1642119009</v>
          </cell>
          <cell r="E43">
            <v>330212000</v>
          </cell>
          <cell r="F43">
            <v>4854361.7790989047</v>
          </cell>
          <cell r="G43">
            <v>8392213</v>
          </cell>
          <cell r="H43">
            <v>9920767.5457199998</v>
          </cell>
          <cell r="I43">
            <v>8184633</v>
          </cell>
          <cell r="J43">
            <v>8184633</v>
          </cell>
          <cell r="K43">
            <v>82.5</v>
          </cell>
          <cell r="L43"/>
          <cell r="M43">
            <v>8316411</v>
          </cell>
          <cell r="N43">
            <v>4.2999999999999997E-2</v>
          </cell>
          <cell r="O43">
            <v>8674017</v>
          </cell>
          <cell r="P43">
            <v>87.432922503482402</v>
          </cell>
          <cell r="Q43">
            <v>0</v>
          </cell>
          <cell r="R43">
            <v>0</v>
          </cell>
          <cell r="S43">
            <v>0</v>
          </cell>
          <cell r="T43">
            <v>489384</v>
          </cell>
          <cell r="U43">
            <v>415976.39999999997</v>
          </cell>
          <cell r="V43">
            <v>8258041</v>
          </cell>
          <cell r="W43">
            <v>83.239940477817868</v>
          </cell>
          <cell r="X43"/>
          <cell r="Y43">
            <v>0</v>
          </cell>
          <cell r="Z43">
            <v>0</v>
          </cell>
          <cell r="AA43">
            <v>73408</v>
          </cell>
        </row>
        <row r="44">
          <cell r="A44">
            <v>35</v>
          </cell>
          <cell r="B44" t="str">
            <v>Boston</v>
          </cell>
          <cell r="C44">
            <v>110810609300</v>
          </cell>
          <cell r="D44">
            <v>420165696.11427754</v>
          </cell>
          <cell r="E44">
            <v>25546202000</v>
          </cell>
          <cell r="F44">
            <v>375548152.6714353</v>
          </cell>
          <cell r="G44">
            <v>795713849</v>
          </cell>
          <cell r="H44">
            <v>802914847.56588995</v>
          </cell>
          <cell r="I44">
            <v>662404749</v>
          </cell>
          <cell r="J44">
            <v>662404749</v>
          </cell>
          <cell r="K44">
            <v>82.5</v>
          </cell>
          <cell r="L44"/>
          <cell r="M44">
            <v>657393838</v>
          </cell>
          <cell r="N44">
            <v>4.8599999999999997E-2</v>
          </cell>
          <cell r="O44">
            <v>689343179</v>
          </cell>
          <cell r="P44">
            <v>85.855079288894345</v>
          </cell>
          <cell r="Q44">
            <v>0</v>
          </cell>
          <cell r="R44">
            <v>0</v>
          </cell>
          <cell r="S44">
            <v>0</v>
          </cell>
          <cell r="T44">
            <v>26938430</v>
          </cell>
          <cell r="U44">
            <v>22897665.5</v>
          </cell>
          <cell r="V44">
            <v>666445514</v>
          </cell>
          <cell r="W44">
            <v>83.003261930003006</v>
          </cell>
          <cell r="X44"/>
          <cell r="Y44">
            <v>0</v>
          </cell>
          <cell r="Z44">
            <v>0</v>
          </cell>
          <cell r="AA44">
            <v>4040765</v>
          </cell>
        </row>
        <row r="45">
          <cell r="A45">
            <v>36</v>
          </cell>
          <cell r="B45" t="str">
            <v>Bourne</v>
          </cell>
          <cell r="C45">
            <v>4220554100</v>
          </cell>
          <cell r="D45">
            <v>16003269.566125091</v>
          </cell>
          <cell r="E45">
            <v>609623000</v>
          </cell>
          <cell r="F45">
            <v>8961911.1081959829</v>
          </cell>
          <cell r="G45">
            <v>24965181</v>
          </cell>
          <cell r="H45">
            <v>22491129.800000001</v>
          </cell>
          <cell r="I45">
            <v>18555182</v>
          </cell>
          <cell r="J45">
            <v>18555182</v>
          </cell>
          <cell r="K45">
            <v>82.5</v>
          </cell>
          <cell r="L45"/>
          <cell r="M45">
            <v>19450012</v>
          </cell>
          <cell r="N45">
            <v>5.1200000000000002E-2</v>
          </cell>
          <cell r="O45">
            <v>20445853</v>
          </cell>
          <cell r="P45">
            <v>90.906295867804729</v>
          </cell>
          <cell r="Q45">
            <v>0</v>
          </cell>
          <cell r="R45">
            <v>0</v>
          </cell>
          <cell r="S45">
            <v>0</v>
          </cell>
          <cell r="T45">
            <v>1890671</v>
          </cell>
          <cell r="U45">
            <v>1607070.3499999999</v>
          </cell>
          <cell r="V45">
            <v>18838783</v>
          </cell>
          <cell r="W45">
            <v>83.760945615102003</v>
          </cell>
          <cell r="X45"/>
          <cell r="Y45">
            <v>0</v>
          </cell>
          <cell r="Z45">
            <v>0</v>
          </cell>
          <cell r="AA45">
            <v>283601</v>
          </cell>
        </row>
        <row r="46">
          <cell r="A46">
            <v>37</v>
          </cell>
          <cell r="B46" t="str">
            <v>Boxborough</v>
          </cell>
          <cell r="C46">
            <v>998009700</v>
          </cell>
          <cell r="D46">
            <v>3784199.3919015592</v>
          </cell>
          <cell r="E46">
            <v>287937000</v>
          </cell>
          <cell r="F46">
            <v>4232887.8647305407</v>
          </cell>
          <cell r="G46">
            <v>8017087</v>
          </cell>
          <cell r="H46">
            <v>8248710</v>
          </cell>
          <cell r="I46">
            <v>6805186</v>
          </cell>
          <cell r="J46">
            <v>6805186</v>
          </cell>
          <cell r="K46">
            <v>82.5</v>
          </cell>
          <cell r="L46"/>
          <cell r="M46">
            <v>7094610</v>
          </cell>
          <cell r="N46">
            <v>3.3300000000000003E-2</v>
          </cell>
          <cell r="O46">
            <v>7330861</v>
          </cell>
          <cell r="P46">
            <v>88.872817689068953</v>
          </cell>
          <cell r="Q46">
            <v>0</v>
          </cell>
          <cell r="R46">
            <v>0</v>
          </cell>
          <cell r="S46">
            <v>0</v>
          </cell>
          <cell r="T46">
            <v>525675</v>
          </cell>
          <cell r="U46">
            <v>446823.75</v>
          </cell>
          <cell r="V46">
            <v>6884037</v>
          </cell>
          <cell r="W46">
            <v>83.455922198743806</v>
          </cell>
          <cell r="X46"/>
          <cell r="Y46">
            <v>0</v>
          </cell>
          <cell r="Z46">
            <v>0</v>
          </cell>
          <cell r="AA46">
            <v>78851</v>
          </cell>
        </row>
        <row r="47">
          <cell r="A47">
            <v>38</v>
          </cell>
          <cell r="B47" t="str">
            <v>Boxford</v>
          </cell>
          <cell r="C47">
            <v>1613407100</v>
          </cell>
          <cell r="D47">
            <v>6117630.0858695647</v>
          </cell>
          <cell r="E47">
            <v>692008000</v>
          </cell>
          <cell r="F47">
            <v>10173031.82813064</v>
          </cell>
          <cell r="G47">
            <v>16290662</v>
          </cell>
          <cell r="H47">
            <v>14001636.298</v>
          </cell>
          <cell r="I47">
            <v>11551350</v>
          </cell>
          <cell r="J47">
            <v>11551350</v>
          </cell>
          <cell r="K47">
            <v>82.5</v>
          </cell>
          <cell r="L47"/>
          <cell r="M47">
            <v>12113160</v>
          </cell>
          <cell r="N47">
            <v>2.8799999999999999E-2</v>
          </cell>
          <cell r="O47">
            <v>12462019</v>
          </cell>
          <cell r="P47">
            <v>89.004018778720024</v>
          </cell>
          <cell r="Q47">
            <v>0</v>
          </cell>
          <cell r="R47">
            <v>0</v>
          </cell>
          <cell r="S47">
            <v>0</v>
          </cell>
          <cell r="T47">
            <v>910669</v>
          </cell>
          <cell r="U47">
            <v>774068.65</v>
          </cell>
          <cell r="V47">
            <v>11687950</v>
          </cell>
          <cell r="W47">
            <v>83.475600645829601</v>
          </cell>
          <cell r="X47"/>
          <cell r="Y47">
            <v>0</v>
          </cell>
          <cell r="Z47">
            <v>0</v>
          </cell>
          <cell r="AA47">
            <v>136600</v>
          </cell>
        </row>
        <row r="48">
          <cell r="A48">
            <v>39</v>
          </cell>
          <cell r="B48" t="str">
            <v>Boylston</v>
          </cell>
          <cell r="C48">
            <v>625053300</v>
          </cell>
          <cell r="D48">
            <v>2370043.4151752861</v>
          </cell>
          <cell r="E48">
            <v>221074000</v>
          </cell>
          <cell r="F48">
            <v>3249952.079126474</v>
          </cell>
          <cell r="G48">
            <v>5619995</v>
          </cell>
          <cell r="H48">
            <v>5698009.9100000001</v>
          </cell>
          <cell r="I48">
            <v>4700858</v>
          </cell>
          <cell r="J48">
            <v>4700858</v>
          </cell>
          <cell r="K48">
            <v>82.5</v>
          </cell>
          <cell r="L48"/>
          <cell r="M48">
            <v>4918431</v>
          </cell>
          <cell r="N48">
            <v>4.8899999999999999E-2</v>
          </cell>
          <cell r="O48">
            <v>5158942</v>
          </cell>
          <cell r="P48">
            <v>90.539365172848562</v>
          </cell>
          <cell r="Q48">
            <v>0</v>
          </cell>
          <cell r="R48">
            <v>0</v>
          </cell>
          <cell r="S48">
            <v>0</v>
          </cell>
          <cell r="T48">
            <v>458084</v>
          </cell>
          <cell r="U48">
            <v>389371.39999999997</v>
          </cell>
          <cell r="V48">
            <v>4769571</v>
          </cell>
          <cell r="W48">
            <v>83.705909174173414</v>
          </cell>
          <cell r="X48"/>
          <cell r="Y48">
            <v>0</v>
          </cell>
          <cell r="Z48">
            <v>0</v>
          </cell>
          <cell r="AA48">
            <v>68713</v>
          </cell>
        </row>
        <row r="49">
          <cell r="A49">
            <v>40</v>
          </cell>
          <cell r="B49" t="str">
            <v>Braintree</v>
          </cell>
          <cell r="C49">
            <v>5574551500</v>
          </cell>
          <cell r="D49">
            <v>21137283.93263505</v>
          </cell>
          <cell r="E49">
            <v>1358152000</v>
          </cell>
          <cell r="F49">
            <v>19965843.636835534</v>
          </cell>
          <cell r="G49">
            <v>41103128</v>
          </cell>
          <cell r="H49">
            <v>58893927.381990001</v>
          </cell>
          <cell r="I49">
            <v>48587490</v>
          </cell>
          <cell r="J49">
            <v>41103128</v>
          </cell>
          <cell r="K49">
            <v>69.790000000000006</v>
          </cell>
          <cell r="L49"/>
          <cell r="M49">
            <v>41939640</v>
          </cell>
          <cell r="N49">
            <v>3.8699999999999998E-2</v>
          </cell>
          <cell r="O49">
            <v>43562704</v>
          </cell>
          <cell r="P49">
            <v>73.968074360959747</v>
          </cell>
          <cell r="Q49">
            <v>0</v>
          </cell>
          <cell r="R49">
            <v>0</v>
          </cell>
          <cell r="S49">
            <v>0</v>
          </cell>
          <cell r="T49">
            <v>2459576</v>
          </cell>
          <cell r="U49">
            <v>2090639.5999999999</v>
          </cell>
          <cell r="V49">
            <v>41472064</v>
          </cell>
          <cell r="W49">
            <v>70.418234686590665</v>
          </cell>
          <cell r="X49"/>
          <cell r="Y49">
            <v>0</v>
          </cell>
          <cell r="Z49">
            <v>0</v>
          </cell>
          <cell r="AA49">
            <v>368936</v>
          </cell>
        </row>
        <row r="50">
          <cell r="A50">
            <v>41</v>
          </cell>
          <cell r="B50" t="str">
            <v>Brewster</v>
          </cell>
          <cell r="C50">
            <v>3545641200</v>
          </cell>
          <cell r="D50">
            <v>13444171.206894197</v>
          </cell>
          <cell r="E50">
            <v>288703000</v>
          </cell>
          <cell r="F50">
            <v>4244148.6339418041</v>
          </cell>
          <cell r="G50">
            <v>17688320</v>
          </cell>
          <cell r="H50">
            <v>11212929.560000001</v>
          </cell>
          <cell r="I50">
            <v>9250667</v>
          </cell>
          <cell r="J50">
            <v>9250667</v>
          </cell>
          <cell r="K50">
            <v>82.5</v>
          </cell>
          <cell r="L50"/>
          <cell r="M50">
            <v>9623044</v>
          </cell>
          <cell r="N50">
            <v>3.2300000000000002E-2</v>
          </cell>
          <cell r="O50">
            <v>9933868</v>
          </cell>
          <cell r="P50">
            <v>88.592976053619296</v>
          </cell>
          <cell r="Q50">
            <v>0</v>
          </cell>
          <cell r="R50">
            <v>0</v>
          </cell>
          <cell r="S50">
            <v>0</v>
          </cell>
          <cell r="T50">
            <v>683201</v>
          </cell>
          <cell r="U50">
            <v>580720.85</v>
          </cell>
          <cell r="V50">
            <v>9353147</v>
          </cell>
          <cell r="W50">
            <v>83.413945926901903</v>
          </cell>
          <cell r="X50"/>
          <cell r="Y50">
            <v>0</v>
          </cell>
          <cell r="Z50">
            <v>0</v>
          </cell>
          <cell r="AA50">
            <v>102480</v>
          </cell>
        </row>
        <row r="51">
          <cell r="A51">
            <v>42</v>
          </cell>
          <cell r="B51" t="str">
            <v>Bridgewater</v>
          </cell>
          <cell r="C51">
            <v>2412842700</v>
          </cell>
          <cell r="D51">
            <v>9148886.9077065252</v>
          </cell>
          <cell r="E51">
            <v>769573000</v>
          </cell>
          <cell r="F51">
            <v>11313294.966344293</v>
          </cell>
          <cell r="G51">
            <v>20462182</v>
          </cell>
          <cell r="H51">
            <v>33381967.640000001</v>
          </cell>
          <cell r="I51">
            <v>27540123</v>
          </cell>
          <cell r="J51">
            <v>20462182</v>
          </cell>
          <cell r="K51">
            <v>61.3</v>
          </cell>
          <cell r="L51"/>
          <cell r="M51">
            <v>20552077</v>
          </cell>
          <cell r="N51">
            <v>4.1900000000000007E-2</v>
          </cell>
          <cell r="O51">
            <v>21413209</v>
          </cell>
          <cell r="P51">
            <v>64.146036060323738</v>
          </cell>
          <cell r="Q51">
            <v>0</v>
          </cell>
          <cell r="R51">
            <v>0</v>
          </cell>
          <cell r="S51">
            <v>0</v>
          </cell>
          <cell r="T51">
            <v>951027</v>
          </cell>
          <cell r="U51">
            <v>808372.95</v>
          </cell>
          <cell r="V51">
            <v>20604836</v>
          </cell>
          <cell r="W51">
            <v>61.724450224768113</v>
          </cell>
          <cell r="X51"/>
          <cell r="Y51">
            <v>0</v>
          </cell>
          <cell r="Z51">
            <v>0</v>
          </cell>
          <cell r="AA51">
            <v>142654</v>
          </cell>
        </row>
        <row r="52">
          <cell r="A52">
            <v>43</v>
          </cell>
          <cell r="B52" t="str">
            <v>Brimfield</v>
          </cell>
          <cell r="C52">
            <v>395322100</v>
          </cell>
          <cell r="D52">
            <v>1498961.0325683684</v>
          </cell>
          <cell r="E52">
            <v>119158000</v>
          </cell>
          <cell r="F52">
            <v>1751711.1457907869</v>
          </cell>
          <cell r="G52">
            <v>3250672</v>
          </cell>
          <cell r="H52">
            <v>5557154.0800000001</v>
          </cell>
          <cell r="I52">
            <v>4584652</v>
          </cell>
          <cell r="J52">
            <v>3250672</v>
          </cell>
          <cell r="K52">
            <v>58.5</v>
          </cell>
          <cell r="L52"/>
          <cell r="M52">
            <v>3324611</v>
          </cell>
          <cell r="N52">
            <v>5.3100000000000008E-2</v>
          </cell>
          <cell r="O52">
            <v>3501148</v>
          </cell>
          <cell r="P52">
            <v>63.002536003104666</v>
          </cell>
          <cell r="Q52">
            <v>0</v>
          </cell>
          <cell r="R52">
            <v>0</v>
          </cell>
          <cell r="S52">
            <v>0</v>
          </cell>
          <cell r="T52">
            <v>250476</v>
          </cell>
          <cell r="U52">
            <v>212904.6</v>
          </cell>
          <cell r="V52">
            <v>3288243</v>
          </cell>
          <cell r="W52">
            <v>59.171348367580265</v>
          </cell>
          <cell r="X52"/>
          <cell r="Y52">
            <v>0</v>
          </cell>
          <cell r="Z52">
            <v>0</v>
          </cell>
          <cell r="AA52">
            <v>37571</v>
          </cell>
        </row>
        <row r="53">
          <cell r="A53">
            <v>44</v>
          </cell>
          <cell r="B53" t="str">
            <v>Brockton</v>
          </cell>
          <cell r="C53">
            <v>5739735500</v>
          </cell>
          <cell r="D53">
            <v>21763619.721106712</v>
          </cell>
          <cell r="E53">
            <v>1758945000</v>
          </cell>
          <cell r="F53">
            <v>25857798.564368114</v>
          </cell>
          <cell r="G53">
            <v>47621418</v>
          </cell>
          <cell r="H53">
            <v>217777376.47</v>
          </cell>
          <cell r="I53">
            <v>179666336</v>
          </cell>
          <cell r="J53">
            <v>47621418</v>
          </cell>
          <cell r="K53">
            <v>21.87</v>
          </cell>
          <cell r="L53"/>
          <cell r="M53">
            <v>42036604</v>
          </cell>
          <cell r="N53">
            <v>3.2300000000000002E-2</v>
          </cell>
          <cell r="O53">
            <v>43394386</v>
          </cell>
          <cell r="P53">
            <v>19.926030289917563</v>
          </cell>
          <cell r="Q53">
            <v>1.9439697100824382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43394386</v>
          </cell>
          <cell r="W53">
            <v>19.926030289917563</v>
          </cell>
          <cell r="X53"/>
          <cell r="Y53">
            <v>-4227032</v>
          </cell>
          <cell r="Z53">
            <v>4227032</v>
          </cell>
          <cell r="AA53">
            <v>0</v>
          </cell>
        </row>
        <row r="54">
          <cell r="A54">
            <v>45</v>
          </cell>
          <cell r="B54" t="str">
            <v>Brookfield</v>
          </cell>
          <cell r="C54">
            <v>255456800</v>
          </cell>
          <cell r="D54">
            <v>968627.32618442317</v>
          </cell>
          <cell r="E54">
            <v>83534000</v>
          </cell>
          <cell r="F54">
            <v>1228011.8737515532</v>
          </cell>
          <cell r="G54">
            <v>2196639</v>
          </cell>
          <cell r="H54">
            <v>5098480.0500000007</v>
          </cell>
          <cell r="I54">
            <v>4206246</v>
          </cell>
          <cell r="J54">
            <v>2196639</v>
          </cell>
          <cell r="K54">
            <v>43.08</v>
          </cell>
          <cell r="L54"/>
          <cell r="M54">
            <v>2279218</v>
          </cell>
          <cell r="N54">
            <v>2.5700000000000004E-2</v>
          </cell>
          <cell r="O54">
            <v>2337794</v>
          </cell>
          <cell r="P54">
            <v>45.852763511352755</v>
          </cell>
          <cell r="Q54">
            <v>0</v>
          </cell>
          <cell r="R54">
            <v>0</v>
          </cell>
          <cell r="S54">
            <v>0</v>
          </cell>
          <cell r="T54">
            <v>141155</v>
          </cell>
          <cell r="U54">
            <v>119981.75</v>
          </cell>
          <cell r="V54">
            <v>2217812</v>
          </cell>
          <cell r="W54">
            <v>43.499473926547964</v>
          </cell>
          <cell r="X54"/>
          <cell r="Y54">
            <v>0</v>
          </cell>
          <cell r="Z54">
            <v>0</v>
          </cell>
          <cell r="AA54">
            <v>21173</v>
          </cell>
        </row>
        <row r="55">
          <cell r="A55">
            <v>46</v>
          </cell>
          <cell r="B55" t="str">
            <v>Brookline</v>
          </cell>
          <cell r="C55">
            <v>17051417000</v>
          </cell>
          <cell r="D55">
            <v>64654643.980374053</v>
          </cell>
          <cell r="E55">
            <v>4040498000</v>
          </cell>
          <cell r="F55">
            <v>59398323.076464713</v>
          </cell>
          <cell r="G55">
            <v>124052967</v>
          </cell>
          <cell r="H55">
            <v>73409265.273400009</v>
          </cell>
          <cell r="I55">
            <v>60562644</v>
          </cell>
          <cell r="J55">
            <v>60562644</v>
          </cell>
          <cell r="K55">
            <v>82.5</v>
          </cell>
          <cell r="L55"/>
          <cell r="M55">
            <v>59216726</v>
          </cell>
          <cell r="N55">
            <v>3.5900000000000001E-2</v>
          </cell>
          <cell r="O55">
            <v>61342606</v>
          </cell>
          <cell r="P55">
            <v>83.562484614905429</v>
          </cell>
          <cell r="Q55">
            <v>0</v>
          </cell>
          <cell r="R55">
            <v>0</v>
          </cell>
          <cell r="S55">
            <v>0</v>
          </cell>
          <cell r="T55">
            <v>779962</v>
          </cell>
          <cell r="U55">
            <v>662967.69999999995</v>
          </cell>
          <cell r="V55">
            <v>60679638</v>
          </cell>
          <cell r="W55">
            <v>82.659372456609219</v>
          </cell>
          <cell r="X55"/>
          <cell r="Y55">
            <v>0</v>
          </cell>
          <cell r="Z55">
            <v>0</v>
          </cell>
          <cell r="AA55">
            <v>116994</v>
          </cell>
        </row>
        <row r="56">
          <cell r="A56">
            <v>47</v>
          </cell>
          <cell r="B56" t="str">
            <v>Buckland</v>
          </cell>
          <cell r="C56">
            <v>213003400</v>
          </cell>
          <cell r="D56">
            <v>807654.81212553801</v>
          </cell>
          <cell r="E56">
            <v>36865402.870000005</v>
          </cell>
          <cell r="F56">
            <v>541948.81670929922</v>
          </cell>
          <cell r="G56">
            <v>1349604</v>
          </cell>
          <cell r="H56">
            <v>2074311</v>
          </cell>
          <cell r="I56">
            <v>1711307</v>
          </cell>
          <cell r="J56">
            <v>1349604</v>
          </cell>
          <cell r="K56">
            <v>65.06</v>
          </cell>
          <cell r="L56"/>
          <cell r="M56">
            <v>1383272</v>
          </cell>
          <cell r="N56">
            <v>4.3900000000000008E-2</v>
          </cell>
          <cell r="O56">
            <v>1443998</v>
          </cell>
          <cell r="P56">
            <v>69.613380057281674</v>
          </cell>
          <cell r="Q56">
            <v>0</v>
          </cell>
          <cell r="R56">
            <v>0</v>
          </cell>
          <cell r="S56">
            <v>0</v>
          </cell>
          <cell r="T56">
            <v>94394</v>
          </cell>
          <cell r="U56">
            <v>80234.899999999994</v>
          </cell>
          <cell r="V56">
            <v>1363763</v>
          </cell>
          <cell r="W56">
            <v>65.745348696506937</v>
          </cell>
          <cell r="X56"/>
          <cell r="Y56">
            <v>0</v>
          </cell>
          <cell r="Z56">
            <v>0</v>
          </cell>
          <cell r="AA56">
            <v>14159</v>
          </cell>
        </row>
        <row r="57">
          <cell r="A57">
            <v>48</v>
          </cell>
          <cell r="B57" t="str">
            <v>Burlington</v>
          </cell>
          <cell r="C57">
            <v>5185943200</v>
          </cell>
          <cell r="D57">
            <v>19663779.925060876</v>
          </cell>
          <cell r="E57">
            <v>1021083000</v>
          </cell>
          <cell r="F57">
            <v>15010678.862329798</v>
          </cell>
          <cell r="G57">
            <v>34674459</v>
          </cell>
          <cell r="H57">
            <v>36097774.749679998</v>
          </cell>
          <cell r="I57">
            <v>29780664</v>
          </cell>
          <cell r="J57">
            <v>29780664</v>
          </cell>
          <cell r="K57">
            <v>82.5</v>
          </cell>
          <cell r="L57"/>
          <cell r="M57">
            <v>31607558</v>
          </cell>
          <cell r="N57">
            <v>5.0099999999999999E-2</v>
          </cell>
          <cell r="O57">
            <v>33191097</v>
          </cell>
          <cell r="P57">
            <v>91.947764731105025</v>
          </cell>
          <cell r="Q57">
            <v>0</v>
          </cell>
          <cell r="R57">
            <v>0</v>
          </cell>
          <cell r="S57">
            <v>0</v>
          </cell>
          <cell r="T57">
            <v>3410433</v>
          </cell>
          <cell r="U57">
            <v>2898868.05</v>
          </cell>
          <cell r="V57">
            <v>30292229</v>
          </cell>
          <cell r="W57">
            <v>83.917164451441806</v>
          </cell>
          <cell r="X57"/>
          <cell r="Y57">
            <v>0</v>
          </cell>
          <cell r="Z57">
            <v>0</v>
          </cell>
          <cell r="AA57">
            <v>511565</v>
          </cell>
        </row>
        <row r="58">
          <cell r="A58">
            <v>49</v>
          </cell>
          <cell r="B58" t="str">
            <v>Cambridge</v>
          </cell>
          <cell r="C58">
            <v>29733817500</v>
          </cell>
          <cell r="D58">
            <v>112743086.66780688</v>
          </cell>
          <cell r="E58">
            <v>5555551000</v>
          </cell>
          <cell r="F58">
            <v>81670728.005749941</v>
          </cell>
          <cell r="G58">
            <v>194413815</v>
          </cell>
          <cell r="H58">
            <v>80655732.60428001</v>
          </cell>
          <cell r="I58">
            <v>66540979</v>
          </cell>
          <cell r="J58">
            <v>66540979</v>
          </cell>
          <cell r="K58">
            <v>82.5</v>
          </cell>
          <cell r="L58"/>
          <cell r="M58">
            <v>68456380</v>
          </cell>
          <cell r="N58">
            <v>6.2E-2</v>
          </cell>
          <cell r="O58">
            <v>72700676</v>
          </cell>
          <cell r="P58">
            <v>90.137022692100786</v>
          </cell>
          <cell r="Q58">
            <v>0</v>
          </cell>
          <cell r="R58">
            <v>0</v>
          </cell>
          <cell r="S58">
            <v>0</v>
          </cell>
          <cell r="T58">
            <v>6159697</v>
          </cell>
          <cell r="U58">
            <v>5235742.45</v>
          </cell>
          <cell r="V58">
            <v>67464934</v>
          </cell>
          <cell r="W58">
            <v>83.645553541745358</v>
          </cell>
          <cell r="X58"/>
          <cell r="Y58">
            <v>0</v>
          </cell>
          <cell r="Z58">
            <v>0</v>
          </cell>
          <cell r="AA58">
            <v>923955</v>
          </cell>
        </row>
        <row r="59">
          <cell r="A59">
            <v>50</v>
          </cell>
          <cell r="B59" t="str">
            <v>Canton</v>
          </cell>
          <cell r="C59">
            <v>4083657900</v>
          </cell>
          <cell r="D59">
            <v>15484193.933099046</v>
          </cell>
          <cell r="E59">
            <v>1148644000</v>
          </cell>
          <cell r="F59">
            <v>16885920.352353282</v>
          </cell>
          <cell r="G59">
            <v>32370114</v>
          </cell>
          <cell r="H59">
            <v>32859944.289259996</v>
          </cell>
          <cell r="I59">
            <v>27109454</v>
          </cell>
          <cell r="J59">
            <v>27109454</v>
          </cell>
          <cell r="K59">
            <v>82.5</v>
          </cell>
          <cell r="L59"/>
          <cell r="M59">
            <v>27489741</v>
          </cell>
          <cell r="N59">
            <v>4.3799999999999999E-2</v>
          </cell>
          <cell r="O59">
            <v>28693792</v>
          </cell>
          <cell r="P59">
            <v>87.321487058571577</v>
          </cell>
          <cell r="Q59">
            <v>0</v>
          </cell>
          <cell r="R59">
            <v>0</v>
          </cell>
          <cell r="S59">
            <v>0</v>
          </cell>
          <cell r="T59">
            <v>1584338</v>
          </cell>
          <cell r="U59">
            <v>1346687.3</v>
          </cell>
          <cell r="V59">
            <v>27347105</v>
          </cell>
          <cell r="W59">
            <v>83.223223871801196</v>
          </cell>
          <cell r="X59"/>
          <cell r="Y59">
            <v>0</v>
          </cell>
          <cell r="Z59">
            <v>0</v>
          </cell>
          <cell r="AA59">
            <v>237651</v>
          </cell>
        </row>
        <row r="60">
          <cell r="A60">
            <v>51</v>
          </cell>
          <cell r="B60" t="str">
            <v>Carlisle</v>
          </cell>
          <cell r="C60">
            <v>1241047500</v>
          </cell>
          <cell r="D60">
            <v>4705737.023218262</v>
          </cell>
          <cell r="E60">
            <v>539037000</v>
          </cell>
          <cell r="F60">
            <v>7924244.4560468318</v>
          </cell>
          <cell r="G60">
            <v>12629981</v>
          </cell>
          <cell r="H60">
            <v>8885761.4877599999</v>
          </cell>
          <cell r="I60">
            <v>7330753</v>
          </cell>
          <cell r="J60">
            <v>7330753</v>
          </cell>
          <cell r="K60">
            <v>82.5</v>
          </cell>
          <cell r="L60"/>
          <cell r="M60">
            <v>7837948</v>
          </cell>
          <cell r="N60">
            <v>4.2299999999999997E-2</v>
          </cell>
          <cell r="O60">
            <v>8169493</v>
          </cell>
          <cell r="P60">
            <v>91.939143440360752</v>
          </cell>
          <cell r="Q60">
            <v>0</v>
          </cell>
          <cell r="R60">
            <v>0</v>
          </cell>
          <cell r="S60">
            <v>0</v>
          </cell>
          <cell r="T60">
            <v>838740</v>
          </cell>
          <cell r="U60">
            <v>712929</v>
          </cell>
          <cell r="V60">
            <v>7456564</v>
          </cell>
          <cell r="W60">
            <v>83.915869340757155</v>
          </cell>
          <cell r="X60"/>
          <cell r="Y60">
            <v>0</v>
          </cell>
          <cell r="Z60">
            <v>0</v>
          </cell>
          <cell r="AA60">
            <v>125811</v>
          </cell>
        </row>
        <row r="61">
          <cell r="A61">
            <v>52</v>
          </cell>
          <cell r="B61" t="str">
            <v>Carver</v>
          </cell>
          <cell r="C61">
            <v>1134092700</v>
          </cell>
          <cell r="D61">
            <v>4300191.5769956922</v>
          </cell>
          <cell r="E61">
            <v>318440000</v>
          </cell>
          <cell r="F61">
            <v>4681304.6313769799</v>
          </cell>
          <cell r="G61">
            <v>8981496</v>
          </cell>
          <cell r="H61">
            <v>17809343.850159999</v>
          </cell>
          <cell r="I61">
            <v>14692709</v>
          </cell>
          <cell r="J61">
            <v>8981496</v>
          </cell>
          <cell r="K61">
            <v>50.43</v>
          </cell>
          <cell r="L61"/>
          <cell r="M61">
            <v>9336775</v>
          </cell>
          <cell r="N61">
            <v>4.5699999999999991E-2</v>
          </cell>
          <cell r="O61">
            <v>9763466</v>
          </cell>
          <cell r="P61">
            <v>54.822154494548016</v>
          </cell>
          <cell r="Q61">
            <v>0</v>
          </cell>
          <cell r="R61">
            <v>0</v>
          </cell>
          <cell r="S61">
            <v>0</v>
          </cell>
          <cell r="T61">
            <v>781970</v>
          </cell>
          <cell r="U61">
            <v>664674.5</v>
          </cell>
          <cell r="V61">
            <v>9098792</v>
          </cell>
          <cell r="W61">
            <v>51.089990044289344</v>
          </cell>
          <cell r="X61"/>
          <cell r="Y61">
            <v>0</v>
          </cell>
          <cell r="Z61">
            <v>0</v>
          </cell>
          <cell r="AA61">
            <v>117296</v>
          </cell>
        </row>
        <row r="62">
          <cell r="A62">
            <v>53</v>
          </cell>
          <cell r="B62" t="str">
            <v>Charlemont</v>
          </cell>
          <cell r="C62">
            <v>130454200</v>
          </cell>
          <cell r="D62">
            <v>494649.20462296548</v>
          </cell>
          <cell r="E62">
            <v>26227000</v>
          </cell>
          <cell r="F62">
            <v>385556.38916946377</v>
          </cell>
          <cell r="G62">
            <v>880206</v>
          </cell>
          <cell r="H62">
            <v>1691445.28</v>
          </cell>
          <cell r="I62">
            <v>1395442</v>
          </cell>
          <cell r="J62">
            <v>880206</v>
          </cell>
          <cell r="K62">
            <v>52.04</v>
          </cell>
          <cell r="L62"/>
          <cell r="M62">
            <v>918569</v>
          </cell>
          <cell r="N62">
            <v>5.0900000000000001E-2</v>
          </cell>
          <cell r="O62">
            <v>965324</v>
          </cell>
          <cell r="P62">
            <v>57.070956501767526</v>
          </cell>
          <cell r="Q62">
            <v>0</v>
          </cell>
          <cell r="R62">
            <v>0</v>
          </cell>
          <cell r="S62">
            <v>0</v>
          </cell>
          <cell r="T62">
            <v>85118</v>
          </cell>
          <cell r="U62">
            <v>72350.3</v>
          </cell>
          <cell r="V62">
            <v>892974</v>
          </cell>
          <cell r="W62">
            <v>52.793549431288724</v>
          </cell>
          <cell r="X62"/>
          <cell r="Y62">
            <v>0</v>
          </cell>
          <cell r="Z62">
            <v>0</v>
          </cell>
          <cell r="AA62">
            <v>12768</v>
          </cell>
        </row>
        <row r="63">
          <cell r="A63">
            <v>54</v>
          </cell>
          <cell r="B63" t="str">
            <v>Charlton</v>
          </cell>
          <cell r="C63">
            <v>1413260000</v>
          </cell>
          <cell r="D63">
            <v>5358723.0991831021</v>
          </cell>
          <cell r="E63">
            <v>427100000</v>
          </cell>
          <cell r="F63">
            <v>6278687.3761496926</v>
          </cell>
          <cell r="G63">
            <v>11637410</v>
          </cell>
          <cell r="H63">
            <v>22689493.84</v>
          </cell>
          <cell r="I63">
            <v>18718832</v>
          </cell>
          <cell r="J63">
            <v>11637410</v>
          </cell>
          <cell r="K63">
            <v>51.29</v>
          </cell>
          <cell r="L63"/>
          <cell r="M63">
            <v>10883970</v>
          </cell>
          <cell r="N63">
            <v>5.4600000000000003E-2</v>
          </cell>
          <cell r="O63">
            <v>11478235</v>
          </cell>
          <cell r="P63">
            <v>50.588325508454801</v>
          </cell>
          <cell r="Q63">
            <v>0.70167449154519801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11478235</v>
          </cell>
          <cell r="W63">
            <v>50.588325508454801</v>
          </cell>
          <cell r="X63"/>
          <cell r="Y63">
            <v>-159175</v>
          </cell>
          <cell r="Z63">
            <v>159175</v>
          </cell>
          <cell r="AA63">
            <v>0</v>
          </cell>
        </row>
        <row r="64">
          <cell r="A64">
            <v>55</v>
          </cell>
          <cell r="B64" t="str">
            <v>Chatham</v>
          </cell>
          <cell r="C64">
            <v>6196588000</v>
          </cell>
          <cell r="D64">
            <v>23495888.408163268</v>
          </cell>
          <cell r="E64">
            <v>270083000</v>
          </cell>
          <cell r="F64">
            <v>3970420.797500907</v>
          </cell>
          <cell r="G64">
            <v>27466309</v>
          </cell>
          <cell r="H64">
            <v>5356337</v>
          </cell>
          <cell r="I64">
            <v>4418978</v>
          </cell>
          <cell r="J64">
            <v>4418978</v>
          </cell>
          <cell r="K64">
            <v>82.5</v>
          </cell>
          <cell r="L64"/>
          <cell r="M64">
            <v>4401128</v>
          </cell>
          <cell r="N64">
            <v>3.5299999999999998E-2</v>
          </cell>
          <cell r="O64">
            <v>4556488</v>
          </cell>
          <cell r="P64">
            <v>85.06723904787917</v>
          </cell>
          <cell r="Q64">
            <v>0</v>
          </cell>
          <cell r="R64">
            <v>0</v>
          </cell>
          <cell r="S64">
            <v>0</v>
          </cell>
          <cell r="T64">
            <v>137510</v>
          </cell>
          <cell r="U64">
            <v>116883.5</v>
          </cell>
          <cell r="V64">
            <v>4439605</v>
          </cell>
          <cell r="W64">
            <v>82.885094795193055</v>
          </cell>
          <cell r="X64"/>
          <cell r="Y64">
            <v>0</v>
          </cell>
          <cell r="Z64">
            <v>0</v>
          </cell>
          <cell r="AA64">
            <v>20627</v>
          </cell>
        </row>
        <row r="65">
          <cell r="A65">
            <v>56</v>
          </cell>
          <cell r="B65" t="str">
            <v>Chelmsford</v>
          </cell>
          <cell r="C65">
            <v>4733578400</v>
          </cell>
          <cell r="D65">
            <v>17948527.456996016</v>
          </cell>
          <cell r="E65">
            <v>1503838000</v>
          </cell>
          <cell r="F65">
            <v>22107536.095467575</v>
          </cell>
          <cell r="G65">
            <v>40056064</v>
          </cell>
          <cell r="H65">
            <v>49675034.146480002</v>
          </cell>
          <cell r="I65">
            <v>40981903</v>
          </cell>
          <cell r="J65">
            <v>40056064</v>
          </cell>
          <cell r="K65">
            <v>80.64</v>
          </cell>
          <cell r="L65"/>
          <cell r="M65">
            <v>41819308</v>
          </cell>
          <cell r="N65">
            <v>3.9300000000000002E-2</v>
          </cell>
          <cell r="O65">
            <v>43462807</v>
          </cell>
          <cell r="P65">
            <v>87.494266982964518</v>
          </cell>
          <cell r="Q65">
            <v>0</v>
          </cell>
          <cell r="R65">
            <v>0</v>
          </cell>
          <cell r="S65">
            <v>0</v>
          </cell>
          <cell r="T65">
            <v>3406743</v>
          </cell>
          <cell r="U65">
            <v>2895731.55</v>
          </cell>
          <cell r="V65">
            <v>40567075</v>
          </cell>
          <cell r="W65">
            <v>81.664916183806199</v>
          </cell>
          <cell r="X65"/>
          <cell r="Y65">
            <v>0</v>
          </cell>
          <cell r="Z65">
            <v>0</v>
          </cell>
          <cell r="AA65">
            <v>511011</v>
          </cell>
        </row>
        <row r="66">
          <cell r="A66">
            <v>57</v>
          </cell>
          <cell r="B66" t="str">
            <v>Chelsea</v>
          </cell>
          <cell r="C66">
            <v>2234376700</v>
          </cell>
          <cell r="D66">
            <v>8472189.1474792417</v>
          </cell>
          <cell r="E66">
            <v>588057000</v>
          </cell>
          <cell r="F66">
            <v>8644874.8825953174</v>
          </cell>
          <cell r="G66">
            <v>17117064</v>
          </cell>
          <cell r="H66">
            <v>87277896.231740028</v>
          </cell>
          <cell r="I66">
            <v>72004264</v>
          </cell>
          <cell r="J66">
            <v>17117064</v>
          </cell>
          <cell r="K66">
            <v>19.61</v>
          </cell>
          <cell r="L66"/>
          <cell r="M66">
            <v>14536830</v>
          </cell>
          <cell r="N66">
            <v>5.7599999999999998E-2</v>
          </cell>
          <cell r="O66">
            <v>15374151</v>
          </cell>
          <cell r="P66">
            <v>17.615171382200366</v>
          </cell>
          <cell r="Q66">
            <v>1.9948286177996337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15374151</v>
          </cell>
          <cell r="W66">
            <v>17.615171382200366</v>
          </cell>
          <cell r="X66"/>
          <cell r="Y66">
            <v>-1742913</v>
          </cell>
          <cell r="Z66">
            <v>1742913</v>
          </cell>
          <cell r="AA66">
            <v>0</v>
          </cell>
        </row>
        <row r="67">
          <cell r="A67">
            <v>58</v>
          </cell>
          <cell r="B67" t="str">
            <v>Cheshire</v>
          </cell>
          <cell r="C67">
            <v>297594300</v>
          </cell>
          <cell r="D67">
            <v>1128402.0276490001</v>
          </cell>
          <cell r="E67">
            <v>82551000</v>
          </cell>
          <cell r="F67">
            <v>1213561.043288535</v>
          </cell>
          <cell r="G67">
            <v>2341963</v>
          </cell>
          <cell r="H67">
            <v>4656876</v>
          </cell>
          <cell r="I67">
            <v>3841923</v>
          </cell>
          <cell r="J67">
            <v>2341963</v>
          </cell>
          <cell r="K67">
            <v>50.29</v>
          </cell>
          <cell r="L67"/>
          <cell r="M67">
            <v>2203362</v>
          </cell>
          <cell r="N67">
            <v>3.5900000000000001E-2</v>
          </cell>
          <cell r="O67">
            <v>2282463</v>
          </cell>
          <cell r="P67">
            <v>49.012750178445806</v>
          </cell>
          <cell r="Q67">
            <v>1.277249821554193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2282463</v>
          </cell>
          <cell r="W67">
            <v>49.012750178445806</v>
          </cell>
          <cell r="X67"/>
          <cell r="Y67">
            <v>-59500</v>
          </cell>
          <cell r="Z67">
            <v>59500</v>
          </cell>
          <cell r="AA67">
            <v>0</v>
          </cell>
        </row>
        <row r="68">
          <cell r="A68">
            <v>59</v>
          </cell>
          <cell r="B68" t="str">
            <v>Chester</v>
          </cell>
          <cell r="C68">
            <v>122891100</v>
          </cell>
          <cell r="D68">
            <v>465971.849662497</v>
          </cell>
          <cell r="E68">
            <v>28752000</v>
          </cell>
          <cell r="F68">
            <v>422675.76548596571</v>
          </cell>
          <cell r="G68">
            <v>888648</v>
          </cell>
          <cell r="H68">
            <v>1779094.2</v>
          </cell>
          <cell r="I68">
            <v>1467753</v>
          </cell>
          <cell r="J68">
            <v>888648</v>
          </cell>
          <cell r="K68">
            <v>49.95</v>
          </cell>
          <cell r="L68"/>
          <cell r="M68">
            <v>929775</v>
          </cell>
          <cell r="N68">
            <v>4.2900000000000001E-2</v>
          </cell>
          <cell r="O68">
            <v>969662</v>
          </cell>
          <cell r="P68">
            <v>54.503128614550036</v>
          </cell>
          <cell r="Q68">
            <v>0</v>
          </cell>
          <cell r="R68">
            <v>0</v>
          </cell>
          <cell r="S68">
            <v>0</v>
          </cell>
          <cell r="T68">
            <v>81014</v>
          </cell>
          <cell r="U68">
            <v>68861.899999999994</v>
          </cell>
          <cell r="V68">
            <v>900800</v>
          </cell>
          <cell r="W68">
            <v>50.632507261279365</v>
          </cell>
          <cell r="X68"/>
          <cell r="Y68">
            <v>0</v>
          </cell>
          <cell r="Z68">
            <v>0</v>
          </cell>
          <cell r="AA68">
            <v>12152</v>
          </cell>
        </row>
        <row r="69">
          <cell r="A69">
            <v>60</v>
          </cell>
          <cell r="B69" t="str">
            <v>Chesterfield</v>
          </cell>
          <cell r="C69">
            <v>151017800</v>
          </cell>
          <cell r="D69">
            <v>572621.15481073107</v>
          </cell>
          <cell r="E69">
            <v>23596000</v>
          </cell>
          <cell r="F69">
            <v>346878.73408482358</v>
          </cell>
          <cell r="G69">
            <v>919500</v>
          </cell>
          <cell r="H69">
            <v>1570788.24</v>
          </cell>
          <cell r="I69">
            <v>1295900</v>
          </cell>
          <cell r="J69">
            <v>919500</v>
          </cell>
          <cell r="K69">
            <v>58.54</v>
          </cell>
          <cell r="L69"/>
          <cell r="M69">
            <v>952649</v>
          </cell>
          <cell r="N69">
            <v>3.1099999999999999E-2</v>
          </cell>
          <cell r="O69">
            <v>982276</v>
          </cell>
          <cell r="P69">
            <v>62.533954290363162</v>
          </cell>
          <cell r="Q69">
            <v>0</v>
          </cell>
          <cell r="R69">
            <v>0</v>
          </cell>
          <cell r="S69">
            <v>0</v>
          </cell>
          <cell r="T69">
            <v>62776</v>
          </cell>
          <cell r="U69">
            <v>53359.6</v>
          </cell>
          <cell r="V69">
            <v>928916</v>
          </cell>
          <cell r="W69">
            <v>59.136933696422375</v>
          </cell>
          <cell r="X69"/>
          <cell r="Y69">
            <v>0</v>
          </cell>
          <cell r="Z69">
            <v>0</v>
          </cell>
          <cell r="AA69">
            <v>9416</v>
          </cell>
        </row>
        <row r="70">
          <cell r="A70">
            <v>61</v>
          </cell>
          <cell r="B70" t="str">
            <v>Chicopee</v>
          </cell>
          <cell r="C70">
            <v>3824974200</v>
          </cell>
          <cell r="D70">
            <v>14503331.021411069</v>
          </cell>
          <cell r="E70">
            <v>1038808000</v>
          </cell>
          <cell r="F70">
            <v>15271249.533700094</v>
          </cell>
          <cell r="G70">
            <v>29774581</v>
          </cell>
          <cell r="H70">
            <v>89575524.349999979</v>
          </cell>
          <cell r="I70">
            <v>73899808</v>
          </cell>
          <cell r="J70">
            <v>29774581</v>
          </cell>
          <cell r="K70">
            <v>33.24</v>
          </cell>
          <cell r="L70"/>
          <cell r="M70">
            <v>30214682</v>
          </cell>
          <cell r="N70">
            <v>3.8800000000000001E-2</v>
          </cell>
          <cell r="O70">
            <v>31387012</v>
          </cell>
          <cell r="P70">
            <v>35.039718972072095</v>
          </cell>
          <cell r="Q70">
            <v>0</v>
          </cell>
          <cell r="R70">
            <v>0</v>
          </cell>
          <cell r="S70">
            <v>0</v>
          </cell>
          <cell r="T70">
            <v>1612431</v>
          </cell>
          <cell r="U70">
            <v>1370566.3499999999</v>
          </cell>
          <cell r="V70">
            <v>30016446</v>
          </cell>
          <cell r="W70">
            <v>33.509651456480711</v>
          </cell>
          <cell r="X70"/>
          <cell r="Y70">
            <v>0</v>
          </cell>
          <cell r="Z70">
            <v>0</v>
          </cell>
          <cell r="AA70">
            <v>241865</v>
          </cell>
        </row>
        <row r="71">
          <cell r="A71">
            <v>62</v>
          </cell>
          <cell r="B71" t="str">
            <v>Chilmark</v>
          </cell>
          <cell r="C71">
            <v>3238385900</v>
          </cell>
          <cell r="D71">
            <v>12279137.120132783</v>
          </cell>
          <cell r="E71">
            <v>42905000</v>
          </cell>
          <cell r="F71">
            <v>630735.38251861988</v>
          </cell>
          <cell r="G71">
            <v>12909873</v>
          </cell>
          <cell r="H71">
            <v>1057483</v>
          </cell>
          <cell r="I71">
            <v>872423</v>
          </cell>
          <cell r="J71">
            <v>872423</v>
          </cell>
          <cell r="K71">
            <v>82.5</v>
          </cell>
          <cell r="L71"/>
          <cell r="M71">
            <v>940065</v>
          </cell>
          <cell r="N71">
            <v>4.1399999999999999E-2</v>
          </cell>
          <cell r="O71">
            <v>978984</v>
          </cell>
          <cell r="P71">
            <v>92.576807381300696</v>
          </cell>
          <cell r="Q71">
            <v>0</v>
          </cell>
          <cell r="R71">
            <v>0</v>
          </cell>
          <cell r="S71">
            <v>0</v>
          </cell>
          <cell r="T71">
            <v>106561</v>
          </cell>
          <cell r="U71">
            <v>90576.849999999991</v>
          </cell>
          <cell r="V71">
            <v>888407</v>
          </cell>
          <cell r="W71">
            <v>84.011468742287107</v>
          </cell>
          <cell r="X71"/>
          <cell r="Y71">
            <v>0</v>
          </cell>
          <cell r="Z71">
            <v>0</v>
          </cell>
          <cell r="AA71">
            <v>15984</v>
          </cell>
        </row>
        <row r="72">
          <cell r="A72">
            <v>63</v>
          </cell>
          <cell r="B72" t="str">
            <v>Clarksburg</v>
          </cell>
          <cell r="C72">
            <v>124331300</v>
          </cell>
          <cell r="D72">
            <v>471432.72240172653</v>
          </cell>
          <cell r="E72">
            <v>33243000</v>
          </cell>
          <cell r="F72">
            <v>488696.80272850441</v>
          </cell>
          <cell r="G72">
            <v>960130</v>
          </cell>
          <cell r="H72">
            <v>2544145.58</v>
          </cell>
          <cell r="I72">
            <v>2098920</v>
          </cell>
          <cell r="J72">
            <v>960130</v>
          </cell>
          <cell r="K72">
            <v>37.74</v>
          </cell>
          <cell r="L72"/>
          <cell r="M72">
            <v>842624</v>
          </cell>
          <cell r="N72">
            <v>2.69E-2</v>
          </cell>
          <cell r="O72">
            <v>865291</v>
          </cell>
          <cell r="P72">
            <v>34.011064728457875</v>
          </cell>
          <cell r="Q72">
            <v>3.7289352715421273</v>
          </cell>
          <cell r="R72">
            <v>0.01</v>
          </cell>
          <cell r="S72">
            <v>8426</v>
          </cell>
          <cell r="T72">
            <v>0</v>
          </cell>
          <cell r="U72">
            <v>0</v>
          </cell>
          <cell r="V72">
            <v>873717</v>
          </cell>
          <cell r="W72">
            <v>34.342256467886557</v>
          </cell>
          <cell r="X72"/>
          <cell r="Y72">
            <v>-94839</v>
          </cell>
          <cell r="Z72">
            <v>86413</v>
          </cell>
          <cell r="AA72">
            <v>0</v>
          </cell>
        </row>
        <row r="73">
          <cell r="A73">
            <v>64</v>
          </cell>
          <cell r="B73" t="str">
            <v>Clinton</v>
          </cell>
          <cell r="C73">
            <v>1076951500</v>
          </cell>
          <cell r="D73">
            <v>4083526.6545079392</v>
          </cell>
          <cell r="E73">
            <v>373971000</v>
          </cell>
          <cell r="F73">
            <v>5497651.5962212048</v>
          </cell>
          <cell r="G73">
            <v>9581178</v>
          </cell>
          <cell r="H73">
            <v>21580495.630000003</v>
          </cell>
          <cell r="I73">
            <v>17803909</v>
          </cell>
          <cell r="J73">
            <v>9581178</v>
          </cell>
          <cell r="K73">
            <v>44.4</v>
          </cell>
          <cell r="L73"/>
          <cell r="M73">
            <v>9800189</v>
          </cell>
          <cell r="N73">
            <v>3.2099999999999997E-2</v>
          </cell>
          <cell r="O73">
            <v>10114775</v>
          </cell>
          <cell r="P73">
            <v>46.869984700161396</v>
          </cell>
          <cell r="Q73">
            <v>0</v>
          </cell>
          <cell r="R73">
            <v>0</v>
          </cell>
          <cell r="S73">
            <v>0</v>
          </cell>
          <cell r="T73">
            <v>533597</v>
          </cell>
          <cell r="U73">
            <v>453557.45</v>
          </cell>
          <cell r="V73">
            <v>9661218</v>
          </cell>
          <cell r="W73">
            <v>44.768285982132461</v>
          </cell>
          <cell r="X73"/>
          <cell r="Y73">
            <v>0</v>
          </cell>
          <cell r="Z73">
            <v>0</v>
          </cell>
          <cell r="AA73">
            <v>80040</v>
          </cell>
        </row>
        <row r="74">
          <cell r="A74">
            <v>65</v>
          </cell>
          <cell r="B74" t="str">
            <v>Cohasset</v>
          </cell>
          <cell r="C74">
            <v>2622371300</v>
          </cell>
          <cell r="D74">
            <v>9943366.1604692843</v>
          </cell>
          <cell r="E74">
            <v>739699000</v>
          </cell>
          <cell r="F74">
            <v>10874124.967105014</v>
          </cell>
          <cell r="G74">
            <v>20817491</v>
          </cell>
          <cell r="H74">
            <v>14733842.151839999</v>
          </cell>
          <cell r="I74">
            <v>12155420</v>
          </cell>
          <cell r="J74">
            <v>12155420</v>
          </cell>
          <cell r="K74">
            <v>82.5</v>
          </cell>
          <cell r="L74"/>
          <cell r="M74">
            <v>12048958</v>
          </cell>
          <cell r="N74">
            <v>4.1799999999999997E-2</v>
          </cell>
          <cell r="O74">
            <v>12552604</v>
          </cell>
          <cell r="P74">
            <v>85.195727432388694</v>
          </cell>
          <cell r="Q74">
            <v>0</v>
          </cell>
          <cell r="R74">
            <v>0</v>
          </cell>
          <cell r="S74">
            <v>0</v>
          </cell>
          <cell r="T74">
            <v>397184</v>
          </cell>
          <cell r="U74">
            <v>337606.39999999997</v>
          </cell>
          <cell r="V74">
            <v>12214998</v>
          </cell>
          <cell r="W74">
            <v>82.904363126182673</v>
          </cell>
          <cell r="X74"/>
          <cell r="Y74">
            <v>0</v>
          </cell>
          <cell r="Z74">
            <v>0</v>
          </cell>
          <cell r="AA74">
            <v>59578</v>
          </cell>
        </row>
        <row r="75">
          <cell r="A75">
            <v>66</v>
          </cell>
          <cell r="B75" t="str">
            <v>Colrain</v>
          </cell>
          <cell r="C75">
            <v>169419700</v>
          </cell>
          <cell r="D75">
            <v>642396.48744510661</v>
          </cell>
          <cell r="E75">
            <v>42489000</v>
          </cell>
          <cell r="F75">
            <v>624619.87339083187</v>
          </cell>
          <cell r="G75">
            <v>1267016</v>
          </cell>
          <cell r="H75">
            <v>2166723.92</v>
          </cell>
          <cell r="I75">
            <v>1787547</v>
          </cell>
          <cell r="J75">
            <v>1267016</v>
          </cell>
          <cell r="K75">
            <v>58.48</v>
          </cell>
          <cell r="L75"/>
          <cell r="M75">
            <v>1284439</v>
          </cell>
          <cell r="N75">
            <v>4.9500000000000002E-2</v>
          </cell>
          <cell r="O75">
            <v>1348019</v>
          </cell>
          <cell r="P75">
            <v>62.214617541121719</v>
          </cell>
          <cell r="Q75">
            <v>0</v>
          </cell>
          <cell r="R75">
            <v>0</v>
          </cell>
          <cell r="S75">
            <v>0</v>
          </cell>
          <cell r="T75">
            <v>81003</v>
          </cell>
          <cell r="U75">
            <v>68852.55</v>
          </cell>
          <cell r="V75">
            <v>1279166</v>
          </cell>
          <cell r="W75">
            <v>59.036870742627883</v>
          </cell>
          <cell r="X75"/>
          <cell r="Y75">
            <v>0</v>
          </cell>
          <cell r="Z75">
            <v>0</v>
          </cell>
          <cell r="AA75">
            <v>12150</v>
          </cell>
        </row>
        <row r="76">
          <cell r="A76">
            <v>67</v>
          </cell>
          <cell r="B76" t="str">
            <v>Concord</v>
          </cell>
          <cell r="C76">
            <v>5540602300</v>
          </cell>
          <cell r="D76">
            <v>21008557.18579527</v>
          </cell>
          <cell r="E76">
            <v>2154897000</v>
          </cell>
          <cell r="F76">
            <v>31678587.194574676</v>
          </cell>
          <cell r="G76">
            <v>52687144</v>
          </cell>
          <cell r="H76">
            <v>28952082.435599998</v>
          </cell>
          <cell r="I76">
            <v>23885468</v>
          </cell>
          <cell r="J76">
            <v>23885468</v>
          </cell>
          <cell r="K76">
            <v>82.5</v>
          </cell>
          <cell r="L76"/>
          <cell r="M76">
            <v>24572306</v>
          </cell>
          <cell r="N76">
            <v>4.2799999999999991E-2</v>
          </cell>
          <cell r="O76">
            <v>25624001</v>
          </cell>
          <cell r="P76">
            <v>88.504863361718918</v>
          </cell>
          <cell r="Q76">
            <v>0</v>
          </cell>
          <cell r="R76">
            <v>0</v>
          </cell>
          <cell r="S76">
            <v>0</v>
          </cell>
          <cell r="T76">
            <v>1738533</v>
          </cell>
          <cell r="U76">
            <v>1477753.05</v>
          </cell>
          <cell r="V76">
            <v>24146248</v>
          </cell>
          <cell r="W76">
            <v>83.40072964944774</v>
          </cell>
          <cell r="X76"/>
          <cell r="Y76">
            <v>0</v>
          </cell>
          <cell r="Z76">
            <v>0</v>
          </cell>
          <cell r="AA76">
            <v>260780</v>
          </cell>
        </row>
        <row r="77">
          <cell r="A77">
            <v>68</v>
          </cell>
          <cell r="B77" t="str">
            <v>Conway</v>
          </cell>
          <cell r="C77">
            <v>251195300</v>
          </cell>
          <cell r="D77">
            <v>952468.80016149115</v>
          </cell>
          <cell r="E77">
            <v>64731000</v>
          </cell>
          <cell r="F77">
            <v>951593.80132415297</v>
          </cell>
          <cell r="G77">
            <v>1904063</v>
          </cell>
          <cell r="H77">
            <v>2366750.5200000005</v>
          </cell>
          <cell r="I77">
            <v>1952569</v>
          </cell>
          <cell r="J77">
            <v>1904063</v>
          </cell>
          <cell r="K77">
            <v>80.45</v>
          </cell>
          <cell r="L77"/>
          <cell r="M77">
            <v>1941915</v>
          </cell>
          <cell r="N77">
            <v>3.9300000000000002E-2</v>
          </cell>
          <cell r="O77">
            <v>2018232</v>
          </cell>
          <cell r="P77">
            <v>85.274387095096088</v>
          </cell>
          <cell r="Q77">
            <v>0</v>
          </cell>
          <cell r="R77">
            <v>0</v>
          </cell>
          <cell r="S77">
            <v>0</v>
          </cell>
          <cell r="T77">
            <v>114169</v>
          </cell>
          <cell r="U77">
            <v>97043.65</v>
          </cell>
          <cell r="V77">
            <v>1921188</v>
          </cell>
          <cell r="W77">
            <v>81.174081668734544</v>
          </cell>
          <cell r="X77"/>
          <cell r="Y77">
            <v>0</v>
          </cell>
          <cell r="Z77">
            <v>0</v>
          </cell>
          <cell r="AA77">
            <v>17125</v>
          </cell>
        </row>
        <row r="78">
          <cell r="A78">
            <v>69</v>
          </cell>
          <cell r="B78" t="str">
            <v>Cummington</v>
          </cell>
          <cell r="C78">
            <v>129127900</v>
          </cell>
          <cell r="D78">
            <v>489620.21176500124</v>
          </cell>
          <cell r="E78">
            <v>25366000</v>
          </cell>
          <cell r="F78">
            <v>372899.04936411401</v>
          </cell>
          <cell r="G78">
            <v>862519</v>
          </cell>
          <cell r="H78">
            <v>830679.28</v>
          </cell>
          <cell r="I78">
            <v>685310</v>
          </cell>
          <cell r="J78">
            <v>685310</v>
          </cell>
          <cell r="K78">
            <v>82.5</v>
          </cell>
          <cell r="L78"/>
          <cell r="M78">
            <v>773892</v>
          </cell>
          <cell r="N78">
            <v>3.32E-2</v>
          </cell>
          <cell r="O78">
            <v>799585</v>
          </cell>
          <cell r="P78">
            <v>96.256764704664349</v>
          </cell>
          <cell r="Q78">
            <v>0</v>
          </cell>
          <cell r="R78">
            <v>0</v>
          </cell>
          <cell r="S78">
            <v>0</v>
          </cell>
          <cell r="T78">
            <v>114275</v>
          </cell>
          <cell r="U78">
            <v>97133.75</v>
          </cell>
          <cell r="V78">
            <v>702451</v>
          </cell>
          <cell r="W78">
            <v>84.563443065535466</v>
          </cell>
          <cell r="X78"/>
          <cell r="Y78">
            <v>0</v>
          </cell>
          <cell r="Z78">
            <v>0</v>
          </cell>
          <cell r="AA78">
            <v>17141</v>
          </cell>
        </row>
        <row r="79">
          <cell r="A79">
            <v>70</v>
          </cell>
          <cell r="B79" t="str">
            <v>Dalton</v>
          </cell>
          <cell r="C79">
            <v>597077300</v>
          </cell>
          <cell r="D79">
            <v>2263965.5261649508</v>
          </cell>
          <cell r="E79">
            <v>190336000</v>
          </cell>
          <cell r="F79">
            <v>2798080.6378525589</v>
          </cell>
          <cell r="G79">
            <v>5062046</v>
          </cell>
          <cell r="H79">
            <v>9493839.4000000004</v>
          </cell>
          <cell r="I79">
            <v>7832418</v>
          </cell>
          <cell r="J79">
            <v>5062046</v>
          </cell>
          <cell r="K79">
            <v>53.32</v>
          </cell>
          <cell r="L79"/>
          <cell r="M79">
            <v>5221783</v>
          </cell>
          <cell r="N79">
            <v>2.9700000000000001E-2</v>
          </cell>
          <cell r="O79">
            <v>5376870</v>
          </cell>
          <cell r="P79">
            <v>56.635358714831426</v>
          </cell>
          <cell r="Q79">
            <v>0</v>
          </cell>
          <cell r="R79">
            <v>0</v>
          </cell>
          <cell r="S79">
            <v>0</v>
          </cell>
          <cell r="T79">
            <v>314824</v>
          </cell>
          <cell r="U79">
            <v>267600.39999999997</v>
          </cell>
          <cell r="V79">
            <v>5109270</v>
          </cell>
          <cell r="W79">
            <v>53.816688746599191</v>
          </cell>
          <cell r="X79"/>
          <cell r="Y79">
            <v>0</v>
          </cell>
          <cell r="Z79">
            <v>0</v>
          </cell>
          <cell r="AA79">
            <v>47224</v>
          </cell>
        </row>
        <row r="80">
          <cell r="A80">
            <v>71</v>
          </cell>
          <cell r="B80" t="str">
            <v>Danvers</v>
          </cell>
          <cell r="C80">
            <v>4163499300</v>
          </cell>
          <cell r="D80">
            <v>15786932.25050074</v>
          </cell>
          <cell r="E80">
            <v>1041999000</v>
          </cell>
          <cell r="F80">
            <v>15318159.604918294</v>
          </cell>
          <cell r="G80">
            <v>31105092</v>
          </cell>
          <cell r="H80">
            <v>37354516.009999998</v>
          </cell>
          <cell r="I80">
            <v>30817476</v>
          </cell>
          <cell r="J80">
            <v>30817476</v>
          </cell>
          <cell r="K80">
            <v>82.5</v>
          </cell>
          <cell r="L80"/>
          <cell r="M80">
            <v>30798454</v>
          </cell>
          <cell r="N80">
            <v>3.6999999999999998E-2</v>
          </cell>
          <cell r="O80">
            <v>31937997</v>
          </cell>
          <cell r="P80">
            <v>85.499694311258196</v>
          </cell>
          <cell r="Q80">
            <v>0</v>
          </cell>
          <cell r="R80">
            <v>0</v>
          </cell>
          <cell r="S80">
            <v>0</v>
          </cell>
          <cell r="T80">
            <v>1120521</v>
          </cell>
          <cell r="U80">
            <v>952442.85</v>
          </cell>
          <cell r="V80">
            <v>30985554</v>
          </cell>
          <cell r="W80">
            <v>82.949954409006409</v>
          </cell>
          <cell r="X80"/>
          <cell r="Y80">
            <v>0</v>
          </cell>
          <cell r="Z80">
            <v>0</v>
          </cell>
          <cell r="AA80">
            <v>168078</v>
          </cell>
        </row>
        <row r="81">
          <cell r="A81">
            <v>72</v>
          </cell>
          <cell r="B81" t="str">
            <v>Dartmouth</v>
          </cell>
          <cell r="C81">
            <v>4985767900</v>
          </cell>
          <cell r="D81">
            <v>18904766.011134274</v>
          </cell>
          <cell r="E81">
            <v>1045294000</v>
          </cell>
          <cell r="F81">
            <v>15366598.553418443</v>
          </cell>
          <cell r="G81">
            <v>34271365</v>
          </cell>
          <cell r="H81">
            <v>40887271.75</v>
          </cell>
          <cell r="I81">
            <v>33731999</v>
          </cell>
          <cell r="J81">
            <v>33731999</v>
          </cell>
          <cell r="K81">
            <v>82.5</v>
          </cell>
          <cell r="L81"/>
          <cell r="M81">
            <v>33778936</v>
          </cell>
          <cell r="N81">
            <v>3.8699999999999998E-2</v>
          </cell>
          <cell r="O81">
            <v>35086181</v>
          </cell>
          <cell r="P81">
            <v>85.81198866613056</v>
          </cell>
          <cell r="Q81">
            <v>0</v>
          </cell>
          <cell r="R81">
            <v>0</v>
          </cell>
          <cell r="S81">
            <v>0</v>
          </cell>
          <cell r="T81">
            <v>1354182</v>
          </cell>
          <cell r="U81">
            <v>1151054.7</v>
          </cell>
          <cell r="V81">
            <v>33935126</v>
          </cell>
          <cell r="W81">
            <v>82.996797163410633</v>
          </cell>
          <cell r="X81"/>
          <cell r="Y81">
            <v>0</v>
          </cell>
          <cell r="Z81">
            <v>0</v>
          </cell>
          <cell r="AA81">
            <v>203127</v>
          </cell>
        </row>
        <row r="82">
          <cell r="A82">
            <v>73</v>
          </cell>
          <cell r="B82" t="str">
            <v>Dedham</v>
          </cell>
          <cell r="C82">
            <v>4205403500</v>
          </cell>
          <cell r="D82">
            <v>15945822.337599212</v>
          </cell>
          <cell r="E82">
            <v>1145623000</v>
          </cell>
          <cell r="F82">
            <v>16841509.407461341</v>
          </cell>
          <cell r="G82">
            <v>32787332</v>
          </cell>
          <cell r="H82">
            <v>28455545.619539998</v>
          </cell>
          <cell r="I82">
            <v>23475825</v>
          </cell>
          <cell r="J82">
            <v>23475825</v>
          </cell>
          <cell r="K82">
            <v>82.5</v>
          </cell>
          <cell r="L82"/>
          <cell r="M82">
            <v>25291926</v>
          </cell>
          <cell r="N82">
            <v>5.9200000000000003E-2</v>
          </cell>
          <cell r="O82">
            <v>26789208</v>
          </cell>
          <cell r="P82">
            <v>94.144067234487508</v>
          </cell>
          <cell r="Q82">
            <v>0</v>
          </cell>
          <cell r="R82">
            <v>0</v>
          </cell>
          <cell r="S82">
            <v>0</v>
          </cell>
          <cell r="T82">
            <v>3313383</v>
          </cell>
          <cell r="U82">
            <v>2816375.55</v>
          </cell>
          <cell r="V82">
            <v>23972832</v>
          </cell>
          <cell r="W82">
            <v>84.246608097151423</v>
          </cell>
          <cell r="X82"/>
          <cell r="Y82">
            <v>0</v>
          </cell>
          <cell r="Z82">
            <v>0</v>
          </cell>
          <cell r="AA82">
            <v>497007</v>
          </cell>
        </row>
        <row r="83">
          <cell r="A83">
            <v>74</v>
          </cell>
          <cell r="B83" t="str">
            <v>Deerfield</v>
          </cell>
          <cell r="C83">
            <v>680644100</v>
          </cell>
          <cell r="D83">
            <v>2580829.6145031299</v>
          </cell>
          <cell r="E83">
            <v>201622000</v>
          </cell>
          <cell r="F83">
            <v>2963993.2244300009</v>
          </cell>
          <cell r="G83">
            <v>5544823</v>
          </cell>
          <cell r="H83">
            <v>6005071.25</v>
          </cell>
          <cell r="I83">
            <v>4954184</v>
          </cell>
          <cell r="J83">
            <v>4954184</v>
          </cell>
          <cell r="K83">
            <v>82.5</v>
          </cell>
          <cell r="L83"/>
          <cell r="M83">
            <v>5221957</v>
          </cell>
          <cell r="N83">
            <v>4.4199999999999996E-2</v>
          </cell>
          <cell r="O83">
            <v>5452767</v>
          </cell>
          <cell r="P83">
            <v>90.802702798905173</v>
          </cell>
          <cell r="Q83">
            <v>0</v>
          </cell>
          <cell r="R83">
            <v>0</v>
          </cell>
          <cell r="S83">
            <v>0</v>
          </cell>
          <cell r="T83">
            <v>498583</v>
          </cell>
          <cell r="U83">
            <v>423795.55</v>
          </cell>
          <cell r="V83">
            <v>5028971</v>
          </cell>
          <cell r="W83">
            <v>83.745401022510762</v>
          </cell>
          <cell r="X83"/>
          <cell r="Y83">
            <v>0</v>
          </cell>
          <cell r="Z83">
            <v>0</v>
          </cell>
          <cell r="AA83">
            <v>74787</v>
          </cell>
        </row>
        <row r="84">
          <cell r="A84">
            <v>75</v>
          </cell>
          <cell r="B84" t="str">
            <v>Dennis</v>
          </cell>
          <cell r="C84">
            <v>6250958500</v>
          </cell>
          <cell r="D84">
            <v>23702047.539720189</v>
          </cell>
          <cell r="E84">
            <v>425230000</v>
          </cell>
          <cell r="F84">
            <v>6251196.9865608374</v>
          </cell>
          <cell r="G84">
            <v>29953245</v>
          </cell>
          <cell r="H84">
            <v>14053233</v>
          </cell>
          <cell r="I84">
            <v>11593917</v>
          </cell>
          <cell r="J84">
            <v>11593917</v>
          </cell>
          <cell r="K84">
            <v>82.5</v>
          </cell>
          <cell r="L84"/>
          <cell r="M84">
            <v>12014386</v>
          </cell>
          <cell r="N84">
            <v>2.9600000000000001E-2</v>
          </cell>
          <cell r="O84">
            <v>12370012</v>
          </cell>
          <cell r="P84">
            <v>88.022535455008821</v>
          </cell>
          <cell r="Q84">
            <v>0</v>
          </cell>
          <cell r="R84">
            <v>0</v>
          </cell>
          <cell r="S84">
            <v>0</v>
          </cell>
          <cell r="T84">
            <v>776095</v>
          </cell>
          <cell r="U84">
            <v>659680.75</v>
          </cell>
          <cell r="V84">
            <v>11710331</v>
          </cell>
          <cell r="W84">
            <v>83.328377178404423</v>
          </cell>
          <cell r="X84"/>
          <cell r="Y84">
            <v>0</v>
          </cell>
          <cell r="Z84">
            <v>0</v>
          </cell>
          <cell r="AA84">
            <v>116414</v>
          </cell>
        </row>
        <row r="85">
          <cell r="A85">
            <v>76</v>
          </cell>
          <cell r="B85" t="str">
            <v>Dighton</v>
          </cell>
          <cell r="C85">
            <v>838835300</v>
          </cell>
          <cell r="D85">
            <v>3180650.4808175331</v>
          </cell>
          <cell r="E85">
            <v>218405000</v>
          </cell>
          <cell r="F85">
            <v>3210715.7958041993</v>
          </cell>
          <cell r="G85">
            <v>6391366</v>
          </cell>
          <cell r="H85">
            <v>12937768</v>
          </cell>
          <cell r="I85">
            <v>10673659</v>
          </cell>
          <cell r="J85">
            <v>6391366</v>
          </cell>
          <cell r="K85">
            <v>49.4</v>
          </cell>
          <cell r="L85"/>
          <cell r="M85">
            <v>6575793</v>
          </cell>
          <cell r="N85">
            <v>4.0099999999999997E-2</v>
          </cell>
          <cell r="O85">
            <v>6839482</v>
          </cell>
          <cell r="P85">
            <v>52.864466266515215</v>
          </cell>
          <cell r="Q85">
            <v>0</v>
          </cell>
          <cell r="R85">
            <v>0</v>
          </cell>
          <cell r="S85">
            <v>0</v>
          </cell>
          <cell r="T85">
            <v>448116</v>
          </cell>
          <cell r="U85">
            <v>380898.6</v>
          </cell>
          <cell r="V85">
            <v>6458583</v>
          </cell>
          <cell r="W85">
            <v>49.920380393279579</v>
          </cell>
          <cell r="X85"/>
          <cell r="Y85">
            <v>0</v>
          </cell>
          <cell r="Z85">
            <v>0</v>
          </cell>
          <cell r="AA85">
            <v>67217</v>
          </cell>
        </row>
        <row r="86">
          <cell r="A86">
            <v>77</v>
          </cell>
          <cell r="B86" t="str">
            <v>Douglas</v>
          </cell>
          <cell r="C86">
            <v>902244800</v>
          </cell>
          <cell r="D86">
            <v>3421083.2054100716</v>
          </cell>
          <cell r="E86">
            <v>281734000</v>
          </cell>
          <cell r="F86">
            <v>4141699.1553082592</v>
          </cell>
          <cell r="G86">
            <v>7562782</v>
          </cell>
          <cell r="H86">
            <v>14598365.66</v>
          </cell>
          <cell r="I86">
            <v>12043652</v>
          </cell>
          <cell r="J86">
            <v>7562782</v>
          </cell>
          <cell r="K86">
            <v>51.81</v>
          </cell>
          <cell r="L86"/>
          <cell r="M86">
            <v>7043796</v>
          </cell>
          <cell r="N86">
            <v>3.5400000000000001E-2</v>
          </cell>
          <cell r="O86">
            <v>7293146</v>
          </cell>
          <cell r="P86">
            <v>49.958647220239584</v>
          </cell>
          <cell r="Q86">
            <v>1.8513527797604183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7293146</v>
          </cell>
          <cell r="W86">
            <v>49.958647220239584</v>
          </cell>
          <cell r="X86"/>
          <cell r="Y86">
            <v>-269636</v>
          </cell>
          <cell r="Z86">
            <v>269636</v>
          </cell>
          <cell r="AA86">
            <v>0</v>
          </cell>
        </row>
        <row r="87">
          <cell r="A87">
            <v>78</v>
          </cell>
          <cell r="B87" t="str">
            <v>Dover</v>
          </cell>
          <cell r="C87">
            <v>2310390900</v>
          </cell>
          <cell r="D87">
            <v>8760415.6941910442</v>
          </cell>
          <cell r="E87">
            <v>1217611000</v>
          </cell>
          <cell r="F87">
            <v>17899786.501430586</v>
          </cell>
          <cell r="G87">
            <v>26660202</v>
          </cell>
          <cell r="H87">
            <v>10768029.029920001</v>
          </cell>
          <cell r="I87">
            <v>8883624</v>
          </cell>
          <cell r="J87">
            <v>8883624</v>
          </cell>
          <cell r="K87">
            <v>82.5</v>
          </cell>
          <cell r="L87"/>
          <cell r="M87">
            <v>9366645</v>
          </cell>
          <cell r="N87">
            <v>4.3400000000000001E-2</v>
          </cell>
          <cell r="O87">
            <v>9773157</v>
          </cell>
          <cell r="P87">
            <v>90.760871584245791</v>
          </cell>
          <cell r="Q87">
            <v>0</v>
          </cell>
          <cell r="R87">
            <v>0</v>
          </cell>
          <cell r="S87">
            <v>0</v>
          </cell>
          <cell r="T87">
            <v>889533</v>
          </cell>
          <cell r="U87">
            <v>756103.04999999993</v>
          </cell>
          <cell r="V87">
            <v>9017054</v>
          </cell>
          <cell r="W87">
            <v>83.739131599155712</v>
          </cell>
          <cell r="X87"/>
          <cell r="Y87">
            <v>0</v>
          </cell>
          <cell r="Z87">
            <v>0</v>
          </cell>
          <cell r="AA87">
            <v>133430</v>
          </cell>
        </row>
        <row r="88">
          <cell r="A88">
            <v>79</v>
          </cell>
          <cell r="B88" t="str">
            <v>Dracut</v>
          </cell>
          <cell r="C88">
            <v>2920269000</v>
          </cell>
          <cell r="D88">
            <v>11072918.60388629</v>
          </cell>
          <cell r="E88">
            <v>927556000</v>
          </cell>
          <cell r="F88">
            <v>13635762.462823471</v>
          </cell>
          <cell r="G88">
            <v>24708681</v>
          </cell>
          <cell r="H88">
            <v>44714049.850000001</v>
          </cell>
          <cell r="I88">
            <v>36889091</v>
          </cell>
          <cell r="J88">
            <v>24708681</v>
          </cell>
          <cell r="K88">
            <v>55.26</v>
          </cell>
          <cell r="L88"/>
          <cell r="M88">
            <v>24037471</v>
          </cell>
          <cell r="N88">
            <v>2.9899999999999996E-2</v>
          </cell>
          <cell r="O88">
            <v>24756191</v>
          </cell>
          <cell r="P88">
            <v>55.365575435569717</v>
          </cell>
          <cell r="Q88">
            <v>0</v>
          </cell>
          <cell r="R88">
            <v>0</v>
          </cell>
          <cell r="S88">
            <v>0</v>
          </cell>
          <cell r="T88">
            <v>47510</v>
          </cell>
          <cell r="U88">
            <v>40383.5</v>
          </cell>
          <cell r="V88">
            <v>24715808</v>
          </cell>
          <cell r="W88">
            <v>55.275261540640784</v>
          </cell>
          <cell r="X88"/>
          <cell r="Y88">
            <v>0</v>
          </cell>
          <cell r="Z88">
            <v>0</v>
          </cell>
          <cell r="AA88">
            <v>7127</v>
          </cell>
        </row>
        <row r="89">
          <cell r="A89">
            <v>80</v>
          </cell>
          <cell r="B89" t="str">
            <v>Dudley</v>
          </cell>
          <cell r="C89">
            <v>885262100</v>
          </cell>
          <cell r="D89">
            <v>3356689.1188467382</v>
          </cell>
          <cell r="E89">
            <v>292247000</v>
          </cell>
          <cell r="F89">
            <v>4296248.067472768</v>
          </cell>
          <cell r="G89">
            <v>7652937</v>
          </cell>
          <cell r="H89">
            <v>19571938.84</v>
          </cell>
          <cell r="I89">
            <v>16146850</v>
          </cell>
          <cell r="J89">
            <v>7652937</v>
          </cell>
          <cell r="K89">
            <v>39.1</v>
          </cell>
          <cell r="L89"/>
          <cell r="M89">
            <v>5738434</v>
          </cell>
          <cell r="N89">
            <v>4.07E-2</v>
          </cell>
          <cell r="O89">
            <v>5971988</v>
          </cell>
          <cell r="P89">
            <v>30.51301176046389</v>
          </cell>
          <cell r="Q89">
            <v>8.5869882395361117</v>
          </cell>
          <cell r="R89">
            <v>0.02</v>
          </cell>
          <cell r="S89">
            <v>114769</v>
          </cell>
          <cell r="T89">
            <v>0</v>
          </cell>
          <cell r="U89">
            <v>0</v>
          </cell>
          <cell r="V89">
            <v>6086757</v>
          </cell>
          <cell r="W89">
            <v>31.099407420792861</v>
          </cell>
          <cell r="X89"/>
          <cell r="Y89">
            <v>-1680949</v>
          </cell>
          <cell r="Z89">
            <v>1566180</v>
          </cell>
          <cell r="AA89">
            <v>0</v>
          </cell>
        </row>
        <row r="90">
          <cell r="A90">
            <v>81</v>
          </cell>
          <cell r="B90" t="str">
            <v>Dunstable</v>
          </cell>
          <cell r="C90">
            <v>467427400</v>
          </cell>
          <cell r="D90">
            <v>1772366.0229335716</v>
          </cell>
          <cell r="E90">
            <v>291036000</v>
          </cell>
          <cell r="F90">
            <v>4278445.4675839422</v>
          </cell>
          <cell r="G90">
            <v>6050811</v>
          </cell>
          <cell r="H90">
            <v>5150124.92</v>
          </cell>
          <cell r="I90">
            <v>4248853</v>
          </cell>
          <cell r="J90">
            <v>4248853</v>
          </cell>
          <cell r="K90">
            <v>82.5</v>
          </cell>
          <cell r="L90"/>
          <cell r="M90">
            <v>4314656</v>
          </cell>
          <cell r="N90">
            <v>3.5400000000000001E-2</v>
          </cell>
          <cell r="O90">
            <v>4467395</v>
          </cell>
          <cell r="P90">
            <v>86.743429904997342</v>
          </cell>
          <cell r="Q90">
            <v>0</v>
          </cell>
          <cell r="R90">
            <v>0</v>
          </cell>
          <cell r="S90">
            <v>0</v>
          </cell>
          <cell r="T90">
            <v>218542</v>
          </cell>
          <cell r="U90">
            <v>185760.69999999998</v>
          </cell>
          <cell r="V90">
            <v>4281634</v>
          </cell>
          <cell r="W90">
            <v>83.136507686885395</v>
          </cell>
          <cell r="X90"/>
          <cell r="Y90">
            <v>0</v>
          </cell>
          <cell r="Z90">
            <v>0</v>
          </cell>
          <cell r="AA90">
            <v>32781</v>
          </cell>
        </row>
        <row r="91">
          <cell r="A91">
            <v>82</v>
          </cell>
          <cell r="B91" t="str">
            <v>Duxbury</v>
          </cell>
          <cell r="C91">
            <v>3475390900</v>
          </cell>
          <cell r="D91">
            <v>13177799.905552235</v>
          </cell>
          <cell r="E91">
            <v>1156244000</v>
          </cell>
          <cell r="F91">
            <v>16997645.99988018</v>
          </cell>
          <cell r="G91">
            <v>30175446</v>
          </cell>
          <cell r="H91">
            <v>29421665.884350002</v>
          </cell>
          <cell r="I91">
            <v>24272874</v>
          </cell>
          <cell r="J91">
            <v>24272874</v>
          </cell>
          <cell r="K91">
            <v>82.5</v>
          </cell>
          <cell r="L91"/>
          <cell r="M91">
            <v>24866076</v>
          </cell>
          <cell r="N91">
            <v>3.5299999999999998E-2</v>
          </cell>
          <cell r="O91">
            <v>25743848</v>
          </cell>
          <cell r="P91">
            <v>87.499627319517927</v>
          </cell>
          <cell r="Q91">
            <v>0</v>
          </cell>
          <cell r="R91">
            <v>0</v>
          </cell>
          <cell r="S91">
            <v>0</v>
          </cell>
          <cell r="T91">
            <v>1470974</v>
          </cell>
          <cell r="U91">
            <v>1250327.8999999999</v>
          </cell>
          <cell r="V91">
            <v>24493520</v>
          </cell>
          <cell r="W91">
            <v>83.249942733625474</v>
          </cell>
          <cell r="X91"/>
          <cell r="Y91">
            <v>0</v>
          </cell>
          <cell r="Z91">
            <v>0</v>
          </cell>
          <cell r="AA91">
            <v>220646</v>
          </cell>
        </row>
        <row r="92">
          <cell r="A92">
            <v>83</v>
          </cell>
          <cell r="B92" t="str">
            <v>East Bridgewater</v>
          </cell>
          <cell r="C92">
            <v>1506014000</v>
          </cell>
          <cell r="D92">
            <v>5710422.7173295356</v>
          </cell>
          <cell r="E92">
            <v>417230000</v>
          </cell>
          <cell r="F92">
            <v>6133591.0417956831</v>
          </cell>
          <cell r="G92">
            <v>11844014</v>
          </cell>
          <cell r="H92">
            <v>21712207.370000001</v>
          </cell>
          <cell r="I92">
            <v>17912571</v>
          </cell>
          <cell r="J92">
            <v>11844014</v>
          </cell>
          <cell r="K92">
            <v>54.55</v>
          </cell>
          <cell r="L92"/>
          <cell r="M92">
            <v>11907612</v>
          </cell>
          <cell r="N92">
            <v>3.9E-2</v>
          </cell>
          <cell r="O92">
            <v>12372009</v>
          </cell>
          <cell r="P92">
            <v>56.981811149678606</v>
          </cell>
          <cell r="Q92">
            <v>0</v>
          </cell>
          <cell r="R92">
            <v>0</v>
          </cell>
          <cell r="S92">
            <v>0</v>
          </cell>
          <cell r="T92">
            <v>527995</v>
          </cell>
          <cell r="U92">
            <v>448795.75</v>
          </cell>
          <cell r="V92">
            <v>11923213</v>
          </cell>
          <cell r="W92">
            <v>54.914789624174446</v>
          </cell>
          <cell r="X92"/>
          <cell r="Y92">
            <v>0</v>
          </cell>
          <cell r="Z92">
            <v>0</v>
          </cell>
          <cell r="AA92">
            <v>79199</v>
          </cell>
        </row>
        <row r="93">
          <cell r="A93">
            <v>84</v>
          </cell>
          <cell r="B93" t="str">
            <v>East Brookfield</v>
          </cell>
          <cell r="C93">
            <v>207396100</v>
          </cell>
          <cell r="D93">
            <v>786393.3541956105</v>
          </cell>
          <cell r="E93">
            <v>62051000</v>
          </cell>
          <cell r="F93">
            <v>912195.80982782622</v>
          </cell>
          <cell r="G93">
            <v>1698589</v>
          </cell>
          <cell r="H93">
            <v>3693164.16</v>
          </cell>
          <cell r="I93">
            <v>3046860</v>
          </cell>
          <cell r="J93">
            <v>1698589</v>
          </cell>
          <cell r="K93">
            <v>45.99</v>
          </cell>
          <cell r="L93"/>
          <cell r="M93">
            <v>1437906</v>
          </cell>
          <cell r="N93">
            <v>4.1500000000000002E-2</v>
          </cell>
          <cell r="O93">
            <v>1497579</v>
          </cell>
          <cell r="P93">
            <v>40.550025266139265</v>
          </cell>
          <cell r="Q93">
            <v>5.4399747338607369</v>
          </cell>
          <cell r="R93">
            <v>0.01</v>
          </cell>
          <cell r="S93">
            <v>14379</v>
          </cell>
          <cell r="T93">
            <v>0</v>
          </cell>
          <cell r="U93">
            <v>0</v>
          </cell>
          <cell r="V93">
            <v>1511958</v>
          </cell>
          <cell r="W93">
            <v>40.939366204615176</v>
          </cell>
          <cell r="X93"/>
          <cell r="Y93">
            <v>-201010</v>
          </cell>
          <cell r="Z93">
            <v>186631</v>
          </cell>
          <cell r="AA93">
            <v>0</v>
          </cell>
        </row>
        <row r="94">
          <cell r="A94">
            <v>85</v>
          </cell>
          <cell r="B94" t="str">
            <v>Eastham</v>
          </cell>
          <cell r="C94">
            <v>2823221800</v>
          </cell>
          <cell r="D94">
            <v>10704940.261365421</v>
          </cell>
          <cell r="E94">
            <v>143336000</v>
          </cell>
          <cell r="F94">
            <v>2107145.7123572752</v>
          </cell>
          <cell r="G94">
            <v>12812086</v>
          </cell>
          <cell r="H94">
            <v>4976118.2700000005</v>
          </cell>
          <cell r="I94">
            <v>4105298</v>
          </cell>
          <cell r="J94">
            <v>4105298</v>
          </cell>
          <cell r="K94">
            <v>82.5</v>
          </cell>
          <cell r="L94"/>
          <cell r="M94">
            <v>4356675</v>
          </cell>
          <cell r="N94">
            <v>3.1199999999999995E-2</v>
          </cell>
          <cell r="O94">
            <v>4492603</v>
          </cell>
          <cell r="P94">
            <v>90.283284203371622</v>
          </cell>
          <cell r="Q94">
            <v>0</v>
          </cell>
          <cell r="R94">
            <v>0</v>
          </cell>
          <cell r="S94">
            <v>0</v>
          </cell>
          <cell r="T94">
            <v>387305</v>
          </cell>
          <cell r="U94">
            <v>329209.25</v>
          </cell>
          <cell r="V94">
            <v>4163394</v>
          </cell>
          <cell r="W94">
            <v>83.667504952610372</v>
          </cell>
          <cell r="X94"/>
          <cell r="Y94">
            <v>0</v>
          </cell>
          <cell r="Z94">
            <v>0</v>
          </cell>
          <cell r="AA94">
            <v>58096</v>
          </cell>
        </row>
        <row r="95">
          <cell r="A95">
            <v>86</v>
          </cell>
          <cell r="B95" t="str">
            <v>Easthampton</v>
          </cell>
          <cell r="C95">
            <v>1482339500</v>
          </cell>
          <cell r="D95">
            <v>5620655.0241862992</v>
          </cell>
          <cell r="E95">
            <v>423449000</v>
          </cell>
          <cell r="F95">
            <v>6225014.9631074946</v>
          </cell>
          <cell r="G95">
            <v>11845670</v>
          </cell>
          <cell r="H95">
            <v>18091522.210000005</v>
          </cell>
          <cell r="I95">
            <v>14925506</v>
          </cell>
          <cell r="J95">
            <v>11845670</v>
          </cell>
          <cell r="K95">
            <v>65.48</v>
          </cell>
          <cell r="L95"/>
          <cell r="M95">
            <v>11793004</v>
          </cell>
          <cell r="N95">
            <v>3.3799999999999997E-2</v>
          </cell>
          <cell r="O95">
            <v>12191608</v>
          </cell>
          <cell r="P95">
            <v>67.388514125478864</v>
          </cell>
          <cell r="Q95">
            <v>0</v>
          </cell>
          <cell r="R95">
            <v>0</v>
          </cell>
          <cell r="S95">
            <v>0</v>
          </cell>
          <cell r="T95">
            <v>345938</v>
          </cell>
          <cell r="U95">
            <v>294047.3</v>
          </cell>
          <cell r="V95">
            <v>11897561</v>
          </cell>
          <cell r="W95">
            <v>65.763183782422018</v>
          </cell>
          <cell r="X95"/>
          <cell r="Y95">
            <v>0</v>
          </cell>
          <cell r="Z95">
            <v>0</v>
          </cell>
          <cell r="AA95">
            <v>51891</v>
          </cell>
        </row>
        <row r="96">
          <cell r="A96">
            <v>87</v>
          </cell>
          <cell r="B96" t="str">
            <v>East Longmeadow</v>
          </cell>
          <cell r="C96">
            <v>1829457200</v>
          </cell>
          <cell r="D96">
            <v>6936837.2108506858</v>
          </cell>
          <cell r="E96">
            <v>598240000</v>
          </cell>
          <cell r="F96">
            <v>8794572.5495382622</v>
          </cell>
          <cell r="G96">
            <v>15731410</v>
          </cell>
          <cell r="H96">
            <v>26003641.129999999</v>
          </cell>
          <cell r="I96">
            <v>21453004</v>
          </cell>
          <cell r="J96">
            <v>15731410</v>
          </cell>
          <cell r="K96">
            <v>60.5</v>
          </cell>
          <cell r="L96"/>
          <cell r="M96">
            <v>16206963</v>
          </cell>
          <cell r="N96">
            <v>3.6499999999999998E-2</v>
          </cell>
          <cell r="O96">
            <v>16798517</v>
          </cell>
          <cell r="P96">
            <v>64.600633872845634</v>
          </cell>
          <cell r="Q96">
            <v>0</v>
          </cell>
          <cell r="R96">
            <v>0</v>
          </cell>
          <cell r="S96">
            <v>0</v>
          </cell>
          <cell r="T96">
            <v>1067107</v>
          </cell>
          <cell r="U96">
            <v>907040.95</v>
          </cell>
          <cell r="V96">
            <v>15891476</v>
          </cell>
          <cell r="W96">
            <v>61.112503131979658</v>
          </cell>
          <cell r="X96"/>
          <cell r="Y96">
            <v>0</v>
          </cell>
          <cell r="Z96">
            <v>0</v>
          </cell>
          <cell r="AA96">
            <v>160066</v>
          </cell>
        </row>
        <row r="97">
          <cell r="A97">
            <v>88</v>
          </cell>
          <cell r="B97" t="str">
            <v>Easton</v>
          </cell>
          <cell r="C97">
            <v>3008417200</v>
          </cell>
          <cell r="D97">
            <v>11407154.197826125</v>
          </cell>
          <cell r="E97">
            <v>1021710000</v>
          </cell>
          <cell r="F97">
            <v>15019896.228250766</v>
          </cell>
          <cell r="G97">
            <v>26427050</v>
          </cell>
          <cell r="H97">
            <v>35262755.240000002</v>
          </cell>
          <cell r="I97">
            <v>29091773</v>
          </cell>
          <cell r="J97">
            <v>26427050</v>
          </cell>
          <cell r="K97">
            <v>74.94</v>
          </cell>
          <cell r="L97"/>
          <cell r="M97">
            <v>26998493</v>
          </cell>
          <cell r="N97">
            <v>3.9300000000000002E-2</v>
          </cell>
          <cell r="O97">
            <v>28059534</v>
          </cell>
          <cell r="P97">
            <v>79.572721442285115</v>
          </cell>
          <cell r="Q97">
            <v>0</v>
          </cell>
          <cell r="R97">
            <v>0</v>
          </cell>
          <cell r="S97">
            <v>0</v>
          </cell>
          <cell r="T97">
            <v>1632484</v>
          </cell>
          <cell r="U97">
            <v>1387611.4</v>
          </cell>
          <cell r="V97">
            <v>26671923</v>
          </cell>
          <cell r="W97">
            <v>75.637660240867774</v>
          </cell>
          <cell r="X97"/>
          <cell r="Y97">
            <v>0</v>
          </cell>
          <cell r="Z97">
            <v>0</v>
          </cell>
          <cell r="AA97">
            <v>244873</v>
          </cell>
        </row>
        <row r="98">
          <cell r="A98">
            <v>89</v>
          </cell>
          <cell r="B98" t="str">
            <v>Edgartown</v>
          </cell>
          <cell r="C98">
            <v>6954386400</v>
          </cell>
          <cell r="D98">
            <v>26369267.53911157</v>
          </cell>
          <cell r="E98">
            <v>184992000</v>
          </cell>
          <cell r="F98">
            <v>2719519.8667494357</v>
          </cell>
          <cell r="G98">
            <v>29088787</v>
          </cell>
          <cell r="H98">
            <v>6243086.0800000001</v>
          </cell>
          <cell r="I98">
            <v>5150546</v>
          </cell>
          <cell r="J98">
            <v>5150546</v>
          </cell>
          <cell r="K98">
            <v>82.5</v>
          </cell>
          <cell r="L98"/>
          <cell r="M98">
            <v>5154440</v>
          </cell>
          <cell r="N98">
            <v>3.4700000000000002E-2</v>
          </cell>
          <cell r="O98">
            <v>5333299</v>
          </cell>
          <cell r="P98">
            <v>85.427285987381424</v>
          </cell>
          <cell r="Q98">
            <v>0</v>
          </cell>
          <cell r="R98">
            <v>0</v>
          </cell>
          <cell r="S98">
            <v>0</v>
          </cell>
          <cell r="T98">
            <v>182753</v>
          </cell>
          <cell r="U98">
            <v>155340.04999999999</v>
          </cell>
          <cell r="V98">
            <v>5177959</v>
          </cell>
          <cell r="W98">
            <v>82.939093481152199</v>
          </cell>
          <cell r="X98"/>
          <cell r="Y98">
            <v>0</v>
          </cell>
          <cell r="Z98">
            <v>0</v>
          </cell>
          <cell r="AA98">
            <v>27413</v>
          </cell>
        </row>
        <row r="99">
          <cell r="A99">
            <v>90</v>
          </cell>
          <cell r="B99" t="str">
            <v>Egremont</v>
          </cell>
          <cell r="C99">
            <v>409767000</v>
          </cell>
          <cell r="D99">
            <v>1553732.4258685324</v>
          </cell>
          <cell r="E99">
            <v>26956000</v>
          </cell>
          <cell r="F99">
            <v>396273.23088618851</v>
          </cell>
          <cell r="G99">
            <v>1950006</v>
          </cell>
          <cell r="H99">
            <v>936424</v>
          </cell>
          <cell r="I99">
            <v>772550</v>
          </cell>
          <cell r="J99">
            <v>772550</v>
          </cell>
          <cell r="K99">
            <v>82.5</v>
          </cell>
          <cell r="L99"/>
          <cell r="M99">
            <v>772365</v>
          </cell>
          <cell r="N99">
            <v>3.0600000000000002E-2</v>
          </cell>
          <cell r="O99">
            <v>795999</v>
          </cell>
          <cell r="P99">
            <v>85.004122064364012</v>
          </cell>
          <cell r="Q99">
            <v>0</v>
          </cell>
          <cell r="R99">
            <v>0</v>
          </cell>
          <cell r="S99">
            <v>0</v>
          </cell>
          <cell r="T99">
            <v>23449</v>
          </cell>
          <cell r="U99">
            <v>19931.649999999998</v>
          </cell>
          <cell r="V99">
            <v>776067</v>
          </cell>
          <cell r="W99">
            <v>82.875599087592803</v>
          </cell>
          <cell r="X99"/>
          <cell r="Y99">
            <v>0</v>
          </cell>
          <cell r="Z99">
            <v>0</v>
          </cell>
          <cell r="AA99">
            <v>3517</v>
          </cell>
        </row>
        <row r="100">
          <cell r="A100">
            <v>91</v>
          </cell>
          <cell r="B100" t="str">
            <v>Erving</v>
          </cell>
          <cell r="C100">
            <v>659098000</v>
          </cell>
          <cell r="D100">
            <v>2499132.2737680143</v>
          </cell>
          <cell r="E100">
            <v>31708000</v>
          </cell>
          <cell r="F100">
            <v>466131.16207669035</v>
          </cell>
          <cell r="G100">
            <v>2965263</v>
          </cell>
          <cell r="H100">
            <v>2768316.63</v>
          </cell>
          <cell r="I100">
            <v>2283861</v>
          </cell>
          <cell r="J100">
            <v>2283861</v>
          </cell>
          <cell r="K100">
            <v>82.5</v>
          </cell>
          <cell r="L100"/>
          <cell r="M100">
            <v>2431419</v>
          </cell>
          <cell r="N100">
            <v>3.5999999999999997E-2</v>
          </cell>
          <cell r="O100">
            <v>2518950</v>
          </cell>
          <cell r="P100">
            <v>90.99212036305255</v>
          </cell>
          <cell r="Q100">
            <v>0</v>
          </cell>
          <cell r="R100">
            <v>0</v>
          </cell>
          <cell r="S100">
            <v>0</v>
          </cell>
          <cell r="T100">
            <v>235089</v>
          </cell>
          <cell r="U100">
            <v>199825.65</v>
          </cell>
          <cell r="V100">
            <v>2319124</v>
          </cell>
          <cell r="W100">
            <v>83.773798664063946</v>
          </cell>
          <cell r="X100"/>
          <cell r="Y100">
            <v>0</v>
          </cell>
          <cell r="Z100">
            <v>0</v>
          </cell>
          <cell r="AA100">
            <v>35263</v>
          </cell>
        </row>
        <row r="101">
          <cell r="A101">
            <v>92</v>
          </cell>
          <cell r="B101" t="str">
            <v>Essex</v>
          </cell>
          <cell r="C101">
            <v>766992800</v>
          </cell>
          <cell r="D101">
            <v>2908241.9613285065</v>
          </cell>
          <cell r="E101">
            <v>190619000</v>
          </cell>
          <cell r="F101">
            <v>2802240.9481486264</v>
          </cell>
          <cell r="G101">
            <v>5710483</v>
          </cell>
          <cell r="H101">
            <v>5335939</v>
          </cell>
          <cell r="I101">
            <v>4402150</v>
          </cell>
          <cell r="J101">
            <v>4402150</v>
          </cell>
          <cell r="K101">
            <v>82.5</v>
          </cell>
          <cell r="L101"/>
          <cell r="M101">
            <v>4635827</v>
          </cell>
          <cell r="N101">
            <v>4.1799999999999997E-2</v>
          </cell>
          <cell r="O101">
            <v>4829605</v>
          </cell>
          <cell r="P101">
            <v>90.510873531350342</v>
          </cell>
          <cell r="Q101">
            <v>0</v>
          </cell>
          <cell r="R101">
            <v>0</v>
          </cell>
          <cell r="S101">
            <v>0</v>
          </cell>
          <cell r="T101">
            <v>427455</v>
          </cell>
          <cell r="U101">
            <v>363336.75</v>
          </cell>
          <cell r="V101">
            <v>4466268</v>
          </cell>
          <cell r="W101">
            <v>83.701631521649702</v>
          </cell>
          <cell r="X101"/>
          <cell r="Y101">
            <v>0</v>
          </cell>
          <cell r="Z101">
            <v>0</v>
          </cell>
          <cell r="AA101">
            <v>64118</v>
          </cell>
        </row>
        <row r="102">
          <cell r="A102">
            <v>93</v>
          </cell>
          <cell r="B102" t="str">
            <v>Everett</v>
          </cell>
          <cell r="C102">
            <v>3794616400</v>
          </cell>
          <cell r="D102">
            <v>14388221.951529814</v>
          </cell>
          <cell r="E102">
            <v>796105000</v>
          </cell>
          <cell r="F102">
            <v>11703335.082157928</v>
          </cell>
          <cell r="G102">
            <v>26091557</v>
          </cell>
          <cell r="H102">
            <v>87583038.240480021</v>
          </cell>
          <cell r="I102">
            <v>72256007</v>
          </cell>
          <cell r="J102">
            <v>26091557</v>
          </cell>
          <cell r="K102">
            <v>29.79</v>
          </cell>
          <cell r="L102"/>
          <cell r="M102">
            <v>25666047</v>
          </cell>
          <cell r="N102">
            <v>4.5600000000000002E-2</v>
          </cell>
          <cell r="O102">
            <v>26836419</v>
          </cell>
          <cell r="P102">
            <v>30.641114465924602</v>
          </cell>
          <cell r="Q102">
            <v>0</v>
          </cell>
          <cell r="R102">
            <v>0</v>
          </cell>
          <cell r="S102">
            <v>0</v>
          </cell>
          <cell r="T102">
            <v>744862</v>
          </cell>
          <cell r="U102">
            <v>633132.69999999995</v>
          </cell>
          <cell r="V102">
            <v>26203286</v>
          </cell>
          <cell r="W102">
            <v>29.918219927530554</v>
          </cell>
          <cell r="X102"/>
          <cell r="Y102">
            <v>0</v>
          </cell>
          <cell r="Z102">
            <v>0</v>
          </cell>
          <cell r="AA102">
            <v>111729</v>
          </cell>
        </row>
        <row r="103">
          <cell r="A103">
            <v>94</v>
          </cell>
          <cell r="B103" t="str">
            <v>Fairhaven</v>
          </cell>
          <cell r="C103">
            <v>1947395200</v>
          </cell>
          <cell r="D103">
            <v>7384028.1628846051</v>
          </cell>
          <cell r="E103">
            <v>416972000</v>
          </cell>
          <cell r="F103">
            <v>6129798.2500770064</v>
          </cell>
          <cell r="G103">
            <v>13513826</v>
          </cell>
          <cell r="H103">
            <v>21702290.060000002</v>
          </cell>
          <cell r="I103">
            <v>17904389</v>
          </cell>
          <cell r="J103">
            <v>13513826</v>
          </cell>
          <cell r="K103">
            <v>62.27</v>
          </cell>
          <cell r="L103"/>
          <cell r="M103">
            <v>13814586</v>
          </cell>
          <cell r="N103">
            <v>2.7099999999999999E-2</v>
          </cell>
          <cell r="O103">
            <v>14188961</v>
          </cell>
          <cell r="P103">
            <v>65.380017319702148</v>
          </cell>
          <cell r="Q103">
            <v>0</v>
          </cell>
          <cell r="R103">
            <v>0</v>
          </cell>
          <cell r="S103">
            <v>0</v>
          </cell>
          <cell r="T103">
            <v>675135</v>
          </cell>
          <cell r="U103">
            <v>573864.75</v>
          </cell>
          <cell r="V103">
            <v>13615096</v>
          </cell>
          <cell r="W103">
            <v>62.735757205154592</v>
          </cell>
          <cell r="X103"/>
          <cell r="Y103">
            <v>0</v>
          </cell>
          <cell r="Z103">
            <v>0</v>
          </cell>
          <cell r="AA103">
            <v>101270</v>
          </cell>
        </row>
        <row r="104">
          <cell r="A104">
            <v>95</v>
          </cell>
          <cell r="B104" t="str">
            <v>Fall River</v>
          </cell>
          <cell r="C104">
            <v>5362788000</v>
          </cell>
          <cell r="D104">
            <v>20334330.506504074</v>
          </cell>
          <cell r="E104">
            <v>1367105000</v>
          </cell>
          <cell r="F104">
            <v>20097459.389770839</v>
          </cell>
          <cell r="G104">
            <v>40431790</v>
          </cell>
          <cell r="H104">
            <v>151745070.97999999</v>
          </cell>
          <cell r="I104">
            <v>125189684</v>
          </cell>
          <cell r="J104">
            <v>40431790</v>
          </cell>
          <cell r="K104">
            <v>26.64</v>
          </cell>
          <cell r="L104"/>
          <cell r="M104">
            <v>28716318</v>
          </cell>
          <cell r="N104">
            <v>2.7699999999999999E-2</v>
          </cell>
          <cell r="O104">
            <v>29511760</v>
          </cell>
          <cell r="P104">
            <v>19.448249494634098</v>
          </cell>
          <cell r="Q104">
            <v>7.1917505053659028</v>
          </cell>
          <cell r="R104">
            <v>0.01</v>
          </cell>
          <cell r="S104">
            <v>287163</v>
          </cell>
          <cell r="T104">
            <v>0</v>
          </cell>
          <cell r="U104">
            <v>0</v>
          </cell>
          <cell r="V104">
            <v>29798923</v>
          </cell>
          <cell r="W104">
            <v>19.63748990827353</v>
          </cell>
          <cell r="X104"/>
          <cell r="Y104">
            <v>-10920030</v>
          </cell>
          <cell r="Z104">
            <v>10632867</v>
          </cell>
          <cell r="AA104">
            <v>0</v>
          </cell>
        </row>
        <row r="105">
          <cell r="A105">
            <v>96</v>
          </cell>
          <cell r="B105" t="str">
            <v>Falmouth</v>
          </cell>
          <cell r="C105">
            <v>11548755700</v>
          </cell>
          <cell r="D105">
            <v>43789949.433517195</v>
          </cell>
          <cell r="E105">
            <v>1057802000</v>
          </cell>
          <cell r="F105">
            <v>15550475.448058762</v>
          </cell>
          <cell r="G105">
            <v>59340425</v>
          </cell>
          <cell r="H105">
            <v>37786656.020000003</v>
          </cell>
          <cell r="I105">
            <v>31173991</v>
          </cell>
          <cell r="J105">
            <v>31173991</v>
          </cell>
          <cell r="K105">
            <v>82.5</v>
          </cell>
          <cell r="L105"/>
          <cell r="M105">
            <v>32404475</v>
          </cell>
          <cell r="N105">
            <v>3.4299999999999997E-2</v>
          </cell>
          <cell r="O105">
            <v>33515948</v>
          </cell>
          <cell r="P105">
            <v>88.697840799303407</v>
          </cell>
          <cell r="Q105">
            <v>0</v>
          </cell>
          <cell r="R105">
            <v>0</v>
          </cell>
          <cell r="S105">
            <v>0</v>
          </cell>
          <cell r="T105">
            <v>2341957</v>
          </cell>
          <cell r="U105">
            <v>1990663.45</v>
          </cell>
          <cell r="V105">
            <v>31525285</v>
          </cell>
          <cell r="W105">
            <v>83.429676823781548</v>
          </cell>
          <cell r="X105"/>
          <cell r="Y105">
            <v>0</v>
          </cell>
          <cell r="Z105">
            <v>0</v>
          </cell>
          <cell r="AA105">
            <v>351294</v>
          </cell>
        </row>
        <row r="106">
          <cell r="A106">
            <v>97</v>
          </cell>
          <cell r="B106" t="str">
            <v>Fitchburg</v>
          </cell>
          <cell r="C106">
            <v>2197098300</v>
          </cell>
          <cell r="D106">
            <v>8330838.919509449</v>
          </cell>
          <cell r="E106">
            <v>698899000</v>
          </cell>
          <cell r="F106">
            <v>10274334.648802726</v>
          </cell>
          <cell r="G106">
            <v>18605174</v>
          </cell>
          <cell r="H106">
            <v>70772737</v>
          </cell>
          <cell r="I106">
            <v>58387508</v>
          </cell>
          <cell r="J106">
            <v>18605174</v>
          </cell>
          <cell r="K106">
            <v>26.29</v>
          </cell>
          <cell r="L106"/>
          <cell r="M106">
            <v>18345026</v>
          </cell>
          <cell r="N106">
            <v>3.0899999999999997E-2</v>
          </cell>
          <cell r="O106">
            <v>18911887</v>
          </cell>
          <cell r="P106">
            <v>26.72199465734948</v>
          </cell>
          <cell r="Q106">
            <v>0</v>
          </cell>
          <cell r="R106">
            <v>0</v>
          </cell>
          <cell r="S106">
            <v>0</v>
          </cell>
          <cell r="T106">
            <v>306713</v>
          </cell>
          <cell r="U106">
            <v>260706.05</v>
          </cell>
          <cell r="V106">
            <v>18651181</v>
          </cell>
          <cell r="W106">
            <v>26.353623995070304</v>
          </cell>
          <cell r="X106"/>
          <cell r="Y106">
            <v>0</v>
          </cell>
          <cell r="Z106">
            <v>0</v>
          </cell>
          <cell r="AA106">
            <v>46007</v>
          </cell>
        </row>
        <row r="107">
          <cell r="A107">
            <v>98</v>
          </cell>
          <cell r="B107" t="str">
            <v>Florida</v>
          </cell>
          <cell r="C107">
            <v>121646500</v>
          </cell>
          <cell r="D107">
            <v>461252.64246124367</v>
          </cell>
          <cell r="E107">
            <v>11536000</v>
          </cell>
          <cell r="F107">
            <v>169587.77235135296</v>
          </cell>
          <cell r="G107">
            <v>630840</v>
          </cell>
          <cell r="H107">
            <v>1163336.9699999997</v>
          </cell>
          <cell r="I107">
            <v>959753</v>
          </cell>
          <cell r="J107">
            <v>630840</v>
          </cell>
          <cell r="K107">
            <v>54.23</v>
          </cell>
          <cell r="L107"/>
          <cell r="M107">
            <v>636739</v>
          </cell>
          <cell r="N107">
            <v>2.87E-2</v>
          </cell>
          <cell r="O107">
            <v>655013</v>
          </cell>
          <cell r="P107">
            <v>56.30466639429504</v>
          </cell>
          <cell r="Q107">
            <v>0</v>
          </cell>
          <cell r="R107">
            <v>0</v>
          </cell>
          <cell r="S107">
            <v>0</v>
          </cell>
          <cell r="T107">
            <v>24173</v>
          </cell>
          <cell r="U107">
            <v>20547.05</v>
          </cell>
          <cell r="V107">
            <v>634466</v>
          </cell>
          <cell r="W107">
            <v>54.538454150563112</v>
          </cell>
          <cell r="X107"/>
          <cell r="Y107">
            <v>0</v>
          </cell>
          <cell r="Z107">
            <v>0</v>
          </cell>
          <cell r="AA107">
            <v>3626</v>
          </cell>
        </row>
        <row r="108">
          <cell r="A108">
            <v>99</v>
          </cell>
          <cell r="B108" t="str">
            <v>Foxborough</v>
          </cell>
          <cell r="C108">
            <v>2702432200</v>
          </cell>
          <cell r="D108">
            <v>10246936.766140843</v>
          </cell>
          <cell r="E108">
            <v>774217000</v>
          </cell>
          <cell r="F108">
            <v>11381565.217280464</v>
          </cell>
          <cell r="G108">
            <v>21628502</v>
          </cell>
          <cell r="H108">
            <v>26897158.008499999</v>
          </cell>
          <cell r="I108">
            <v>22190155</v>
          </cell>
          <cell r="J108">
            <v>21628502</v>
          </cell>
          <cell r="K108">
            <v>80.41</v>
          </cell>
          <cell r="L108"/>
          <cell r="M108">
            <v>21764219</v>
          </cell>
          <cell r="N108">
            <v>4.5999999999999999E-2</v>
          </cell>
          <cell r="O108">
            <v>22765373</v>
          </cell>
          <cell r="P108">
            <v>84.638581491790774</v>
          </cell>
          <cell r="Q108">
            <v>0</v>
          </cell>
          <cell r="R108">
            <v>0</v>
          </cell>
          <cell r="S108">
            <v>0</v>
          </cell>
          <cell r="T108">
            <v>1136871</v>
          </cell>
          <cell r="U108">
            <v>966340.35</v>
          </cell>
          <cell r="V108">
            <v>21799033</v>
          </cell>
          <cell r="W108">
            <v>81.04585991245284</v>
          </cell>
          <cell r="X108"/>
          <cell r="Y108">
            <v>0</v>
          </cell>
          <cell r="Z108">
            <v>0</v>
          </cell>
          <cell r="AA108">
            <v>170531</v>
          </cell>
        </row>
        <row r="109">
          <cell r="A109">
            <v>100</v>
          </cell>
          <cell r="B109" t="str">
            <v>Framingham</v>
          </cell>
          <cell r="C109">
            <v>7611237700</v>
          </cell>
          <cell r="D109">
            <v>28859880.896907337</v>
          </cell>
          <cell r="E109">
            <v>2170382000</v>
          </cell>
          <cell r="F109">
            <v>31906228.201410729</v>
          </cell>
          <cell r="G109">
            <v>60766109</v>
          </cell>
          <cell r="H109">
            <v>106041460.46992001</v>
          </cell>
          <cell r="I109">
            <v>87484205</v>
          </cell>
          <cell r="J109">
            <v>60766109</v>
          </cell>
          <cell r="K109">
            <v>57.3</v>
          </cell>
          <cell r="L109"/>
          <cell r="M109">
            <v>63148667</v>
          </cell>
          <cell r="N109">
            <v>3.1E-2</v>
          </cell>
          <cell r="O109">
            <v>65106276</v>
          </cell>
          <cell r="P109">
            <v>61.397000485926171</v>
          </cell>
          <cell r="Q109">
            <v>0</v>
          </cell>
          <cell r="R109">
            <v>0</v>
          </cell>
          <cell r="S109">
            <v>0</v>
          </cell>
          <cell r="T109">
            <v>4340167</v>
          </cell>
          <cell r="U109">
            <v>3689141.9499999997</v>
          </cell>
          <cell r="V109">
            <v>61417134</v>
          </cell>
          <cell r="W109">
            <v>57.918038593425202</v>
          </cell>
          <cell r="X109"/>
          <cell r="Y109">
            <v>0</v>
          </cell>
          <cell r="Z109">
            <v>0</v>
          </cell>
          <cell r="AA109">
            <v>651025</v>
          </cell>
        </row>
        <row r="110">
          <cell r="A110">
            <v>101</v>
          </cell>
          <cell r="B110" t="str">
            <v>Franklin</v>
          </cell>
          <cell r="C110">
            <v>4528882700</v>
          </cell>
          <cell r="D110">
            <v>17172373.333980113</v>
          </cell>
          <cell r="E110">
            <v>1397092000</v>
          </cell>
          <cell r="F110">
            <v>20538290.572979927</v>
          </cell>
          <cell r="G110">
            <v>37710664</v>
          </cell>
          <cell r="H110">
            <v>60229439.490920007</v>
          </cell>
          <cell r="I110">
            <v>49689288</v>
          </cell>
          <cell r="J110">
            <v>37710664</v>
          </cell>
          <cell r="K110">
            <v>62.61</v>
          </cell>
          <cell r="L110"/>
          <cell r="M110">
            <v>36366718</v>
          </cell>
          <cell r="N110">
            <v>3.4799999999999998E-2</v>
          </cell>
          <cell r="O110">
            <v>37632280</v>
          </cell>
          <cell r="P110">
            <v>62.481537796268746</v>
          </cell>
          <cell r="Q110">
            <v>0.12846220373125306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37632280</v>
          </cell>
          <cell r="W110">
            <v>62.481537796268746</v>
          </cell>
          <cell r="X110"/>
          <cell r="Y110">
            <v>-78384</v>
          </cell>
          <cell r="Z110">
            <v>78384</v>
          </cell>
          <cell r="AA110">
            <v>0</v>
          </cell>
        </row>
        <row r="111">
          <cell r="A111">
            <v>102</v>
          </cell>
          <cell r="B111" t="str">
            <v>Freetown</v>
          </cell>
          <cell r="C111">
            <v>1182600100</v>
          </cell>
          <cell r="D111">
            <v>4484119.321969239</v>
          </cell>
          <cell r="E111">
            <v>281485000</v>
          </cell>
          <cell r="F111">
            <v>4138038.6702774437</v>
          </cell>
          <cell r="G111">
            <v>8622158</v>
          </cell>
          <cell r="H111">
            <v>13219731.279999999</v>
          </cell>
          <cell r="I111">
            <v>10906278</v>
          </cell>
          <cell r="J111">
            <v>8622158</v>
          </cell>
          <cell r="K111">
            <v>65.22</v>
          </cell>
          <cell r="L111"/>
          <cell r="M111">
            <v>8933471</v>
          </cell>
          <cell r="N111">
            <v>2.8199999999999999E-2</v>
          </cell>
          <cell r="O111">
            <v>9185395</v>
          </cell>
          <cell r="P111">
            <v>69.482463791805614</v>
          </cell>
          <cell r="Q111">
            <v>0</v>
          </cell>
          <cell r="R111">
            <v>0</v>
          </cell>
          <cell r="S111">
            <v>0</v>
          </cell>
          <cell r="T111">
            <v>563237</v>
          </cell>
          <cell r="U111">
            <v>478751.45</v>
          </cell>
          <cell r="V111">
            <v>8706644</v>
          </cell>
          <cell r="W111">
            <v>65.860975655172325</v>
          </cell>
          <cell r="X111"/>
          <cell r="Y111">
            <v>0</v>
          </cell>
          <cell r="Z111">
            <v>0</v>
          </cell>
          <cell r="AA111">
            <v>84486</v>
          </cell>
        </row>
        <row r="112">
          <cell r="A112">
            <v>103</v>
          </cell>
          <cell r="B112" t="str">
            <v>Gardner</v>
          </cell>
          <cell r="C112">
            <v>1196381700</v>
          </cell>
          <cell r="D112">
            <v>4536375.6500785053</v>
          </cell>
          <cell r="E112">
            <v>383635000</v>
          </cell>
          <cell r="F112">
            <v>5639719.5774975121</v>
          </cell>
          <cell r="G112">
            <v>10176095</v>
          </cell>
          <cell r="H112">
            <v>29996079.550000001</v>
          </cell>
          <cell r="I112">
            <v>24746766</v>
          </cell>
          <cell r="J112">
            <v>10176095</v>
          </cell>
          <cell r="K112">
            <v>33.92</v>
          </cell>
          <cell r="L112"/>
          <cell r="M112">
            <v>8828738</v>
          </cell>
          <cell r="N112">
            <v>3.0600000000000002E-2</v>
          </cell>
          <cell r="O112">
            <v>9098897</v>
          </cell>
          <cell r="P112">
            <v>30.333620714777709</v>
          </cell>
          <cell r="Q112">
            <v>3.5863792852222929</v>
          </cell>
          <cell r="R112">
            <v>0.01</v>
          </cell>
          <cell r="S112">
            <v>88287</v>
          </cell>
          <cell r="T112">
            <v>0</v>
          </cell>
          <cell r="U112">
            <v>0</v>
          </cell>
          <cell r="V112">
            <v>9187184</v>
          </cell>
          <cell r="W112">
            <v>30.627949178111844</v>
          </cell>
          <cell r="X112"/>
          <cell r="Y112">
            <v>-1077198</v>
          </cell>
          <cell r="Z112">
            <v>988911</v>
          </cell>
          <cell r="AA112">
            <v>0</v>
          </cell>
        </row>
        <row r="113">
          <cell r="A113">
            <v>104</v>
          </cell>
          <cell r="B113" t="str">
            <v>Aquinnah</v>
          </cell>
          <cell r="C113">
            <v>786395800</v>
          </cell>
          <cell r="D113">
            <v>2981813.2109877691</v>
          </cell>
          <cell r="E113">
            <v>5718000</v>
          </cell>
          <cell r="F113">
            <v>84058.849020894268</v>
          </cell>
          <cell r="G113">
            <v>3065872</v>
          </cell>
          <cell r="H113">
            <v>541707</v>
          </cell>
          <cell r="I113">
            <v>446908</v>
          </cell>
          <cell r="J113">
            <v>446908</v>
          </cell>
          <cell r="K113">
            <v>82.5</v>
          </cell>
          <cell r="L113"/>
          <cell r="M113">
            <v>362353</v>
          </cell>
          <cell r="N113">
            <v>3.3599999999999998E-2</v>
          </cell>
          <cell r="O113">
            <v>374528</v>
          </cell>
          <cell r="P113">
            <v>69.138482611448623</v>
          </cell>
          <cell r="Q113">
            <v>13.361517388551377</v>
          </cell>
          <cell r="R113">
            <v>0.02</v>
          </cell>
          <cell r="S113">
            <v>7247</v>
          </cell>
          <cell r="T113">
            <v>0</v>
          </cell>
          <cell r="U113">
            <v>0</v>
          </cell>
          <cell r="V113">
            <v>381775</v>
          </cell>
          <cell r="W113">
            <v>70.476290688508726</v>
          </cell>
          <cell r="X113"/>
          <cell r="Y113">
            <v>-72380</v>
          </cell>
          <cell r="Z113">
            <v>65133</v>
          </cell>
          <cell r="AA113">
            <v>0</v>
          </cell>
        </row>
        <row r="114">
          <cell r="A114">
            <v>105</v>
          </cell>
          <cell r="B114" t="str">
            <v>Georgetown</v>
          </cell>
          <cell r="C114">
            <v>1172756500</v>
          </cell>
          <cell r="D114">
            <v>4446794.8900182042</v>
          </cell>
          <cell r="E114">
            <v>365211000</v>
          </cell>
          <cell r="F114">
            <v>5368873.086703361</v>
          </cell>
          <cell r="G114">
            <v>9815668</v>
          </cell>
          <cell r="H114">
            <v>13309020.820000002</v>
          </cell>
          <cell r="I114">
            <v>10979942</v>
          </cell>
          <cell r="J114">
            <v>9815668</v>
          </cell>
          <cell r="K114">
            <v>73.75</v>
          </cell>
          <cell r="L114"/>
          <cell r="M114">
            <v>9649652</v>
          </cell>
          <cell r="N114">
            <v>0.04</v>
          </cell>
          <cell r="O114">
            <v>10035638</v>
          </cell>
          <cell r="P114">
            <v>75.404780980724311</v>
          </cell>
          <cell r="Q114">
            <v>0</v>
          </cell>
          <cell r="R114">
            <v>0</v>
          </cell>
          <cell r="S114">
            <v>0</v>
          </cell>
          <cell r="T114">
            <v>219970</v>
          </cell>
          <cell r="U114">
            <v>186974.5</v>
          </cell>
          <cell r="V114">
            <v>9848664</v>
          </cell>
          <cell r="W114">
            <v>73.999914292718032</v>
          </cell>
          <cell r="X114"/>
          <cell r="Y114">
            <v>0</v>
          </cell>
          <cell r="Z114">
            <v>0</v>
          </cell>
          <cell r="AA114">
            <v>32996</v>
          </cell>
        </row>
        <row r="115">
          <cell r="A115">
            <v>106</v>
          </cell>
          <cell r="B115" t="str">
            <v>Gill</v>
          </cell>
          <cell r="C115">
            <v>147440600</v>
          </cell>
          <cell r="D115">
            <v>559057.3206468845</v>
          </cell>
          <cell r="E115">
            <v>33967000</v>
          </cell>
          <cell r="F115">
            <v>499340.14072975091</v>
          </cell>
          <cell r="G115">
            <v>1058397</v>
          </cell>
          <cell r="H115">
            <v>1855565</v>
          </cell>
          <cell r="I115">
            <v>1530841</v>
          </cell>
          <cell r="J115">
            <v>1058397</v>
          </cell>
          <cell r="K115">
            <v>57.04</v>
          </cell>
          <cell r="L115"/>
          <cell r="M115">
            <v>1070671</v>
          </cell>
          <cell r="N115">
            <v>3.5700000000000003E-2</v>
          </cell>
          <cell r="O115">
            <v>1108894</v>
          </cell>
          <cell r="P115">
            <v>59.760450321061242</v>
          </cell>
          <cell r="Q115">
            <v>0</v>
          </cell>
          <cell r="R115">
            <v>0</v>
          </cell>
          <cell r="S115">
            <v>0</v>
          </cell>
          <cell r="T115">
            <v>50497</v>
          </cell>
          <cell r="U115">
            <v>42922.45</v>
          </cell>
          <cell r="V115">
            <v>1065972</v>
          </cell>
          <cell r="W115">
            <v>57.447300417932006</v>
          </cell>
          <cell r="X115"/>
          <cell r="Y115">
            <v>0</v>
          </cell>
          <cell r="Z115">
            <v>0</v>
          </cell>
          <cell r="AA115">
            <v>7575</v>
          </cell>
        </row>
        <row r="116">
          <cell r="A116">
            <v>107</v>
          </cell>
          <cell r="B116" t="str">
            <v>Gloucester</v>
          </cell>
          <cell r="C116">
            <v>5495341100</v>
          </cell>
          <cell r="D116">
            <v>20836938.207025088</v>
          </cell>
          <cell r="E116">
            <v>957945000</v>
          </cell>
          <cell r="F116">
            <v>14082503.344757006</v>
          </cell>
          <cell r="G116">
            <v>34919442</v>
          </cell>
          <cell r="H116">
            <v>36164727.33839</v>
          </cell>
          <cell r="I116">
            <v>29835900</v>
          </cell>
          <cell r="J116">
            <v>29835900</v>
          </cell>
          <cell r="K116">
            <v>82.5</v>
          </cell>
          <cell r="L116"/>
          <cell r="M116">
            <v>31405798</v>
          </cell>
          <cell r="N116">
            <v>3.39E-2</v>
          </cell>
          <cell r="O116">
            <v>32470455</v>
          </cell>
          <cell r="P116">
            <v>89.784874350570831</v>
          </cell>
          <cell r="Q116">
            <v>0</v>
          </cell>
          <cell r="R116">
            <v>0</v>
          </cell>
          <cell r="S116">
            <v>0</v>
          </cell>
          <cell r="T116">
            <v>2634555</v>
          </cell>
          <cell r="U116">
            <v>2239371.75</v>
          </cell>
          <cell r="V116">
            <v>30231083</v>
          </cell>
          <cell r="W116">
            <v>83.592730333981393</v>
          </cell>
          <cell r="X116"/>
          <cell r="Y116">
            <v>0</v>
          </cell>
          <cell r="Z116">
            <v>0</v>
          </cell>
          <cell r="AA116">
            <v>395183</v>
          </cell>
        </row>
        <row r="117">
          <cell r="A117">
            <v>108</v>
          </cell>
          <cell r="B117" t="str">
            <v>Goshen</v>
          </cell>
          <cell r="C117">
            <v>145887900</v>
          </cell>
          <cell r="D117">
            <v>553169.87647093565</v>
          </cell>
          <cell r="E117">
            <v>13385000</v>
          </cell>
          <cell r="F117">
            <v>196769.44633519932</v>
          </cell>
          <cell r="G117">
            <v>749939</v>
          </cell>
          <cell r="H117">
            <v>1164544.3599999999</v>
          </cell>
          <cell r="I117">
            <v>960749</v>
          </cell>
          <cell r="J117">
            <v>749939</v>
          </cell>
          <cell r="K117">
            <v>64.400000000000006</v>
          </cell>
          <cell r="L117"/>
          <cell r="M117">
            <v>758182</v>
          </cell>
          <cell r="N117">
            <v>3.3300000000000003E-2</v>
          </cell>
          <cell r="O117">
            <v>783429</v>
          </cell>
          <cell r="P117">
            <v>67.273435595016764</v>
          </cell>
          <cell r="Q117">
            <v>0</v>
          </cell>
          <cell r="R117">
            <v>0</v>
          </cell>
          <cell r="S117">
            <v>0</v>
          </cell>
          <cell r="T117">
            <v>33490</v>
          </cell>
          <cell r="U117">
            <v>28466.5</v>
          </cell>
          <cell r="V117">
            <v>754963</v>
          </cell>
          <cell r="W117">
            <v>64.82904610005582</v>
          </cell>
          <cell r="X117"/>
          <cell r="Y117">
            <v>0</v>
          </cell>
          <cell r="Z117">
            <v>0</v>
          </cell>
          <cell r="AA117">
            <v>5024</v>
          </cell>
        </row>
        <row r="118">
          <cell r="A118">
            <v>109</v>
          </cell>
          <cell r="B118" t="str">
            <v>Gosnold</v>
          </cell>
          <cell r="C118">
            <v>231698500</v>
          </cell>
          <cell r="D118">
            <v>878541.884717657</v>
          </cell>
          <cell r="E118">
            <v>1591000</v>
          </cell>
          <cell r="F118">
            <v>23388.882265170127</v>
          </cell>
          <cell r="G118">
            <v>901931</v>
          </cell>
          <cell r="H118">
            <v>21496.61</v>
          </cell>
          <cell r="I118">
            <v>17735</v>
          </cell>
          <cell r="J118">
            <v>17735</v>
          </cell>
          <cell r="K118">
            <v>82.5</v>
          </cell>
          <cell r="L118"/>
          <cell r="M118">
            <v>22007</v>
          </cell>
          <cell r="N118">
            <v>1.6299999999999999E-2</v>
          </cell>
          <cell r="O118">
            <v>22366</v>
          </cell>
          <cell r="P118">
            <v>104.04431210316417</v>
          </cell>
          <cell r="Q118">
            <v>0</v>
          </cell>
          <cell r="R118">
            <v>0</v>
          </cell>
          <cell r="S118">
            <v>0</v>
          </cell>
          <cell r="T118">
            <v>4631</v>
          </cell>
          <cell r="U118">
            <v>3936.35</v>
          </cell>
          <cell r="V118">
            <v>18430</v>
          </cell>
          <cell r="W118">
            <v>85.734448361857986</v>
          </cell>
          <cell r="X118"/>
          <cell r="Y118">
            <v>0</v>
          </cell>
          <cell r="Z118">
            <v>0</v>
          </cell>
          <cell r="AA118">
            <v>695</v>
          </cell>
        </row>
        <row r="119">
          <cell r="A119">
            <v>110</v>
          </cell>
          <cell r="B119" t="str">
            <v>Grafton</v>
          </cell>
          <cell r="C119">
            <v>2278097900</v>
          </cell>
          <cell r="D119">
            <v>8637968.8372489959</v>
          </cell>
          <cell r="E119">
            <v>784898000</v>
          </cell>
          <cell r="F119">
            <v>11538583.854285041</v>
          </cell>
          <cell r="G119">
            <v>20176553</v>
          </cell>
          <cell r="H119">
            <v>30858953.269999996</v>
          </cell>
          <cell r="I119">
            <v>25458636</v>
          </cell>
          <cell r="J119">
            <v>20176553</v>
          </cell>
          <cell r="K119">
            <v>65.38</v>
          </cell>
          <cell r="L119"/>
          <cell r="M119">
            <v>19382103</v>
          </cell>
          <cell r="N119">
            <v>4.1099999999999998E-2</v>
          </cell>
          <cell r="O119">
            <v>20178707</v>
          </cell>
          <cell r="P119">
            <v>65.390121380484544</v>
          </cell>
          <cell r="Q119">
            <v>0</v>
          </cell>
          <cell r="R119">
            <v>0</v>
          </cell>
          <cell r="S119">
            <v>0</v>
          </cell>
          <cell r="T119">
            <v>2154</v>
          </cell>
          <cell r="U119">
            <v>1830.8999999999999</v>
          </cell>
          <cell r="V119">
            <v>20176876</v>
          </cell>
          <cell r="W119">
            <v>65.384187932308322</v>
          </cell>
          <cell r="X119"/>
          <cell r="Y119">
            <v>0</v>
          </cell>
          <cell r="Z119">
            <v>0</v>
          </cell>
          <cell r="AA119">
            <v>323</v>
          </cell>
        </row>
        <row r="120">
          <cell r="A120">
            <v>111</v>
          </cell>
          <cell r="B120" t="str">
            <v>Granby</v>
          </cell>
          <cell r="C120">
            <v>582129300</v>
          </cell>
          <cell r="D120">
            <v>2207286.5053997776</v>
          </cell>
          <cell r="E120">
            <v>184416000</v>
          </cell>
          <cell r="F120">
            <v>2711052.2387263444</v>
          </cell>
          <cell r="G120">
            <v>4918339</v>
          </cell>
          <cell r="H120">
            <v>8106425.0099999998</v>
          </cell>
          <cell r="I120">
            <v>6687801</v>
          </cell>
          <cell r="J120">
            <v>4918339</v>
          </cell>
          <cell r="K120">
            <v>60.67</v>
          </cell>
          <cell r="L120"/>
          <cell r="M120">
            <v>4981410</v>
          </cell>
          <cell r="N120">
            <v>3.3399999999999999E-2</v>
          </cell>
          <cell r="O120">
            <v>5147789</v>
          </cell>
          <cell r="P120">
            <v>63.502579665509053</v>
          </cell>
          <cell r="Q120">
            <v>0</v>
          </cell>
          <cell r="R120">
            <v>0</v>
          </cell>
          <cell r="S120">
            <v>0</v>
          </cell>
          <cell r="T120">
            <v>229450</v>
          </cell>
          <cell r="U120">
            <v>195032.5</v>
          </cell>
          <cell r="V120">
            <v>4952757</v>
          </cell>
          <cell r="W120">
            <v>61.096685578295386</v>
          </cell>
          <cell r="X120"/>
          <cell r="Y120">
            <v>0</v>
          </cell>
          <cell r="Z120">
            <v>0</v>
          </cell>
          <cell r="AA120">
            <v>34418</v>
          </cell>
        </row>
        <row r="121">
          <cell r="A121">
            <v>112</v>
          </cell>
          <cell r="B121" t="str">
            <v>Granville</v>
          </cell>
          <cell r="C121">
            <v>206163900</v>
          </cell>
          <cell r="D121">
            <v>781721.16464604891</v>
          </cell>
          <cell r="E121">
            <v>47195000</v>
          </cell>
          <cell r="F121">
            <v>693801.57039893407</v>
          </cell>
          <cell r="G121">
            <v>1475523</v>
          </cell>
          <cell r="H121">
            <v>2151913</v>
          </cell>
          <cell r="I121">
            <v>1775328</v>
          </cell>
          <cell r="J121">
            <v>1475523</v>
          </cell>
          <cell r="K121">
            <v>68.569999999999993</v>
          </cell>
          <cell r="L121"/>
          <cell r="M121">
            <v>1479651</v>
          </cell>
          <cell r="N121">
            <v>3.4200000000000001E-2</v>
          </cell>
          <cell r="O121">
            <v>1530255</v>
          </cell>
          <cell r="P121">
            <v>71.111378573390283</v>
          </cell>
          <cell r="Q121">
            <v>0</v>
          </cell>
          <cell r="R121">
            <v>0</v>
          </cell>
          <cell r="S121">
            <v>0</v>
          </cell>
          <cell r="T121">
            <v>54732</v>
          </cell>
          <cell r="U121">
            <v>46522.2</v>
          </cell>
          <cell r="V121">
            <v>1483733</v>
          </cell>
          <cell r="W121">
            <v>68.949488199569402</v>
          </cell>
          <cell r="X121"/>
          <cell r="Y121">
            <v>0</v>
          </cell>
          <cell r="Z121">
            <v>0</v>
          </cell>
          <cell r="AA121">
            <v>8210</v>
          </cell>
        </row>
        <row r="122">
          <cell r="A122">
            <v>113</v>
          </cell>
          <cell r="B122" t="str">
            <v>Great Barrington</v>
          </cell>
          <cell r="C122">
            <v>1353030900</v>
          </cell>
          <cell r="D122">
            <v>5130349.6439002743</v>
          </cell>
          <cell r="E122">
            <v>248336000</v>
          </cell>
          <cell r="F122">
            <v>3650723.7373999297</v>
          </cell>
          <cell r="G122">
            <v>8781073</v>
          </cell>
          <cell r="H122">
            <v>8147297</v>
          </cell>
          <cell r="I122">
            <v>6721520</v>
          </cell>
          <cell r="J122">
            <v>6721520</v>
          </cell>
          <cell r="K122">
            <v>82.5</v>
          </cell>
          <cell r="L122"/>
          <cell r="M122">
            <v>6597578</v>
          </cell>
          <cell r="N122">
            <v>3.6600000000000001E-2</v>
          </cell>
          <cell r="O122">
            <v>6839049</v>
          </cell>
          <cell r="P122">
            <v>83.942551744461994</v>
          </cell>
          <cell r="Q122">
            <v>0</v>
          </cell>
          <cell r="R122">
            <v>0</v>
          </cell>
          <cell r="S122">
            <v>0</v>
          </cell>
          <cell r="T122">
            <v>117529</v>
          </cell>
          <cell r="U122">
            <v>99899.65</v>
          </cell>
          <cell r="V122">
            <v>6739149</v>
          </cell>
          <cell r="W122">
            <v>82.716378204943311</v>
          </cell>
          <cell r="X122"/>
          <cell r="Y122">
            <v>0</v>
          </cell>
          <cell r="Z122">
            <v>0</v>
          </cell>
          <cell r="AA122">
            <v>17629</v>
          </cell>
        </row>
        <row r="123">
          <cell r="A123">
            <v>114</v>
          </cell>
          <cell r="B123" t="str">
            <v>Greenfield</v>
          </cell>
          <cell r="C123">
            <v>1361745600</v>
          </cell>
          <cell r="D123">
            <v>5163393.5736743081</v>
          </cell>
          <cell r="E123">
            <v>352215000</v>
          </cell>
          <cell r="F123">
            <v>5177822.2294323668</v>
          </cell>
          <cell r="G123">
            <v>10341216</v>
          </cell>
          <cell r="H123">
            <v>22225412.930000003</v>
          </cell>
          <cell r="I123">
            <v>18335966</v>
          </cell>
          <cell r="J123">
            <v>10341216</v>
          </cell>
          <cell r="K123">
            <v>46.53</v>
          </cell>
          <cell r="L123"/>
          <cell r="M123">
            <v>10709384</v>
          </cell>
          <cell r="N123">
            <v>3.5000000000000003E-2</v>
          </cell>
          <cell r="O123">
            <v>11084212</v>
          </cell>
          <cell r="P123">
            <v>49.871793315652916</v>
          </cell>
          <cell r="Q123">
            <v>0</v>
          </cell>
          <cell r="R123">
            <v>0</v>
          </cell>
          <cell r="S123">
            <v>0</v>
          </cell>
          <cell r="T123">
            <v>742996</v>
          </cell>
          <cell r="U123">
            <v>631546.6</v>
          </cell>
          <cell r="V123">
            <v>10452665</v>
          </cell>
          <cell r="W123">
            <v>47.030239811161962</v>
          </cell>
          <cell r="X123"/>
          <cell r="Y123">
            <v>0</v>
          </cell>
          <cell r="Z123">
            <v>0</v>
          </cell>
          <cell r="AA123">
            <v>111449</v>
          </cell>
        </row>
        <row r="124">
          <cell r="A124">
            <v>115</v>
          </cell>
          <cell r="B124" t="str">
            <v>Groton</v>
          </cell>
          <cell r="C124">
            <v>1533032100</v>
          </cell>
          <cell r="D124">
            <v>5812868.4927466847</v>
          </cell>
          <cell r="E124">
            <v>655005000</v>
          </cell>
          <cell r="F124">
            <v>9629060.2313625123</v>
          </cell>
          <cell r="G124">
            <v>15441929</v>
          </cell>
          <cell r="H124">
            <v>17561655</v>
          </cell>
          <cell r="I124">
            <v>14488365</v>
          </cell>
          <cell r="J124">
            <v>14488365</v>
          </cell>
          <cell r="K124">
            <v>82.5</v>
          </cell>
          <cell r="L124"/>
          <cell r="M124">
            <v>15626361</v>
          </cell>
          <cell r="N124">
            <v>4.58E-2</v>
          </cell>
          <cell r="O124">
            <v>16342048</v>
          </cell>
          <cell r="P124">
            <v>93.055284368130458</v>
          </cell>
          <cell r="Q124">
            <v>0</v>
          </cell>
          <cell r="R124">
            <v>0</v>
          </cell>
          <cell r="S124">
            <v>0</v>
          </cell>
          <cell r="T124">
            <v>1853683</v>
          </cell>
          <cell r="U124">
            <v>1575630.55</v>
          </cell>
          <cell r="V124">
            <v>14766417</v>
          </cell>
          <cell r="W124">
            <v>84.08328827778476</v>
          </cell>
          <cell r="X124"/>
          <cell r="Y124">
            <v>0</v>
          </cell>
          <cell r="Z124">
            <v>0</v>
          </cell>
          <cell r="AA124">
            <v>278052</v>
          </cell>
        </row>
        <row r="125">
          <cell r="A125">
            <v>116</v>
          </cell>
          <cell r="B125" t="str">
            <v>Groveland</v>
          </cell>
          <cell r="C125">
            <v>800826600</v>
          </cell>
          <cell r="D125">
            <v>3036531.1406678646</v>
          </cell>
          <cell r="E125">
            <v>239217000</v>
          </cell>
          <cell r="F125">
            <v>3516667.661110749</v>
          </cell>
          <cell r="G125">
            <v>6553199</v>
          </cell>
          <cell r="H125">
            <v>10145402.279999999</v>
          </cell>
          <cell r="I125">
            <v>8369957</v>
          </cell>
          <cell r="J125">
            <v>6553199</v>
          </cell>
          <cell r="K125">
            <v>64.59</v>
          </cell>
          <cell r="L125"/>
          <cell r="M125">
            <v>6720269</v>
          </cell>
          <cell r="N125">
            <v>3.2199999999999999E-2</v>
          </cell>
          <cell r="O125">
            <v>6936662</v>
          </cell>
          <cell r="P125">
            <v>68.372468715947264</v>
          </cell>
          <cell r="Q125">
            <v>0</v>
          </cell>
          <cell r="R125">
            <v>0</v>
          </cell>
          <cell r="S125">
            <v>0</v>
          </cell>
          <cell r="T125">
            <v>383463</v>
          </cell>
          <cell r="U125">
            <v>325943.55</v>
          </cell>
          <cell r="V125">
            <v>6610718</v>
          </cell>
          <cell r="W125">
            <v>65.159742487806014</v>
          </cell>
          <cell r="X125"/>
          <cell r="Y125">
            <v>0</v>
          </cell>
          <cell r="Z125">
            <v>0</v>
          </cell>
          <cell r="AA125">
            <v>57519</v>
          </cell>
        </row>
        <row r="126">
          <cell r="A126">
            <v>117</v>
          </cell>
          <cell r="B126" t="str">
            <v>Hadley</v>
          </cell>
          <cell r="C126">
            <v>980443400</v>
          </cell>
          <cell r="D126">
            <v>3717592.4423118304</v>
          </cell>
          <cell r="E126">
            <v>148751000</v>
          </cell>
          <cell r="F126">
            <v>2186750.2362201894</v>
          </cell>
          <cell r="G126">
            <v>5904343</v>
          </cell>
          <cell r="H126">
            <v>5790379.5499999998</v>
          </cell>
          <cell r="I126">
            <v>4777063</v>
          </cell>
          <cell r="J126">
            <v>4777063</v>
          </cell>
          <cell r="K126">
            <v>82.5</v>
          </cell>
          <cell r="L126"/>
          <cell r="M126">
            <v>5261618</v>
          </cell>
          <cell r="N126">
            <v>4.8899999999999999E-2</v>
          </cell>
          <cell r="O126">
            <v>5518911</v>
          </cell>
          <cell r="P126">
            <v>95.311731335470057</v>
          </cell>
          <cell r="Q126">
            <v>0</v>
          </cell>
          <cell r="R126">
            <v>0</v>
          </cell>
          <cell r="S126">
            <v>0</v>
          </cell>
          <cell r="T126">
            <v>741848</v>
          </cell>
          <cell r="U126">
            <v>630570.79999999993</v>
          </cell>
          <cell r="V126">
            <v>4888340</v>
          </cell>
          <cell r="W126">
            <v>84.421754356327128</v>
          </cell>
          <cell r="X126"/>
          <cell r="Y126">
            <v>0</v>
          </cell>
          <cell r="Z126">
            <v>0</v>
          </cell>
          <cell r="AA126">
            <v>111277</v>
          </cell>
        </row>
        <row r="127">
          <cell r="A127">
            <v>118</v>
          </cell>
          <cell r="B127" t="str">
            <v>Halifax</v>
          </cell>
          <cell r="C127">
            <v>791420800</v>
          </cell>
          <cell r="D127">
            <v>3000866.735161237</v>
          </cell>
          <cell r="E127">
            <v>229301000</v>
          </cell>
          <cell r="F127">
            <v>3370895.0925743403</v>
          </cell>
          <cell r="G127">
            <v>6371762</v>
          </cell>
          <cell r="H127">
            <v>12210302.629929999</v>
          </cell>
          <cell r="I127">
            <v>10073500</v>
          </cell>
          <cell r="J127">
            <v>6371762</v>
          </cell>
          <cell r="K127">
            <v>52.18</v>
          </cell>
          <cell r="L127"/>
          <cell r="M127">
            <v>6531631</v>
          </cell>
          <cell r="N127">
            <v>4.6699999999999998E-2</v>
          </cell>
          <cell r="O127">
            <v>6836658</v>
          </cell>
          <cell r="P127">
            <v>55.990897254601414</v>
          </cell>
          <cell r="Q127">
            <v>0</v>
          </cell>
          <cell r="R127">
            <v>0</v>
          </cell>
          <cell r="S127">
            <v>0</v>
          </cell>
          <cell r="T127">
            <v>464896</v>
          </cell>
          <cell r="U127">
            <v>395161.59999999998</v>
          </cell>
          <cell r="V127">
            <v>6441496</v>
          </cell>
          <cell r="W127">
            <v>52.754597451258491</v>
          </cell>
          <cell r="X127"/>
          <cell r="Y127">
            <v>0</v>
          </cell>
          <cell r="Z127">
            <v>0</v>
          </cell>
          <cell r="AA127">
            <v>69734</v>
          </cell>
        </row>
        <row r="128">
          <cell r="A128">
            <v>119</v>
          </cell>
          <cell r="B128" t="str">
            <v>Hamilton</v>
          </cell>
          <cell r="C128">
            <v>1312968700</v>
          </cell>
          <cell r="D128">
            <v>4978443.9531256873</v>
          </cell>
          <cell r="E128">
            <v>504403000</v>
          </cell>
          <cell r="F128">
            <v>7415098.9196722861</v>
          </cell>
          <cell r="G128">
            <v>12393543</v>
          </cell>
          <cell r="H128">
            <v>11076666</v>
          </cell>
          <cell r="I128">
            <v>9138249</v>
          </cell>
          <cell r="J128">
            <v>9138249</v>
          </cell>
          <cell r="K128">
            <v>82.5</v>
          </cell>
          <cell r="L128"/>
          <cell r="M128">
            <v>9653636</v>
          </cell>
          <cell r="N128">
            <v>3.3599999999999998E-2</v>
          </cell>
          <cell r="O128">
            <v>9977998</v>
          </cell>
          <cell r="P128">
            <v>90.08123924653863</v>
          </cell>
          <cell r="Q128">
            <v>0</v>
          </cell>
          <cell r="R128">
            <v>0</v>
          </cell>
          <cell r="S128">
            <v>0</v>
          </cell>
          <cell r="T128">
            <v>839749</v>
          </cell>
          <cell r="U128">
            <v>713786.65</v>
          </cell>
          <cell r="V128">
            <v>9264211</v>
          </cell>
          <cell r="W128">
            <v>83.637179273980095</v>
          </cell>
          <cell r="X128"/>
          <cell r="Y128">
            <v>0</v>
          </cell>
          <cell r="Z128">
            <v>0</v>
          </cell>
          <cell r="AA128">
            <v>125962</v>
          </cell>
        </row>
        <row r="129">
          <cell r="A129">
            <v>120</v>
          </cell>
          <cell r="B129" t="str">
            <v>Hampden</v>
          </cell>
          <cell r="C129">
            <v>566450600</v>
          </cell>
          <cell r="D129">
            <v>2147836.8557562851</v>
          </cell>
          <cell r="E129">
            <v>203002000</v>
          </cell>
          <cell r="F129">
            <v>2984280.2499019899</v>
          </cell>
          <cell r="G129">
            <v>5132117</v>
          </cell>
          <cell r="H129">
            <v>7062290</v>
          </cell>
          <cell r="I129">
            <v>5826389</v>
          </cell>
          <cell r="J129">
            <v>5132117</v>
          </cell>
          <cell r="K129">
            <v>72.67</v>
          </cell>
          <cell r="L129"/>
          <cell r="M129">
            <v>5219703</v>
          </cell>
          <cell r="N129">
            <v>3.5999999999999997E-2</v>
          </cell>
          <cell r="O129">
            <v>5407612</v>
          </cell>
          <cell r="P129">
            <v>76.570234300772128</v>
          </cell>
          <cell r="Q129">
            <v>0</v>
          </cell>
          <cell r="R129">
            <v>0</v>
          </cell>
          <cell r="S129">
            <v>0</v>
          </cell>
          <cell r="T129">
            <v>275495</v>
          </cell>
          <cell r="U129">
            <v>234170.75</v>
          </cell>
          <cell r="V129">
            <v>5173441</v>
          </cell>
          <cell r="W129">
            <v>73.254440132025167</v>
          </cell>
          <cell r="X129"/>
          <cell r="Y129">
            <v>0</v>
          </cell>
          <cell r="Z129">
            <v>0</v>
          </cell>
          <cell r="AA129">
            <v>41324</v>
          </cell>
        </row>
        <row r="130">
          <cell r="A130">
            <v>121</v>
          </cell>
          <cell r="B130" t="str">
            <v>Hancock</v>
          </cell>
          <cell r="C130">
            <v>309222500</v>
          </cell>
          <cell r="D130">
            <v>1172493.2096975408</v>
          </cell>
          <cell r="E130">
            <v>6644000</v>
          </cell>
          <cell r="F130">
            <v>97671.737127460918</v>
          </cell>
          <cell r="G130">
            <v>1270165</v>
          </cell>
          <cell r="H130">
            <v>719680.2</v>
          </cell>
          <cell r="I130">
            <v>593736</v>
          </cell>
          <cell r="J130">
            <v>593736</v>
          </cell>
          <cell r="K130">
            <v>82.5</v>
          </cell>
          <cell r="L130"/>
          <cell r="M130">
            <v>630016.06499999994</v>
          </cell>
          <cell r="N130">
            <v>5.74E-2</v>
          </cell>
          <cell r="O130">
            <v>666179</v>
          </cell>
          <cell r="P130">
            <v>92.565975832043179</v>
          </cell>
          <cell r="Q130">
            <v>0</v>
          </cell>
          <cell r="R130">
            <v>0</v>
          </cell>
          <cell r="S130">
            <v>0</v>
          </cell>
          <cell r="T130">
            <v>72443</v>
          </cell>
          <cell r="U130">
            <v>61576.549999999996</v>
          </cell>
          <cell r="V130">
            <v>604602</v>
          </cell>
          <cell r="W130">
            <v>84.009814359211219</v>
          </cell>
          <cell r="X130"/>
          <cell r="Y130">
            <v>0</v>
          </cell>
          <cell r="Z130">
            <v>0</v>
          </cell>
          <cell r="AA130">
            <v>10866</v>
          </cell>
        </row>
        <row r="131">
          <cell r="A131">
            <v>122</v>
          </cell>
          <cell r="B131" t="str">
            <v>Hanover</v>
          </cell>
          <cell r="C131">
            <v>2383514700</v>
          </cell>
          <cell r="D131">
            <v>9037682.5779633485</v>
          </cell>
          <cell r="E131">
            <v>653688000</v>
          </cell>
          <cell r="F131">
            <v>9609699.3527055494</v>
          </cell>
          <cell r="G131">
            <v>18647382</v>
          </cell>
          <cell r="H131">
            <v>24689582.080309998</v>
          </cell>
          <cell r="I131">
            <v>20368905</v>
          </cell>
          <cell r="J131">
            <v>18647382</v>
          </cell>
          <cell r="K131">
            <v>75.53</v>
          </cell>
          <cell r="L131"/>
          <cell r="M131">
            <v>19021922</v>
          </cell>
          <cell r="N131">
            <v>4.1099999999999998E-2</v>
          </cell>
          <cell r="O131">
            <v>19803723</v>
          </cell>
          <cell r="P131">
            <v>80.210847375150664</v>
          </cell>
          <cell r="Q131">
            <v>0</v>
          </cell>
          <cell r="R131">
            <v>0</v>
          </cell>
          <cell r="S131">
            <v>0</v>
          </cell>
          <cell r="T131">
            <v>1156341</v>
          </cell>
          <cell r="U131">
            <v>982889.85</v>
          </cell>
          <cell r="V131">
            <v>18820833</v>
          </cell>
          <cell r="W131">
            <v>76.229856539409226</v>
          </cell>
          <cell r="X131"/>
          <cell r="Y131">
            <v>0</v>
          </cell>
          <cell r="Z131">
            <v>0</v>
          </cell>
          <cell r="AA131">
            <v>173451</v>
          </cell>
        </row>
        <row r="132">
          <cell r="A132">
            <v>123</v>
          </cell>
          <cell r="B132" t="str">
            <v>Hanson</v>
          </cell>
          <cell r="C132">
            <v>1153100300</v>
          </cell>
          <cell r="D132">
            <v>4372263.5702453647</v>
          </cell>
          <cell r="E132">
            <v>322529000</v>
          </cell>
          <cell r="F132">
            <v>4741415.9698950695</v>
          </cell>
          <cell r="G132">
            <v>9113680</v>
          </cell>
          <cell r="H132">
            <v>17192379.359999999</v>
          </cell>
          <cell r="I132">
            <v>14183713</v>
          </cell>
          <cell r="J132">
            <v>9113680</v>
          </cell>
          <cell r="K132">
            <v>53.01</v>
          </cell>
          <cell r="L132"/>
          <cell r="M132">
            <v>7726003</v>
          </cell>
          <cell r="N132">
            <v>4.3200000000000002E-2</v>
          </cell>
          <cell r="O132">
            <v>8059766</v>
          </cell>
          <cell r="P132">
            <v>46.879875270504733</v>
          </cell>
          <cell r="Q132">
            <v>6.1301247294952645</v>
          </cell>
          <cell r="R132">
            <v>0.01</v>
          </cell>
          <cell r="S132">
            <v>77260</v>
          </cell>
          <cell r="T132">
            <v>0</v>
          </cell>
          <cell r="U132">
            <v>0</v>
          </cell>
          <cell r="V132">
            <v>8137026</v>
          </cell>
          <cell r="W132">
            <v>47.329260421810517</v>
          </cell>
          <cell r="X132"/>
          <cell r="Y132">
            <v>-1053914</v>
          </cell>
          <cell r="Z132">
            <v>976654</v>
          </cell>
          <cell r="AA132">
            <v>0</v>
          </cell>
        </row>
        <row r="133">
          <cell r="A133">
            <v>124</v>
          </cell>
          <cell r="B133" t="str">
            <v>Hardwick</v>
          </cell>
          <cell r="C133">
            <v>226221100</v>
          </cell>
          <cell r="D133">
            <v>857772.97460666148</v>
          </cell>
          <cell r="E133">
            <v>48324000</v>
          </cell>
          <cell r="F133">
            <v>710398.70935391646</v>
          </cell>
          <cell r="G133">
            <v>1568172</v>
          </cell>
          <cell r="H133">
            <v>4367656.92</v>
          </cell>
          <cell r="I133">
            <v>3603317</v>
          </cell>
          <cell r="J133">
            <v>1568172</v>
          </cell>
          <cell r="K133">
            <v>35.9</v>
          </cell>
          <cell r="L133"/>
          <cell r="M133">
            <v>1588486</v>
          </cell>
          <cell r="N133">
            <v>5.5E-2</v>
          </cell>
          <cell r="O133">
            <v>1675853</v>
          </cell>
          <cell r="P133">
            <v>38.369611686441708</v>
          </cell>
          <cell r="Q133">
            <v>0</v>
          </cell>
          <cell r="R133">
            <v>0</v>
          </cell>
          <cell r="S133">
            <v>0</v>
          </cell>
          <cell r="T133">
            <v>107681</v>
          </cell>
          <cell r="U133">
            <v>91528.849999999991</v>
          </cell>
          <cell r="V133">
            <v>1584324</v>
          </cell>
          <cell r="W133">
            <v>36.27400294984708</v>
          </cell>
          <cell r="X133"/>
          <cell r="Y133">
            <v>0</v>
          </cell>
          <cell r="Z133">
            <v>0</v>
          </cell>
          <cell r="AA133">
            <v>16152</v>
          </cell>
        </row>
        <row r="134">
          <cell r="A134">
            <v>125</v>
          </cell>
          <cell r="B134" t="str">
            <v>Harvard</v>
          </cell>
          <cell r="C134">
            <v>1122008200</v>
          </cell>
          <cell r="D134">
            <v>4254370.221199817</v>
          </cell>
          <cell r="E134">
            <v>396410000</v>
          </cell>
          <cell r="F134">
            <v>5827521.5705443677</v>
          </cell>
          <cell r="G134">
            <v>10081892</v>
          </cell>
          <cell r="H134">
            <v>9267719.1101999991</v>
          </cell>
          <cell r="I134">
            <v>7645868</v>
          </cell>
          <cell r="J134">
            <v>7645868</v>
          </cell>
          <cell r="K134">
            <v>82.5</v>
          </cell>
          <cell r="L134"/>
          <cell r="M134">
            <v>8508018</v>
          </cell>
          <cell r="N134">
            <v>4.7500000000000001E-2</v>
          </cell>
          <cell r="O134">
            <v>8912149</v>
          </cell>
          <cell r="P134">
            <v>96.16334822007434</v>
          </cell>
          <cell r="Q134">
            <v>0</v>
          </cell>
          <cell r="R134">
            <v>0</v>
          </cell>
          <cell r="S134">
            <v>0</v>
          </cell>
          <cell r="T134">
            <v>1266281</v>
          </cell>
          <cell r="U134">
            <v>1076338.8499999999</v>
          </cell>
          <cell r="V134">
            <v>7835810</v>
          </cell>
          <cell r="W134">
            <v>84.549498175618552</v>
          </cell>
          <cell r="X134"/>
          <cell r="Y134">
            <v>0</v>
          </cell>
          <cell r="Z134">
            <v>0</v>
          </cell>
          <cell r="AA134">
            <v>189942</v>
          </cell>
        </row>
        <row r="135">
          <cell r="A135">
            <v>126</v>
          </cell>
          <cell r="B135" t="str">
            <v>Harwich</v>
          </cell>
          <cell r="C135">
            <v>4818012600</v>
          </cell>
          <cell r="D135">
            <v>18268680.505904954</v>
          </cell>
          <cell r="E135">
            <v>396653000</v>
          </cell>
          <cell r="F135">
            <v>5831093.8511166098</v>
          </cell>
          <cell r="G135">
            <v>24099774</v>
          </cell>
          <cell r="H135">
            <v>15103046</v>
          </cell>
          <cell r="I135">
            <v>12460013</v>
          </cell>
          <cell r="J135">
            <v>12460013</v>
          </cell>
          <cell r="K135">
            <v>82.5</v>
          </cell>
          <cell r="L135"/>
          <cell r="M135">
            <v>12515663</v>
          </cell>
          <cell r="N135">
            <v>3.9399999999999998E-2</v>
          </cell>
          <cell r="O135">
            <v>13008780</v>
          </cell>
          <cell r="P135">
            <v>86.133485920654678</v>
          </cell>
          <cell r="Q135">
            <v>0</v>
          </cell>
          <cell r="R135">
            <v>0</v>
          </cell>
          <cell r="S135">
            <v>0</v>
          </cell>
          <cell r="T135">
            <v>548767</v>
          </cell>
          <cell r="U135">
            <v>466451.95</v>
          </cell>
          <cell r="V135">
            <v>12542328</v>
          </cell>
          <cell r="W135">
            <v>83.045022838439351</v>
          </cell>
          <cell r="X135"/>
          <cell r="Y135">
            <v>0</v>
          </cell>
          <cell r="Z135">
            <v>0</v>
          </cell>
          <cell r="AA135">
            <v>82315</v>
          </cell>
        </row>
        <row r="136">
          <cell r="A136">
            <v>127</v>
          </cell>
          <cell r="B136" t="str">
            <v>Hatfield</v>
          </cell>
          <cell r="C136">
            <v>523102800</v>
          </cell>
          <cell r="D136">
            <v>1983473.003981828</v>
          </cell>
          <cell r="E136">
            <v>103954000</v>
          </cell>
          <cell r="F136">
            <v>1528201.0477646105</v>
          </cell>
          <cell r="G136">
            <v>3511674</v>
          </cell>
          <cell r="H136">
            <v>3350319.81</v>
          </cell>
          <cell r="I136">
            <v>2764014</v>
          </cell>
          <cell r="J136">
            <v>2764014</v>
          </cell>
          <cell r="K136">
            <v>82.5</v>
          </cell>
          <cell r="L136"/>
          <cell r="M136">
            <v>3106474</v>
          </cell>
          <cell r="N136">
            <v>4.3200000000000002E-2</v>
          </cell>
          <cell r="O136">
            <v>3240674</v>
          </cell>
          <cell r="P136">
            <v>96.727303176468993</v>
          </cell>
          <cell r="Q136">
            <v>0</v>
          </cell>
          <cell r="R136">
            <v>0</v>
          </cell>
          <cell r="S136">
            <v>0</v>
          </cell>
          <cell r="T136">
            <v>476660</v>
          </cell>
          <cell r="U136">
            <v>405161</v>
          </cell>
          <cell r="V136">
            <v>2835513</v>
          </cell>
          <cell r="W136">
            <v>84.634099453329497</v>
          </cell>
          <cell r="X136"/>
          <cell r="Y136">
            <v>0</v>
          </cell>
          <cell r="Z136">
            <v>0</v>
          </cell>
          <cell r="AA136">
            <v>71499</v>
          </cell>
        </row>
        <row r="137">
          <cell r="A137">
            <v>128</v>
          </cell>
          <cell r="B137" t="str">
            <v>Haverhill</v>
          </cell>
          <cell r="C137">
            <v>5239268400</v>
          </cell>
          <cell r="D137">
            <v>19865975.544415105</v>
          </cell>
          <cell r="E137">
            <v>1593289000</v>
          </cell>
          <cell r="F137">
            <v>23422532.266116057</v>
          </cell>
          <cell r="G137">
            <v>43288508</v>
          </cell>
          <cell r="H137">
            <v>100358865.02</v>
          </cell>
          <cell r="I137">
            <v>82796064</v>
          </cell>
          <cell r="J137">
            <v>43288508</v>
          </cell>
          <cell r="K137">
            <v>43.13</v>
          </cell>
          <cell r="L137"/>
          <cell r="M137">
            <v>44429817</v>
          </cell>
          <cell r="N137">
            <v>2.7099999999999999E-2</v>
          </cell>
          <cell r="O137">
            <v>45633865</v>
          </cell>
          <cell r="P137">
            <v>45.470686611397873</v>
          </cell>
          <cell r="Q137">
            <v>0</v>
          </cell>
          <cell r="R137">
            <v>0</v>
          </cell>
          <cell r="S137">
            <v>0</v>
          </cell>
          <cell r="T137">
            <v>2345357</v>
          </cell>
          <cell r="U137">
            <v>1993553.45</v>
          </cell>
          <cell r="V137">
            <v>43640312</v>
          </cell>
          <cell r="W137">
            <v>43.484262193781433</v>
          </cell>
          <cell r="X137"/>
          <cell r="Y137">
            <v>0</v>
          </cell>
          <cell r="Z137">
            <v>0</v>
          </cell>
          <cell r="AA137">
            <v>351804</v>
          </cell>
        </row>
        <row r="138">
          <cell r="A138">
            <v>129</v>
          </cell>
          <cell r="B138" t="str">
            <v>Hawley</v>
          </cell>
          <cell r="C138">
            <v>48930700</v>
          </cell>
          <cell r="D138">
            <v>185532.79109944284</v>
          </cell>
          <cell r="E138">
            <v>4537000</v>
          </cell>
          <cell r="F138">
            <v>66697.271424938313</v>
          </cell>
          <cell r="G138">
            <v>252230</v>
          </cell>
          <cell r="H138">
            <v>378998.76</v>
          </cell>
          <cell r="I138">
            <v>312674</v>
          </cell>
          <cell r="J138">
            <v>252230</v>
          </cell>
          <cell r="K138">
            <v>66.55</v>
          </cell>
          <cell r="L138"/>
          <cell r="M138">
            <v>238501</v>
          </cell>
          <cell r="N138">
            <v>3.8800000000000001E-2</v>
          </cell>
          <cell r="O138">
            <v>247755</v>
          </cell>
          <cell r="P138">
            <v>65.370926279547717</v>
          </cell>
          <cell r="Q138">
            <v>1.1790737204522799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247755</v>
          </cell>
          <cell r="W138">
            <v>65.370926279547717</v>
          </cell>
          <cell r="X138"/>
          <cell r="Y138">
            <v>-4475</v>
          </cell>
          <cell r="Z138">
            <v>4475</v>
          </cell>
          <cell r="AA138">
            <v>0</v>
          </cell>
        </row>
        <row r="139">
          <cell r="A139">
            <v>130</v>
          </cell>
          <cell r="B139" t="str">
            <v>Heath</v>
          </cell>
          <cell r="C139">
            <v>87647700</v>
          </cell>
          <cell r="D139">
            <v>332337.82501469704</v>
          </cell>
          <cell r="E139">
            <v>8270000</v>
          </cell>
          <cell r="F139">
            <v>121575.1454009786</v>
          </cell>
          <cell r="G139">
            <v>453913</v>
          </cell>
          <cell r="H139">
            <v>1173903</v>
          </cell>
          <cell r="I139">
            <v>968470</v>
          </cell>
          <cell r="J139">
            <v>453913</v>
          </cell>
          <cell r="K139">
            <v>38.67</v>
          </cell>
          <cell r="L139"/>
          <cell r="M139">
            <v>506111</v>
          </cell>
          <cell r="N139">
            <v>5.6000000000000008E-2</v>
          </cell>
          <cell r="O139">
            <v>534453</v>
          </cell>
          <cell r="P139">
            <v>45.527867293975739</v>
          </cell>
          <cell r="Q139">
            <v>0</v>
          </cell>
          <cell r="R139">
            <v>0</v>
          </cell>
          <cell r="S139">
            <v>0</v>
          </cell>
          <cell r="T139">
            <v>80540</v>
          </cell>
          <cell r="U139">
            <v>68459</v>
          </cell>
          <cell r="V139">
            <v>465994</v>
          </cell>
          <cell r="W139">
            <v>39.696124807586315</v>
          </cell>
          <cell r="X139"/>
          <cell r="Y139">
            <v>0</v>
          </cell>
          <cell r="Z139">
            <v>0</v>
          </cell>
          <cell r="AA139">
            <v>12081</v>
          </cell>
        </row>
        <row r="140">
          <cell r="A140">
            <v>131</v>
          </cell>
          <cell r="B140" t="str">
            <v>Hingham</v>
          </cell>
          <cell r="C140">
            <v>5981636700</v>
          </cell>
          <cell r="D140">
            <v>22680847.653801411</v>
          </cell>
          <cell r="E140">
            <v>2146071000</v>
          </cell>
          <cell r="F140">
            <v>31548838.436012518</v>
          </cell>
          <cell r="G140">
            <v>54229686</v>
          </cell>
          <cell r="H140">
            <v>40329887.992679983</v>
          </cell>
          <cell r="I140">
            <v>33272158</v>
          </cell>
          <cell r="J140">
            <v>33272158</v>
          </cell>
          <cell r="K140">
            <v>82.5</v>
          </cell>
          <cell r="L140"/>
          <cell r="M140">
            <v>32512856</v>
          </cell>
          <cell r="N140">
            <v>4.5400000000000003E-2</v>
          </cell>
          <cell r="O140">
            <v>33988940</v>
          </cell>
          <cell r="P140">
            <v>84.277298281039393</v>
          </cell>
          <cell r="Q140">
            <v>0</v>
          </cell>
          <cell r="R140">
            <v>0</v>
          </cell>
          <cell r="S140">
            <v>0</v>
          </cell>
          <cell r="T140">
            <v>716782</v>
          </cell>
          <cell r="U140">
            <v>609264.69999999995</v>
          </cell>
          <cell r="V140">
            <v>33379675</v>
          </cell>
          <cell r="W140">
            <v>82.766594854065872</v>
          </cell>
          <cell r="X140"/>
          <cell r="Y140">
            <v>0</v>
          </cell>
          <cell r="Z140">
            <v>0</v>
          </cell>
          <cell r="AA140">
            <v>107517</v>
          </cell>
        </row>
        <row r="141">
          <cell r="A141">
            <v>132</v>
          </cell>
          <cell r="B141" t="str">
            <v>Hinsdale</v>
          </cell>
          <cell r="C141">
            <v>305189000</v>
          </cell>
          <cell r="D141">
            <v>1157199.2017863605</v>
          </cell>
          <cell r="E141">
            <v>54036000</v>
          </cell>
          <cell r="F141">
            <v>794369.3539162369</v>
          </cell>
          <cell r="G141">
            <v>1951569</v>
          </cell>
          <cell r="H141">
            <v>2349232.48</v>
          </cell>
          <cell r="I141">
            <v>1938117</v>
          </cell>
          <cell r="J141">
            <v>1938117</v>
          </cell>
          <cell r="K141">
            <v>82.5</v>
          </cell>
          <cell r="L141"/>
          <cell r="M141">
            <v>1932074</v>
          </cell>
          <cell r="N141">
            <v>3.3399999999999999E-2</v>
          </cell>
          <cell r="O141">
            <v>1996605</v>
          </cell>
          <cell r="P141">
            <v>84.989672882438612</v>
          </cell>
          <cell r="Q141">
            <v>0</v>
          </cell>
          <cell r="R141">
            <v>0</v>
          </cell>
          <cell r="S141">
            <v>0</v>
          </cell>
          <cell r="T141">
            <v>58488</v>
          </cell>
          <cell r="U141">
            <v>49714.799999999996</v>
          </cell>
          <cell r="V141">
            <v>1946890</v>
          </cell>
          <cell r="W141">
            <v>82.87344980008109</v>
          </cell>
          <cell r="X141"/>
          <cell r="Y141">
            <v>0</v>
          </cell>
          <cell r="Z141">
            <v>0</v>
          </cell>
          <cell r="AA141">
            <v>8773</v>
          </cell>
        </row>
        <row r="142">
          <cell r="A142">
            <v>133</v>
          </cell>
          <cell r="B142" t="str">
            <v>Holbrook</v>
          </cell>
          <cell r="C142">
            <v>1052735700</v>
          </cell>
          <cell r="D142">
            <v>3991706.4891985143</v>
          </cell>
          <cell r="E142">
            <v>296955000</v>
          </cell>
          <cell r="F142">
            <v>4365459.1659670612</v>
          </cell>
          <cell r="G142">
            <v>8357166</v>
          </cell>
          <cell r="H142">
            <v>15201770.025560001</v>
          </cell>
          <cell r="I142">
            <v>12541460</v>
          </cell>
          <cell r="J142">
            <v>8357166</v>
          </cell>
          <cell r="K142">
            <v>54.97</v>
          </cell>
          <cell r="L142"/>
          <cell r="M142">
            <v>8597933</v>
          </cell>
          <cell r="N142">
            <v>2.81E-2</v>
          </cell>
          <cell r="O142">
            <v>8839535</v>
          </cell>
          <cell r="P142">
            <v>58.148064239475758</v>
          </cell>
          <cell r="Q142">
            <v>0</v>
          </cell>
          <cell r="R142">
            <v>0</v>
          </cell>
          <cell r="S142">
            <v>0</v>
          </cell>
          <cell r="T142">
            <v>482369</v>
          </cell>
          <cell r="U142">
            <v>410013.64999999997</v>
          </cell>
          <cell r="V142">
            <v>8429521</v>
          </cell>
          <cell r="W142">
            <v>55.450917793301336</v>
          </cell>
          <cell r="X142"/>
          <cell r="Y142">
            <v>0</v>
          </cell>
          <cell r="Z142">
            <v>0</v>
          </cell>
          <cell r="AA142">
            <v>72355</v>
          </cell>
        </row>
        <row r="143">
          <cell r="A143">
            <v>134</v>
          </cell>
          <cell r="B143" t="str">
            <v>Holden</v>
          </cell>
          <cell r="C143">
            <v>1988050400</v>
          </cell>
          <cell r="D143">
            <v>7538182.3590989662</v>
          </cell>
          <cell r="E143">
            <v>705452000</v>
          </cell>
          <cell r="F143">
            <v>10370668.618308483</v>
          </cell>
          <cell r="G143">
            <v>17908851</v>
          </cell>
          <cell r="H143">
            <v>30061188.920000002</v>
          </cell>
          <cell r="I143">
            <v>24800481</v>
          </cell>
          <cell r="J143">
            <v>17908851</v>
          </cell>
          <cell r="K143">
            <v>59.57</v>
          </cell>
          <cell r="L143"/>
          <cell r="M143">
            <v>18026547</v>
          </cell>
          <cell r="N143">
            <v>4.5199999999999997E-2</v>
          </cell>
          <cell r="O143">
            <v>18841347</v>
          </cell>
          <cell r="P143">
            <v>62.676652776912185</v>
          </cell>
          <cell r="Q143">
            <v>0</v>
          </cell>
          <cell r="R143">
            <v>0</v>
          </cell>
          <cell r="S143">
            <v>0</v>
          </cell>
          <cell r="T143">
            <v>932496</v>
          </cell>
          <cell r="U143">
            <v>792621.6</v>
          </cell>
          <cell r="V143">
            <v>18048725</v>
          </cell>
          <cell r="W143">
            <v>60.039957328474152</v>
          </cell>
          <cell r="X143"/>
          <cell r="Y143">
            <v>0</v>
          </cell>
          <cell r="Z143">
            <v>0</v>
          </cell>
          <cell r="AA143">
            <v>139874</v>
          </cell>
        </row>
        <row r="144">
          <cell r="A144">
            <v>135</v>
          </cell>
          <cell r="B144" t="str">
            <v>Holland</v>
          </cell>
          <cell r="C144">
            <v>315079700</v>
          </cell>
          <cell r="D144">
            <v>1194702.2249789012</v>
          </cell>
          <cell r="E144">
            <v>67146000</v>
          </cell>
          <cell r="F144">
            <v>987096.09590013407</v>
          </cell>
          <cell r="G144">
            <v>2181798</v>
          </cell>
          <cell r="H144">
            <v>3779942.0700000003</v>
          </cell>
          <cell r="I144">
            <v>3118452</v>
          </cell>
          <cell r="J144">
            <v>2181798</v>
          </cell>
          <cell r="K144">
            <v>57.72</v>
          </cell>
          <cell r="L144"/>
          <cell r="M144">
            <v>2251570</v>
          </cell>
          <cell r="N144">
            <v>3.6200000000000003E-2</v>
          </cell>
          <cell r="O144">
            <v>2333077</v>
          </cell>
          <cell r="P144">
            <v>61.722559679333919</v>
          </cell>
          <cell r="Q144">
            <v>0</v>
          </cell>
          <cell r="R144">
            <v>0</v>
          </cell>
          <cell r="S144">
            <v>0</v>
          </cell>
          <cell r="T144">
            <v>151279</v>
          </cell>
          <cell r="U144">
            <v>128587.15</v>
          </cell>
          <cell r="V144">
            <v>2204490</v>
          </cell>
          <cell r="W144">
            <v>58.320735058249184</v>
          </cell>
          <cell r="X144"/>
          <cell r="Y144">
            <v>0</v>
          </cell>
          <cell r="Z144">
            <v>0</v>
          </cell>
          <cell r="AA144">
            <v>22692</v>
          </cell>
        </row>
        <row r="145">
          <cell r="A145">
            <v>136</v>
          </cell>
          <cell r="B145" t="str">
            <v>Holliston</v>
          </cell>
          <cell r="C145">
            <v>2097528000</v>
          </cell>
          <cell r="D145">
            <v>7953293.6223931434</v>
          </cell>
          <cell r="E145">
            <v>708004000</v>
          </cell>
          <cell r="F145">
            <v>10408184.914688567</v>
          </cell>
          <cell r="G145">
            <v>18361479</v>
          </cell>
          <cell r="H145">
            <v>25612359.913260002</v>
          </cell>
          <cell r="I145">
            <v>21130197</v>
          </cell>
          <cell r="J145">
            <v>18361479</v>
          </cell>
          <cell r="K145">
            <v>71.69</v>
          </cell>
          <cell r="L145"/>
          <cell r="M145">
            <v>18467427</v>
          </cell>
          <cell r="N145">
            <v>4.4600000000000001E-2</v>
          </cell>
          <cell r="O145">
            <v>19291074</v>
          </cell>
          <cell r="P145">
            <v>75.319392923307504</v>
          </cell>
          <cell r="Q145">
            <v>0</v>
          </cell>
          <cell r="R145">
            <v>0</v>
          </cell>
          <cell r="S145">
            <v>0</v>
          </cell>
          <cell r="T145">
            <v>929595</v>
          </cell>
          <cell r="U145">
            <v>790155.75</v>
          </cell>
          <cell r="V145">
            <v>18500918</v>
          </cell>
          <cell r="W145">
            <v>72.234335542121315</v>
          </cell>
          <cell r="X145"/>
          <cell r="Y145">
            <v>0</v>
          </cell>
          <cell r="Z145">
            <v>0</v>
          </cell>
          <cell r="AA145">
            <v>139439</v>
          </cell>
        </row>
        <row r="146">
          <cell r="A146">
            <v>137</v>
          </cell>
          <cell r="B146" t="str">
            <v>Holyoke</v>
          </cell>
          <cell r="C146">
            <v>2109043500</v>
          </cell>
          <cell r="D146">
            <v>7996957.4746557437</v>
          </cell>
          <cell r="E146">
            <v>607730000</v>
          </cell>
          <cell r="F146">
            <v>8934082.6015159283</v>
          </cell>
          <cell r="G146">
            <v>16931040</v>
          </cell>
          <cell r="H146">
            <v>80344375.670000002</v>
          </cell>
          <cell r="I146">
            <v>66284110</v>
          </cell>
          <cell r="J146">
            <v>16931040</v>
          </cell>
          <cell r="K146">
            <v>21.07</v>
          </cell>
          <cell r="L146"/>
          <cell r="M146">
            <v>10055521</v>
          </cell>
          <cell r="N146">
            <v>1.23E-2</v>
          </cell>
          <cell r="O146">
            <v>10179204</v>
          </cell>
          <cell r="P146">
            <v>12.669466798533902</v>
          </cell>
          <cell r="Q146">
            <v>8.4005332014660983</v>
          </cell>
          <cell r="R146">
            <v>0.02</v>
          </cell>
          <cell r="S146">
            <v>201110</v>
          </cell>
          <cell r="T146">
            <v>0</v>
          </cell>
          <cell r="U146">
            <v>0</v>
          </cell>
          <cell r="V146">
            <v>10380314</v>
          </cell>
          <cell r="W146">
            <v>12.919776790145539</v>
          </cell>
          <cell r="X146"/>
          <cell r="Y146">
            <v>-6751836</v>
          </cell>
          <cell r="Z146">
            <v>6550726</v>
          </cell>
          <cell r="AA146">
            <v>0</v>
          </cell>
        </row>
        <row r="147">
          <cell r="A147">
            <v>138</v>
          </cell>
          <cell r="B147" t="str">
            <v>Hopedale</v>
          </cell>
          <cell r="C147">
            <v>643281000</v>
          </cell>
          <cell r="D147">
            <v>2439158.2256383151</v>
          </cell>
          <cell r="E147">
            <v>217209000</v>
          </cell>
          <cell r="F147">
            <v>3193133.707061809</v>
          </cell>
          <cell r="G147">
            <v>5632292</v>
          </cell>
          <cell r="H147">
            <v>10428392.281359999</v>
          </cell>
          <cell r="I147">
            <v>8603424</v>
          </cell>
          <cell r="J147">
            <v>5632292</v>
          </cell>
          <cell r="K147">
            <v>54.01</v>
          </cell>
          <cell r="L147"/>
          <cell r="M147">
            <v>5744453</v>
          </cell>
          <cell r="N147">
            <v>3.5200000000000002E-2</v>
          </cell>
          <cell r="O147">
            <v>5946658</v>
          </cell>
          <cell r="P147">
            <v>57.02372752729319</v>
          </cell>
          <cell r="Q147">
            <v>0</v>
          </cell>
          <cell r="R147">
            <v>0</v>
          </cell>
          <cell r="S147">
            <v>0</v>
          </cell>
          <cell r="T147">
            <v>314366</v>
          </cell>
          <cell r="U147">
            <v>267211.09999999998</v>
          </cell>
          <cell r="V147">
            <v>5679447</v>
          </cell>
          <cell r="W147">
            <v>54.461386249840288</v>
          </cell>
          <cell r="X147"/>
          <cell r="Y147">
            <v>0</v>
          </cell>
          <cell r="Z147">
            <v>0</v>
          </cell>
          <cell r="AA147">
            <v>47155</v>
          </cell>
        </row>
        <row r="148">
          <cell r="A148">
            <v>139</v>
          </cell>
          <cell r="B148" t="str">
            <v>Hopkinton</v>
          </cell>
          <cell r="C148">
            <v>3094928200</v>
          </cell>
          <cell r="D148">
            <v>11735181.945044208</v>
          </cell>
          <cell r="E148">
            <v>1159989000</v>
          </cell>
          <cell r="F148">
            <v>17052700.282773368</v>
          </cell>
          <cell r="G148">
            <v>28787882</v>
          </cell>
          <cell r="H148">
            <v>34087908.171700001</v>
          </cell>
          <cell r="I148">
            <v>28122524</v>
          </cell>
          <cell r="J148">
            <v>28122524</v>
          </cell>
          <cell r="K148">
            <v>82.5</v>
          </cell>
          <cell r="L148"/>
          <cell r="M148">
            <v>28794457</v>
          </cell>
          <cell r="N148">
            <v>6.2300000000000001E-2</v>
          </cell>
          <cell r="O148">
            <v>30588352</v>
          </cell>
          <cell r="P148">
            <v>89.733731521239676</v>
          </cell>
          <cell r="Q148">
            <v>0</v>
          </cell>
          <cell r="R148">
            <v>0</v>
          </cell>
          <cell r="S148">
            <v>0</v>
          </cell>
          <cell r="T148">
            <v>2465828</v>
          </cell>
          <cell r="U148">
            <v>2095953.8</v>
          </cell>
          <cell r="V148">
            <v>28492398</v>
          </cell>
          <cell r="W148">
            <v>83.585058538894359</v>
          </cell>
          <cell r="X148"/>
          <cell r="Y148">
            <v>0</v>
          </cell>
          <cell r="Z148">
            <v>0</v>
          </cell>
          <cell r="AA148">
            <v>369874</v>
          </cell>
        </row>
        <row r="149">
          <cell r="A149">
            <v>140</v>
          </cell>
          <cell r="B149" t="str">
            <v>Hubbardston</v>
          </cell>
          <cell r="C149">
            <v>427290600</v>
          </cell>
          <cell r="D149">
            <v>1620177.4678996131</v>
          </cell>
          <cell r="E149">
            <v>144316000</v>
          </cell>
          <cell r="F149">
            <v>2121552.440591007</v>
          </cell>
          <cell r="G149">
            <v>3741730</v>
          </cell>
          <cell r="H149">
            <v>6945477</v>
          </cell>
          <cell r="I149">
            <v>5730019</v>
          </cell>
          <cell r="J149">
            <v>3741730</v>
          </cell>
          <cell r="K149">
            <v>53.87</v>
          </cell>
          <cell r="L149"/>
          <cell r="M149">
            <v>3505124</v>
          </cell>
          <cell r="N149">
            <v>3.3099999999999997E-2</v>
          </cell>
          <cell r="O149">
            <v>3621144</v>
          </cell>
          <cell r="P149">
            <v>52.136721495154326</v>
          </cell>
          <cell r="Q149">
            <v>1.7332785048456714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3621144</v>
          </cell>
          <cell r="W149">
            <v>52.136721495154326</v>
          </cell>
          <cell r="X149"/>
          <cell r="Y149">
            <v>-120586</v>
          </cell>
          <cell r="Z149">
            <v>120586</v>
          </cell>
          <cell r="AA149">
            <v>0</v>
          </cell>
        </row>
        <row r="150">
          <cell r="A150">
            <v>141</v>
          </cell>
          <cell r="B150" t="str">
            <v>Hudson</v>
          </cell>
          <cell r="C150">
            <v>2227815100</v>
          </cell>
          <cell r="D150">
            <v>8447309.2262421008</v>
          </cell>
          <cell r="E150">
            <v>659033000</v>
          </cell>
          <cell r="F150">
            <v>9688274.8245517686</v>
          </cell>
          <cell r="G150">
            <v>18135584</v>
          </cell>
          <cell r="H150">
            <v>30481360.906879999</v>
          </cell>
          <cell r="I150">
            <v>25147123</v>
          </cell>
          <cell r="J150">
            <v>18135584</v>
          </cell>
          <cell r="K150">
            <v>59.5</v>
          </cell>
          <cell r="L150"/>
          <cell r="M150">
            <v>18652809</v>
          </cell>
          <cell r="N150">
            <v>3.0700000000000002E-2</v>
          </cell>
          <cell r="O150">
            <v>19225450</v>
          </cell>
          <cell r="P150">
            <v>63.072807210719361</v>
          </cell>
          <cell r="Q150">
            <v>0</v>
          </cell>
          <cell r="R150">
            <v>0</v>
          </cell>
          <cell r="S150">
            <v>0</v>
          </cell>
          <cell r="T150">
            <v>1089866</v>
          </cell>
          <cell r="U150">
            <v>926386.1</v>
          </cell>
          <cell r="V150">
            <v>18299064</v>
          </cell>
          <cell r="W150">
            <v>60.033618760997278</v>
          </cell>
          <cell r="X150"/>
          <cell r="Y150">
            <v>0</v>
          </cell>
          <cell r="Z150">
            <v>0</v>
          </cell>
          <cell r="AA150">
            <v>163480</v>
          </cell>
        </row>
        <row r="151">
          <cell r="A151">
            <v>142</v>
          </cell>
          <cell r="B151" t="str">
            <v>Hull</v>
          </cell>
          <cell r="C151">
            <v>1905813500</v>
          </cell>
          <cell r="D151">
            <v>7226360.9139047274</v>
          </cell>
          <cell r="E151">
            <v>347083000</v>
          </cell>
          <cell r="F151">
            <v>5102378.0158655206</v>
          </cell>
          <cell r="G151">
            <v>12328739</v>
          </cell>
          <cell r="H151">
            <v>10359200.878399998</v>
          </cell>
          <cell r="I151">
            <v>8546341</v>
          </cell>
          <cell r="J151">
            <v>8546341</v>
          </cell>
          <cell r="K151">
            <v>82.5</v>
          </cell>
          <cell r="L151"/>
          <cell r="M151">
            <v>9322055</v>
          </cell>
          <cell r="N151">
            <v>3.2599999999999997E-2</v>
          </cell>
          <cell r="O151">
            <v>9625954</v>
          </cell>
          <cell r="P151">
            <v>92.921781448133771</v>
          </cell>
          <cell r="Q151">
            <v>0</v>
          </cell>
          <cell r="R151">
            <v>0</v>
          </cell>
          <cell r="S151">
            <v>0</v>
          </cell>
          <cell r="T151">
            <v>1079613</v>
          </cell>
          <cell r="U151">
            <v>917671.04999999993</v>
          </cell>
          <cell r="V151">
            <v>8708283</v>
          </cell>
          <cell r="W151">
            <v>84.063269958956667</v>
          </cell>
          <cell r="X151"/>
          <cell r="Y151">
            <v>0</v>
          </cell>
          <cell r="Z151">
            <v>0</v>
          </cell>
          <cell r="AA151">
            <v>161942</v>
          </cell>
        </row>
        <row r="152">
          <cell r="A152">
            <v>143</v>
          </cell>
          <cell r="B152" t="str">
            <v>Huntington</v>
          </cell>
          <cell r="C152">
            <v>200117700</v>
          </cell>
          <cell r="D152">
            <v>758795.50935099996</v>
          </cell>
          <cell r="E152">
            <v>62103000</v>
          </cell>
          <cell r="F152">
            <v>912960.24846879975</v>
          </cell>
          <cell r="G152">
            <v>1671756</v>
          </cell>
          <cell r="H152">
            <v>2889689.84</v>
          </cell>
          <cell r="I152">
            <v>2383994</v>
          </cell>
          <cell r="J152">
            <v>1671756</v>
          </cell>
          <cell r="K152">
            <v>57.85</v>
          </cell>
          <cell r="L152"/>
          <cell r="M152">
            <v>1671679</v>
          </cell>
          <cell r="N152">
            <v>3.9800000000000002E-2</v>
          </cell>
          <cell r="O152">
            <v>1738212</v>
          </cell>
          <cell r="P152">
            <v>60.152199586928681</v>
          </cell>
          <cell r="Q152">
            <v>0</v>
          </cell>
          <cell r="R152">
            <v>0</v>
          </cell>
          <cell r="S152">
            <v>0</v>
          </cell>
          <cell r="T152">
            <v>66456</v>
          </cell>
          <cell r="U152">
            <v>56487.6</v>
          </cell>
          <cell r="V152">
            <v>1681724</v>
          </cell>
          <cell r="W152">
            <v>58.197387716876911</v>
          </cell>
          <cell r="X152"/>
          <cell r="Y152">
            <v>0</v>
          </cell>
          <cell r="Z152">
            <v>0</v>
          </cell>
          <cell r="AA152">
            <v>9968</v>
          </cell>
        </row>
        <row r="153">
          <cell r="A153">
            <v>144</v>
          </cell>
          <cell r="B153" t="str">
            <v>Ipswich</v>
          </cell>
          <cell r="C153">
            <v>2491919100</v>
          </cell>
          <cell r="D153">
            <v>9448724.5393385272</v>
          </cell>
          <cell r="E153">
            <v>655915000</v>
          </cell>
          <cell r="F153">
            <v>9642437.9075795487</v>
          </cell>
          <cell r="G153">
            <v>19091162</v>
          </cell>
          <cell r="H153">
            <v>18275192.323200006</v>
          </cell>
          <cell r="I153">
            <v>15077034</v>
          </cell>
          <cell r="J153">
            <v>15077034</v>
          </cell>
          <cell r="K153">
            <v>82.5</v>
          </cell>
          <cell r="L153"/>
          <cell r="M153">
            <v>15947819</v>
          </cell>
          <cell r="N153">
            <v>3.7199999999999997E-2</v>
          </cell>
          <cell r="O153">
            <v>16541078</v>
          </cell>
          <cell r="P153">
            <v>90.511102195085627</v>
          </cell>
          <cell r="Q153">
            <v>0</v>
          </cell>
          <cell r="R153">
            <v>0</v>
          </cell>
          <cell r="S153">
            <v>0</v>
          </cell>
          <cell r="T153">
            <v>1464044</v>
          </cell>
          <cell r="U153">
            <v>1244437.3999999999</v>
          </cell>
          <cell r="V153">
            <v>15296641</v>
          </cell>
          <cell r="W153">
            <v>83.701669068517589</v>
          </cell>
          <cell r="X153"/>
          <cell r="Y153">
            <v>0</v>
          </cell>
          <cell r="Z153">
            <v>0</v>
          </cell>
          <cell r="AA153">
            <v>219607</v>
          </cell>
        </row>
        <row r="154">
          <cell r="A154">
            <v>145</v>
          </cell>
          <cell r="B154" t="str">
            <v>Kingston</v>
          </cell>
          <cell r="C154">
            <v>1722383000</v>
          </cell>
          <cell r="D154">
            <v>6530839.0301432777</v>
          </cell>
          <cell r="E154">
            <v>447232000</v>
          </cell>
          <cell r="F154">
            <v>6574642.7361512044</v>
          </cell>
          <cell r="G154">
            <v>13105482</v>
          </cell>
          <cell r="H154">
            <v>21394301.113279998</v>
          </cell>
          <cell r="I154">
            <v>17650298</v>
          </cell>
          <cell r="J154">
            <v>13105482</v>
          </cell>
          <cell r="K154">
            <v>61.26</v>
          </cell>
          <cell r="L154"/>
          <cell r="M154">
            <v>13552705</v>
          </cell>
          <cell r="N154">
            <v>5.04E-2</v>
          </cell>
          <cell r="O154">
            <v>14235761</v>
          </cell>
          <cell r="P154">
            <v>66.53996746434261</v>
          </cell>
          <cell r="Q154">
            <v>0</v>
          </cell>
          <cell r="R154">
            <v>0</v>
          </cell>
          <cell r="S154">
            <v>0</v>
          </cell>
          <cell r="T154">
            <v>1130279</v>
          </cell>
          <cell r="U154">
            <v>960737.15</v>
          </cell>
          <cell r="V154">
            <v>13275024</v>
          </cell>
          <cell r="W154">
            <v>62.049346364298145</v>
          </cell>
          <cell r="X154"/>
          <cell r="Y154">
            <v>0</v>
          </cell>
          <cell r="Z154">
            <v>0</v>
          </cell>
          <cell r="AA154">
            <v>169542</v>
          </cell>
        </row>
        <row r="155">
          <cell r="A155">
            <v>146</v>
          </cell>
          <cell r="B155" t="str">
            <v>Lakeville</v>
          </cell>
          <cell r="C155">
            <v>1472871200</v>
          </cell>
          <cell r="D155">
            <v>5584753.6345481612</v>
          </cell>
          <cell r="E155">
            <v>397990000</v>
          </cell>
          <cell r="F155">
            <v>5850748.744635486</v>
          </cell>
          <cell r="G155">
            <v>11435502</v>
          </cell>
          <cell r="H155">
            <v>17505194.359999999</v>
          </cell>
          <cell r="I155">
            <v>14441785</v>
          </cell>
          <cell r="J155">
            <v>11435502</v>
          </cell>
          <cell r="K155">
            <v>65.33</v>
          </cell>
          <cell r="L155"/>
          <cell r="M155">
            <v>11320680</v>
          </cell>
          <cell r="N155">
            <v>5.1699999999999996E-2</v>
          </cell>
          <cell r="O155">
            <v>11905959</v>
          </cell>
          <cell r="P155">
            <v>68.01386351473792</v>
          </cell>
          <cell r="Q155">
            <v>0</v>
          </cell>
          <cell r="R155">
            <v>0</v>
          </cell>
          <cell r="S155">
            <v>0</v>
          </cell>
          <cell r="T155">
            <v>470457</v>
          </cell>
          <cell r="U155">
            <v>399888.45</v>
          </cell>
          <cell r="V155">
            <v>11506071</v>
          </cell>
          <cell r="W155">
            <v>65.729467284817972</v>
          </cell>
          <cell r="X155"/>
          <cell r="Y155">
            <v>0</v>
          </cell>
          <cell r="Z155">
            <v>0</v>
          </cell>
          <cell r="AA155">
            <v>70569</v>
          </cell>
        </row>
        <row r="156">
          <cell r="A156">
            <v>147</v>
          </cell>
          <cell r="B156" t="str">
            <v>Lancaster</v>
          </cell>
          <cell r="C156">
            <v>848120900</v>
          </cell>
          <cell r="D156">
            <v>3215859.118442439</v>
          </cell>
          <cell r="E156">
            <v>248356000</v>
          </cell>
          <cell r="F156">
            <v>3651017.7522618426</v>
          </cell>
          <cell r="G156">
            <v>6866877</v>
          </cell>
          <cell r="H156">
            <v>10205937.84</v>
          </cell>
          <cell r="I156">
            <v>8419899</v>
          </cell>
          <cell r="J156">
            <v>6866877</v>
          </cell>
          <cell r="K156">
            <v>67.28</v>
          </cell>
          <cell r="L156"/>
          <cell r="M156">
            <v>7062476</v>
          </cell>
          <cell r="N156">
            <v>3.8399999999999997E-2</v>
          </cell>
          <cell r="O156">
            <v>7333675</v>
          </cell>
          <cell r="P156">
            <v>71.856943624105</v>
          </cell>
          <cell r="Q156">
            <v>0</v>
          </cell>
          <cell r="R156">
            <v>0</v>
          </cell>
          <cell r="S156">
            <v>0</v>
          </cell>
          <cell r="T156">
            <v>466798</v>
          </cell>
          <cell r="U156">
            <v>396778.3</v>
          </cell>
          <cell r="V156">
            <v>6936897</v>
          </cell>
          <cell r="W156">
            <v>67.969226432208018</v>
          </cell>
          <cell r="X156"/>
          <cell r="Y156">
            <v>0</v>
          </cell>
          <cell r="Z156">
            <v>0</v>
          </cell>
          <cell r="AA156">
            <v>70020</v>
          </cell>
        </row>
        <row r="157">
          <cell r="A157">
            <v>148</v>
          </cell>
          <cell r="B157" t="str">
            <v>Lanesborough</v>
          </cell>
          <cell r="C157">
            <v>419083500</v>
          </cell>
          <cell r="D157">
            <v>1589058.2284480573</v>
          </cell>
          <cell r="E157">
            <v>71309000</v>
          </cell>
          <cell r="F157">
            <v>1048295.2894073013</v>
          </cell>
          <cell r="G157">
            <v>2637354</v>
          </cell>
          <cell r="H157">
            <v>4002545.11</v>
          </cell>
          <cell r="I157">
            <v>3302100</v>
          </cell>
          <cell r="J157">
            <v>2637354</v>
          </cell>
          <cell r="K157">
            <v>65.89</v>
          </cell>
          <cell r="L157"/>
          <cell r="M157">
            <v>2765320</v>
          </cell>
          <cell r="N157">
            <v>2.9000000000000005E-2</v>
          </cell>
          <cell r="O157">
            <v>2845514</v>
          </cell>
          <cell r="P157">
            <v>71.092615368424916</v>
          </cell>
          <cell r="Q157">
            <v>0</v>
          </cell>
          <cell r="R157">
            <v>0</v>
          </cell>
          <cell r="S157">
            <v>0</v>
          </cell>
          <cell r="T157">
            <v>208160</v>
          </cell>
          <cell r="U157">
            <v>176936</v>
          </cell>
          <cell r="V157">
            <v>2668578</v>
          </cell>
          <cell r="W157">
            <v>66.672028088647821</v>
          </cell>
          <cell r="X157"/>
          <cell r="Y157">
            <v>0</v>
          </cell>
          <cell r="Z157">
            <v>0</v>
          </cell>
          <cell r="AA157">
            <v>31224</v>
          </cell>
        </row>
        <row r="158">
          <cell r="A158">
            <v>149</v>
          </cell>
          <cell r="B158" t="str">
            <v>Lawrence</v>
          </cell>
          <cell r="C158">
            <v>3103026400</v>
          </cell>
          <cell r="D158">
            <v>11765888.26334502</v>
          </cell>
          <cell r="E158">
            <v>1015970000</v>
          </cell>
          <cell r="F158">
            <v>14935513.962881768</v>
          </cell>
          <cell r="G158">
            <v>26701402</v>
          </cell>
          <cell r="H158">
            <v>205537451.69999999</v>
          </cell>
          <cell r="I158">
            <v>169568398</v>
          </cell>
          <cell r="J158">
            <v>26701402</v>
          </cell>
          <cell r="K158">
            <v>12.99</v>
          </cell>
          <cell r="L158"/>
          <cell r="M158">
            <v>9357197</v>
          </cell>
          <cell r="N158">
            <v>2.1499999999999998E-2</v>
          </cell>
          <cell r="O158">
            <v>9558377</v>
          </cell>
          <cell r="P158">
            <v>4.6504308197570206</v>
          </cell>
          <cell r="Q158">
            <v>8.3395691802429788</v>
          </cell>
          <cell r="R158">
            <v>0.02</v>
          </cell>
          <cell r="S158">
            <v>187144</v>
          </cell>
          <cell r="T158">
            <v>0</v>
          </cell>
          <cell r="U158">
            <v>0</v>
          </cell>
          <cell r="V158">
            <v>9745521</v>
          </cell>
          <cell r="W158">
            <v>4.7414818659056097</v>
          </cell>
          <cell r="X158"/>
          <cell r="Y158">
            <v>-17143025</v>
          </cell>
          <cell r="Z158">
            <v>16955881</v>
          </cell>
          <cell r="AA158">
            <v>0</v>
          </cell>
        </row>
        <row r="159">
          <cell r="A159">
            <v>150</v>
          </cell>
          <cell r="B159" t="str">
            <v>Lee</v>
          </cell>
          <cell r="C159">
            <v>911530300</v>
          </cell>
          <cell r="D159">
            <v>3456291.4638603674</v>
          </cell>
          <cell r="E159">
            <v>157514000</v>
          </cell>
          <cell r="F159">
            <v>2315572.8479673206</v>
          </cell>
          <cell r="G159">
            <v>5771864</v>
          </cell>
          <cell r="H159">
            <v>6504171.9400000004</v>
          </cell>
          <cell r="I159">
            <v>5365942</v>
          </cell>
          <cell r="J159">
            <v>5365942</v>
          </cell>
          <cell r="K159">
            <v>82.5</v>
          </cell>
          <cell r="L159"/>
          <cell r="M159">
            <v>5563066</v>
          </cell>
          <cell r="N159">
            <v>3.6400000000000002E-2</v>
          </cell>
          <cell r="O159">
            <v>5765562</v>
          </cell>
          <cell r="P159">
            <v>88.644058816194203</v>
          </cell>
          <cell r="Q159">
            <v>0</v>
          </cell>
          <cell r="R159">
            <v>0</v>
          </cell>
          <cell r="S159">
            <v>0</v>
          </cell>
          <cell r="T159">
            <v>399620</v>
          </cell>
          <cell r="U159">
            <v>339677</v>
          </cell>
          <cell r="V159">
            <v>5425885</v>
          </cell>
          <cell r="W159">
            <v>83.421610776175143</v>
          </cell>
          <cell r="X159"/>
          <cell r="Y159">
            <v>0</v>
          </cell>
          <cell r="Z159">
            <v>0</v>
          </cell>
          <cell r="AA159">
            <v>59943</v>
          </cell>
        </row>
        <row r="160">
          <cell r="A160">
            <v>151</v>
          </cell>
          <cell r="B160" t="str">
            <v>Leicester</v>
          </cell>
          <cell r="C160">
            <v>900217100</v>
          </cell>
          <cell r="D160">
            <v>3413394.6818346409</v>
          </cell>
          <cell r="E160">
            <v>299723000</v>
          </cell>
          <cell r="F160">
            <v>4406150.822855805</v>
          </cell>
          <cell r="G160">
            <v>7819546</v>
          </cell>
          <cell r="H160">
            <v>15935660.719999999</v>
          </cell>
          <cell r="I160">
            <v>13146920</v>
          </cell>
          <cell r="J160">
            <v>7819546</v>
          </cell>
          <cell r="K160">
            <v>49.07</v>
          </cell>
          <cell r="L160"/>
          <cell r="M160">
            <v>8170911</v>
          </cell>
          <cell r="N160">
            <v>3.3399999999999999E-2</v>
          </cell>
          <cell r="O160">
            <v>8443819</v>
          </cell>
          <cell r="P160">
            <v>52.986940098458625</v>
          </cell>
          <cell r="Q160">
            <v>0</v>
          </cell>
          <cell r="R160">
            <v>0</v>
          </cell>
          <cell r="S160">
            <v>0</v>
          </cell>
          <cell r="T160">
            <v>624273</v>
          </cell>
          <cell r="U160">
            <v>530632.04999999993</v>
          </cell>
          <cell r="V160">
            <v>7913187</v>
          </cell>
          <cell r="W160">
            <v>49.657100129325549</v>
          </cell>
          <cell r="X160"/>
          <cell r="Y160">
            <v>0</v>
          </cell>
          <cell r="Z160">
            <v>0</v>
          </cell>
          <cell r="AA160">
            <v>93641</v>
          </cell>
        </row>
        <row r="161">
          <cell r="A161">
            <v>152</v>
          </cell>
          <cell r="B161" t="str">
            <v>Lenox</v>
          </cell>
          <cell r="C161">
            <v>1205548200</v>
          </cell>
          <cell r="D161">
            <v>4571132.6907424042</v>
          </cell>
          <cell r="E161">
            <v>190989000</v>
          </cell>
          <cell r="F161">
            <v>2807680.2230940145</v>
          </cell>
          <cell r="G161">
            <v>7378813</v>
          </cell>
          <cell r="H161">
            <v>5241794.76</v>
          </cell>
          <cell r="I161">
            <v>4324481</v>
          </cell>
          <cell r="J161">
            <v>4324481</v>
          </cell>
          <cell r="K161">
            <v>82.5</v>
          </cell>
          <cell r="L161"/>
          <cell r="M161">
            <v>4733305.2539999997</v>
          </cell>
          <cell r="N161">
            <v>3.15E-2</v>
          </cell>
          <cell r="O161">
            <v>4882404</v>
          </cell>
          <cell r="P161">
            <v>93.14374605540641</v>
          </cell>
          <cell r="Q161">
            <v>0</v>
          </cell>
          <cell r="R161">
            <v>0</v>
          </cell>
          <cell r="S161">
            <v>0</v>
          </cell>
          <cell r="T161">
            <v>557923</v>
          </cell>
          <cell r="U161">
            <v>474234.55</v>
          </cell>
          <cell r="V161">
            <v>4408169</v>
          </cell>
          <cell r="W161">
            <v>84.096558561174959</v>
          </cell>
          <cell r="X161"/>
          <cell r="Y161">
            <v>0</v>
          </cell>
          <cell r="Z161">
            <v>0</v>
          </cell>
          <cell r="AA161">
            <v>83688</v>
          </cell>
        </row>
        <row r="162">
          <cell r="A162">
            <v>153</v>
          </cell>
          <cell r="B162" t="str">
            <v>Leominster</v>
          </cell>
          <cell r="C162">
            <v>3260316100</v>
          </cell>
          <cell r="D162">
            <v>12362290.870546512</v>
          </cell>
          <cell r="E162">
            <v>1053467000</v>
          </cell>
          <cell r="F162">
            <v>15486747.726739144</v>
          </cell>
          <cell r="G162">
            <v>27849039</v>
          </cell>
          <cell r="H162">
            <v>69488787.129999995</v>
          </cell>
          <cell r="I162">
            <v>57328249</v>
          </cell>
          <cell r="J162">
            <v>27849039</v>
          </cell>
          <cell r="K162">
            <v>40.08</v>
          </cell>
          <cell r="L162"/>
          <cell r="M162">
            <v>26480524</v>
          </cell>
          <cell r="N162">
            <v>3.7699999999999997E-2</v>
          </cell>
          <cell r="O162">
            <v>27478840</v>
          </cell>
          <cell r="P162">
            <v>39.54427920664731</v>
          </cell>
          <cell r="Q162">
            <v>0.53572079335268796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27478840</v>
          </cell>
          <cell r="W162">
            <v>39.54427920664731</v>
          </cell>
          <cell r="X162"/>
          <cell r="Y162">
            <v>-370199</v>
          </cell>
          <cell r="Z162">
            <v>370199</v>
          </cell>
          <cell r="AA162">
            <v>0</v>
          </cell>
        </row>
        <row r="163">
          <cell r="A163">
            <v>154</v>
          </cell>
          <cell r="B163" t="str">
            <v>Leverett</v>
          </cell>
          <cell r="C163">
            <v>273713900</v>
          </cell>
          <cell r="D163">
            <v>1037853.6139829144</v>
          </cell>
          <cell r="E163">
            <v>65760000</v>
          </cell>
          <cell r="F163">
            <v>966720.86596957105</v>
          </cell>
          <cell r="G163">
            <v>2004574</v>
          </cell>
          <cell r="H163">
            <v>2067507.19</v>
          </cell>
          <cell r="I163">
            <v>1705693</v>
          </cell>
          <cell r="J163">
            <v>1705693</v>
          </cell>
          <cell r="K163">
            <v>82.5</v>
          </cell>
          <cell r="L163"/>
          <cell r="M163">
            <v>1846927</v>
          </cell>
          <cell r="N163">
            <v>0.03</v>
          </cell>
          <cell r="O163">
            <v>1902335</v>
          </cell>
          <cell r="P163">
            <v>92.011046404148175</v>
          </cell>
          <cell r="Q163">
            <v>0</v>
          </cell>
          <cell r="R163">
            <v>0</v>
          </cell>
          <cell r="S163">
            <v>0</v>
          </cell>
          <cell r="T163">
            <v>196642</v>
          </cell>
          <cell r="U163">
            <v>167145.69999999998</v>
          </cell>
          <cell r="V163">
            <v>1735189</v>
          </cell>
          <cell r="W163">
            <v>83.926624700154008</v>
          </cell>
          <cell r="X163"/>
          <cell r="Y163">
            <v>0</v>
          </cell>
          <cell r="Z163">
            <v>0</v>
          </cell>
          <cell r="AA163">
            <v>29496</v>
          </cell>
        </row>
        <row r="164">
          <cell r="A164">
            <v>155</v>
          </cell>
          <cell r="B164" t="str">
            <v>Lexington</v>
          </cell>
          <cell r="C164">
            <v>9270431600</v>
          </cell>
          <cell r="D164">
            <v>35151122.903299436</v>
          </cell>
          <cell r="E164">
            <v>3256907000</v>
          </cell>
          <cell r="F164">
            <v>47878953.093405679</v>
          </cell>
          <cell r="G164">
            <v>83030076</v>
          </cell>
          <cell r="H164">
            <v>69920527.419239998</v>
          </cell>
          <cell r="I164">
            <v>57684435</v>
          </cell>
          <cell r="J164">
            <v>57684435</v>
          </cell>
          <cell r="K164">
            <v>82.5</v>
          </cell>
          <cell r="L164"/>
          <cell r="M164">
            <v>57744134</v>
          </cell>
          <cell r="N164">
            <v>5.3199999999999997E-2</v>
          </cell>
          <cell r="O164">
            <v>60816122</v>
          </cell>
          <cell r="P164">
            <v>86.978923421657797</v>
          </cell>
          <cell r="Q164">
            <v>0</v>
          </cell>
          <cell r="R164">
            <v>0</v>
          </cell>
          <cell r="S164">
            <v>0</v>
          </cell>
          <cell r="T164">
            <v>3131687</v>
          </cell>
          <cell r="U164">
            <v>2661933.9499999997</v>
          </cell>
          <cell r="V164">
            <v>58154188</v>
          </cell>
          <cell r="W164">
            <v>83.171838294797737</v>
          </cell>
          <cell r="X164"/>
          <cell r="Y164">
            <v>0</v>
          </cell>
          <cell r="Z164">
            <v>0</v>
          </cell>
          <cell r="AA164">
            <v>469753</v>
          </cell>
        </row>
        <row r="165">
          <cell r="A165">
            <v>156</v>
          </cell>
          <cell r="B165" t="str">
            <v>Leyden</v>
          </cell>
          <cell r="C165">
            <v>85506200</v>
          </cell>
          <cell r="D165">
            <v>324217.80073261121</v>
          </cell>
          <cell r="E165">
            <v>27223000</v>
          </cell>
          <cell r="F165">
            <v>400198.32929272554</v>
          </cell>
          <cell r="G165">
            <v>724416</v>
          </cell>
          <cell r="H165">
            <v>697465</v>
          </cell>
          <cell r="I165">
            <v>575409</v>
          </cell>
          <cell r="J165">
            <v>575409</v>
          </cell>
          <cell r="K165">
            <v>82.5</v>
          </cell>
          <cell r="L165"/>
          <cell r="M165">
            <v>602639</v>
          </cell>
          <cell r="N165">
            <v>3.56E-2</v>
          </cell>
          <cell r="O165">
            <v>624093</v>
          </cell>
          <cell r="P165">
            <v>89.480188970055849</v>
          </cell>
          <cell r="Q165">
            <v>0</v>
          </cell>
          <cell r="R165">
            <v>0</v>
          </cell>
          <cell r="S165">
            <v>0</v>
          </cell>
          <cell r="T165">
            <v>48684</v>
          </cell>
          <cell r="U165">
            <v>41381.4</v>
          </cell>
          <cell r="V165">
            <v>582712</v>
          </cell>
          <cell r="W165">
            <v>83.547131397274413</v>
          </cell>
          <cell r="X165"/>
          <cell r="Y165">
            <v>0</v>
          </cell>
          <cell r="Z165">
            <v>0</v>
          </cell>
          <cell r="AA165">
            <v>7303</v>
          </cell>
        </row>
        <row r="166">
          <cell r="A166">
            <v>157</v>
          </cell>
          <cell r="B166" t="str">
            <v>Lincoln</v>
          </cell>
          <cell r="C166">
            <v>1904656000</v>
          </cell>
          <cell r="D166">
            <v>7221971.967789147</v>
          </cell>
          <cell r="E166">
            <v>939234000</v>
          </cell>
          <cell r="F166">
            <v>13807437.740694406</v>
          </cell>
          <cell r="G166">
            <v>21029410</v>
          </cell>
          <cell r="H166">
            <v>8561939.8275600001</v>
          </cell>
          <cell r="I166">
            <v>7063600</v>
          </cell>
          <cell r="J166">
            <v>7063600</v>
          </cell>
          <cell r="K166">
            <v>82.5</v>
          </cell>
          <cell r="L166"/>
          <cell r="M166">
            <v>7261890</v>
          </cell>
          <cell r="N166">
            <v>3.1099999999999999E-2</v>
          </cell>
          <cell r="O166">
            <v>7487735</v>
          </cell>
          <cell r="P166">
            <v>87.453721362275331</v>
          </cell>
          <cell r="Q166">
            <v>0</v>
          </cell>
          <cell r="R166">
            <v>0</v>
          </cell>
          <cell r="S166">
            <v>0</v>
          </cell>
          <cell r="T166">
            <v>424135</v>
          </cell>
          <cell r="U166">
            <v>360514.75</v>
          </cell>
          <cell r="V166">
            <v>7127220</v>
          </cell>
          <cell r="W166">
            <v>83.243051732952097</v>
          </cell>
          <cell r="X166"/>
          <cell r="Y166">
            <v>0</v>
          </cell>
          <cell r="Z166">
            <v>0</v>
          </cell>
          <cell r="AA166">
            <v>63620</v>
          </cell>
        </row>
        <row r="167">
          <cell r="A167">
            <v>158</v>
          </cell>
          <cell r="B167" t="str">
            <v>Littleton</v>
          </cell>
          <cell r="C167">
            <v>1526463100</v>
          </cell>
          <cell r="D167">
            <v>5787960.5125883734</v>
          </cell>
          <cell r="E167">
            <v>416651000</v>
          </cell>
          <cell r="F167">
            <v>6125079.3115433045</v>
          </cell>
          <cell r="G167">
            <v>11913040</v>
          </cell>
          <cell r="H167">
            <v>15253513.576169997</v>
          </cell>
          <cell r="I167">
            <v>12584149</v>
          </cell>
          <cell r="J167">
            <v>11913040</v>
          </cell>
          <cell r="K167">
            <v>78.099999999999994</v>
          </cell>
          <cell r="L167"/>
          <cell r="M167">
            <v>12235378</v>
          </cell>
          <cell r="N167">
            <v>4.3999999999999997E-2</v>
          </cell>
          <cell r="O167">
            <v>12773735</v>
          </cell>
          <cell r="P167">
            <v>83.742902487436965</v>
          </cell>
          <cell r="Q167">
            <v>0</v>
          </cell>
          <cell r="R167">
            <v>0</v>
          </cell>
          <cell r="S167">
            <v>0</v>
          </cell>
          <cell r="T167">
            <v>860695</v>
          </cell>
          <cell r="U167">
            <v>731590.75</v>
          </cell>
          <cell r="V167">
            <v>12042144</v>
          </cell>
          <cell r="W167">
            <v>78.946689494628956</v>
          </cell>
          <cell r="X167"/>
          <cell r="Y167">
            <v>0</v>
          </cell>
          <cell r="Z167">
            <v>0</v>
          </cell>
          <cell r="AA167">
            <v>129104</v>
          </cell>
        </row>
        <row r="168">
          <cell r="A168">
            <v>159</v>
          </cell>
          <cell r="B168" t="str">
            <v>Longmeadow</v>
          </cell>
          <cell r="C168">
            <v>2039169100</v>
          </cell>
          <cell r="D168">
            <v>7732011.4906743392</v>
          </cell>
          <cell r="E168">
            <v>1039560000</v>
          </cell>
          <cell r="F168">
            <v>15282304.492508018</v>
          </cell>
          <cell r="G168">
            <v>23014316</v>
          </cell>
          <cell r="H168">
            <v>25829656.509999998</v>
          </cell>
          <cell r="I168">
            <v>21309467</v>
          </cell>
          <cell r="J168">
            <v>21309467</v>
          </cell>
          <cell r="K168">
            <v>82.5</v>
          </cell>
          <cell r="L168"/>
          <cell r="M168">
            <v>21804274</v>
          </cell>
          <cell r="N168">
            <v>2.87E-2</v>
          </cell>
          <cell r="O168">
            <v>22430057</v>
          </cell>
          <cell r="P168">
            <v>86.838386686699309</v>
          </cell>
          <cell r="Q168">
            <v>0</v>
          </cell>
          <cell r="R168">
            <v>0</v>
          </cell>
          <cell r="S168">
            <v>0</v>
          </cell>
          <cell r="T168">
            <v>1120590</v>
          </cell>
          <cell r="U168">
            <v>952501.5</v>
          </cell>
          <cell r="V168">
            <v>21477556</v>
          </cell>
          <cell r="W168">
            <v>83.150761186796757</v>
          </cell>
          <cell r="X168"/>
          <cell r="Y168">
            <v>0</v>
          </cell>
          <cell r="Z168">
            <v>0</v>
          </cell>
          <cell r="AA168">
            <v>168089</v>
          </cell>
        </row>
        <row r="169">
          <cell r="A169">
            <v>160</v>
          </cell>
          <cell r="B169" t="str">
            <v>Lowell</v>
          </cell>
          <cell r="C169">
            <v>6552635400</v>
          </cell>
          <cell r="D169">
            <v>24845929.750014085</v>
          </cell>
          <cell r="E169">
            <v>2053007000</v>
          </cell>
          <cell r="F169">
            <v>30180728.480559476</v>
          </cell>
          <cell r="G169">
            <v>55026658</v>
          </cell>
          <cell r="H169">
            <v>209282090.64999998</v>
          </cell>
          <cell r="I169">
            <v>172657725</v>
          </cell>
          <cell r="J169">
            <v>55026658</v>
          </cell>
          <cell r="K169">
            <v>26.29</v>
          </cell>
          <cell r="L169"/>
          <cell r="M169">
            <v>49381329</v>
          </cell>
          <cell r="N169">
            <v>3.27E-2</v>
          </cell>
          <cell r="O169">
            <v>50996098</v>
          </cell>
          <cell r="P169">
            <v>24.367158146028395</v>
          </cell>
          <cell r="Q169">
            <v>1.9228418539716046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50996098</v>
          </cell>
          <cell r="W169">
            <v>24.367158146028395</v>
          </cell>
          <cell r="X169"/>
          <cell r="Y169">
            <v>-4030560</v>
          </cell>
          <cell r="Z169">
            <v>4030560</v>
          </cell>
          <cell r="AA169">
            <v>0</v>
          </cell>
        </row>
        <row r="170">
          <cell r="A170">
            <v>161</v>
          </cell>
          <cell r="B170" t="str">
            <v>Ludlow</v>
          </cell>
          <cell r="C170">
            <v>1947906200</v>
          </cell>
          <cell r="D170">
            <v>7385965.7451438373</v>
          </cell>
          <cell r="E170">
            <v>541567000</v>
          </cell>
          <cell r="F170">
            <v>7961437.3360788114</v>
          </cell>
          <cell r="G170">
            <v>15347403</v>
          </cell>
          <cell r="H170">
            <v>27123791.77</v>
          </cell>
          <cell r="I170">
            <v>22377128</v>
          </cell>
          <cell r="J170">
            <v>15347403</v>
          </cell>
          <cell r="K170">
            <v>56.58</v>
          </cell>
          <cell r="L170"/>
          <cell r="M170">
            <v>15433886</v>
          </cell>
          <cell r="N170">
            <v>3.8699999999999998E-2</v>
          </cell>
          <cell r="O170">
            <v>16031177</v>
          </cell>
          <cell r="P170">
            <v>59.103746024665782</v>
          </cell>
          <cell r="Q170">
            <v>0</v>
          </cell>
          <cell r="R170">
            <v>0</v>
          </cell>
          <cell r="S170">
            <v>0</v>
          </cell>
          <cell r="T170">
            <v>683774</v>
          </cell>
          <cell r="U170">
            <v>581207.9</v>
          </cell>
          <cell r="V170">
            <v>15449969</v>
          </cell>
          <cell r="W170">
            <v>56.960948273789228</v>
          </cell>
          <cell r="X170"/>
          <cell r="Y170">
            <v>0</v>
          </cell>
          <cell r="Z170">
            <v>0</v>
          </cell>
          <cell r="AA170">
            <v>102566</v>
          </cell>
        </row>
        <row r="171">
          <cell r="A171">
            <v>162</v>
          </cell>
          <cell r="B171" t="str">
            <v>Lunenburg</v>
          </cell>
          <cell r="C171">
            <v>1183701600</v>
          </cell>
          <cell r="D171">
            <v>4488295.930302985</v>
          </cell>
          <cell r="E171">
            <v>368099000</v>
          </cell>
          <cell r="F171">
            <v>5411328.8327635815</v>
          </cell>
          <cell r="G171">
            <v>9899625</v>
          </cell>
          <cell r="H171">
            <v>16932748.619999997</v>
          </cell>
          <cell r="I171">
            <v>13969518</v>
          </cell>
          <cell r="J171">
            <v>9899625</v>
          </cell>
          <cell r="K171">
            <v>58.46</v>
          </cell>
          <cell r="L171"/>
          <cell r="M171">
            <v>10245328</v>
          </cell>
          <cell r="N171">
            <v>3.9100000000000003E-2</v>
          </cell>
          <cell r="O171">
            <v>10645920</v>
          </cell>
          <cell r="P171">
            <v>62.87177728148427</v>
          </cell>
          <cell r="Q171">
            <v>0</v>
          </cell>
          <cell r="R171">
            <v>0</v>
          </cell>
          <cell r="S171">
            <v>0</v>
          </cell>
          <cell r="T171">
            <v>746295</v>
          </cell>
          <cell r="U171">
            <v>634350.75</v>
          </cell>
          <cell r="V171">
            <v>10011569</v>
          </cell>
          <cell r="W171">
            <v>59.125480597845204</v>
          </cell>
          <cell r="X171"/>
          <cell r="Y171">
            <v>0</v>
          </cell>
          <cell r="Z171">
            <v>0</v>
          </cell>
          <cell r="AA171">
            <v>111944</v>
          </cell>
        </row>
        <row r="172">
          <cell r="A172">
            <v>163</v>
          </cell>
          <cell r="B172" t="str">
            <v>Lynn</v>
          </cell>
          <cell r="C172">
            <v>5644501400</v>
          </cell>
          <cell r="D172">
            <v>21402516.193447318</v>
          </cell>
          <cell r="E172">
            <v>1683626000</v>
          </cell>
          <cell r="F172">
            <v>24750553.295147277</v>
          </cell>
          <cell r="G172">
            <v>46153069</v>
          </cell>
          <cell r="H172">
            <v>192172422.52999997</v>
          </cell>
          <cell r="I172">
            <v>158542249</v>
          </cell>
          <cell r="J172">
            <v>46153069</v>
          </cell>
          <cell r="K172">
            <v>24.02</v>
          </cell>
          <cell r="L172"/>
          <cell r="M172">
            <v>44587175</v>
          </cell>
          <cell r="N172">
            <v>3.2099999999999997E-2</v>
          </cell>
          <cell r="O172">
            <v>46018423</v>
          </cell>
          <cell r="P172">
            <v>23.946423942704932</v>
          </cell>
          <cell r="Q172">
            <v>7.3576057295067443E-2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46018423</v>
          </cell>
          <cell r="W172">
            <v>23.946423942704932</v>
          </cell>
          <cell r="X172"/>
          <cell r="Y172">
            <v>-134646</v>
          </cell>
          <cell r="Z172">
            <v>134646</v>
          </cell>
          <cell r="AA172">
            <v>0</v>
          </cell>
        </row>
        <row r="173">
          <cell r="A173">
            <v>164</v>
          </cell>
          <cell r="B173" t="str">
            <v>Lynnfield</v>
          </cell>
          <cell r="C173">
            <v>2496773700</v>
          </cell>
          <cell r="D173">
            <v>9467131.9499758426</v>
          </cell>
          <cell r="E173">
            <v>782472000</v>
          </cell>
          <cell r="F173">
            <v>11502919.851535009</v>
          </cell>
          <cell r="G173">
            <v>20970052</v>
          </cell>
          <cell r="H173">
            <v>20336969.672320001</v>
          </cell>
          <cell r="I173">
            <v>16778000</v>
          </cell>
          <cell r="J173">
            <v>16778000</v>
          </cell>
          <cell r="K173">
            <v>82.5</v>
          </cell>
          <cell r="L173"/>
          <cell r="M173">
            <v>17322711</v>
          </cell>
          <cell r="N173">
            <v>7.3400000000000007E-2</v>
          </cell>
          <cell r="O173">
            <v>18594198</v>
          </cell>
          <cell r="P173">
            <v>91.430524309174572</v>
          </cell>
          <cell r="Q173">
            <v>0</v>
          </cell>
          <cell r="R173">
            <v>0</v>
          </cell>
          <cell r="S173">
            <v>0</v>
          </cell>
          <cell r="T173">
            <v>1816198</v>
          </cell>
          <cell r="U173">
            <v>1543768.3</v>
          </cell>
          <cell r="V173">
            <v>17050430</v>
          </cell>
          <cell r="W173">
            <v>83.839580206518164</v>
          </cell>
          <cell r="X173"/>
          <cell r="Y173">
            <v>0</v>
          </cell>
          <cell r="Z173">
            <v>0</v>
          </cell>
          <cell r="AA173">
            <v>272430</v>
          </cell>
        </row>
        <row r="174">
          <cell r="A174">
            <v>165</v>
          </cell>
          <cell r="B174" t="str">
            <v>Malden</v>
          </cell>
          <cell r="C174">
            <v>5218790200</v>
          </cell>
          <cell r="D174">
            <v>19788327.409344636</v>
          </cell>
          <cell r="E174">
            <v>1370465000</v>
          </cell>
          <cell r="F174">
            <v>20146853.886572205</v>
          </cell>
          <cell r="G174">
            <v>39935181</v>
          </cell>
          <cell r="H174">
            <v>86891035.035580009</v>
          </cell>
          <cell r="I174">
            <v>71685104</v>
          </cell>
          <cell r="J174">
            <v>39935181</v>
          </cell>
          <cell r="K174">
            <v>45.96</v>
          </cell>
          <cell r="L174"/>
          <cell r="M174">
            <v>36811526</v>
          </cell>
          <cell r="N174">
            <v>5.050000000000001E-2</v>
          </cell>
          <cell r="O174">
            <v>38670508</v>
          </cell>
          <cell r="P174">
            <v>44.504600485153915</v>
          </cell>
          <cell r="Q174">
            <v>1.4553995148460857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38670508</v>
          </cell>
          <cell r="W174">
            <v>44.504600485153915</v>
          </cell>
          <cell r="X174"/>
          <cell r="Y174">
            <v>-1264673</v>
          </cell>
          <cell r="Z174">
            <v>1264673</v>
          </cell>
          <cell r="AA174">
            <v>0</v>
          </cell>
        </row>
        <row r="175">
          <cell r="A175">
            <v>166</v>
          </cell>
          <cell r="B175" t="str">
            <v>Manchester</v>
          </cell>
          <cell r="C175">
            <v>2276185500</v>
          </cell>
          <cell r="D175">
            <v>8630717.5019993763</v>
          </cell>
          <cell r="E175">
            <v>587469000</v>
          </cell>
          <cell r="F175">
            <v>8636230.8456550781</v>
          </cell>
          <cell r="G175">
            <v>17266948</v>
          </cell>
          <cell r="H175">
            <v>8265269</v>
          </cell>
          <cell r="I175">
            <v>6818847</v>
          </cell>
          <cell r="J175">
            <v>6818847</v>
          </cell>
          <cell r="K175">
            <v>82.5</v>
          </cell>
          <cell r="L175"/>
          <cell r="M175">
            <v>7010611</v>
          </cell>
          <cell r="N175">
            <v>4.3499999999999997E-2</v>
          </cell>
          <cell r="O175">
            <v>7315573</v>
          </cell>
          <cell r="P175">
            <v>88.509799257592221</v>
          </cell>
          <cell r="Q175">
            <v>0</v>
          </cell>
          <cell r="R175">
            <v>0</v>
          </cell>
          <cell r="S175">
            <v>0</v>
          </cell>
          <cell r="T175">
            <v>496726</v>
          </cell>
          <cell r="U175">
            <v>422217.1</v>
          </cell>
          <cell r="V175">
            <v>6893356</v>
          </cell>
          <cell r="W175">
            <v>83.401471869820568</v>
          </cell>
          <cell r="X175"/>
          <cell r="Y175">
            <v>0</v>
          </cell>
          <cell r="Z175">
            <v>0</v>
          </cell>
          <cell r="AA175">
            <v>74509</v>
          </cell>
        </row>
        <row r="176">
          <cell r="A176">
            <v>167</v>
          </cell>
          <cell r="B176" t="str">
            <v>Mansfield</v>
          </cell>
          <cell r="C176">
            <v>3215394000</v>
          </cell>
          <cell r="D176">
            <v>12191957.672880257</v>
          </cell>
          <cell r="E176">
            <v>1003919000</v>
          </cell>
          <cell r="F176">
            <v>14758355.307836158</v>
          </cell>
          <cell r="G176">
            <v>26950313</v>
          </cell>
          <cell r="H176">
            <v>41200830.469539993</v>
          </cell>
          <cell r="I176">
            <v>33990685</v>
          </cell>
          <cell r="J176">
            <v>26950313</v>
          </cell>
          <cell r="K176">
            <v>65.41</v>
          </cell>
          <cell r="L176"/>
          <cell r="M176">
            <v>27623754</v>
          </cell>
          <cell r="N176">
            <v>4.8399999999999999E-2</v>
          </cell>
          <cell r="O176">
            <v>28960744</v>
          </cell>
          <cell r="P176">
            <v>70.291651090409076</v>
          </cell>
          <cell r="Q176">
            <v>0</v>
          </cell>
          <cell r="R176">
            <v>0</v>
          </cell>
          <cell r="S176">
            <v>0</v>
          </cell>
          <cell r="T176">
            <v>2010431</v>
          </cell>
          <cell r="U176">
            <v>1708866.3499999999</v>
          </cell>
          <cell r="V176">
            <v>27251878</v>
          </cell>
          <cell r="W176">
            <v>66.144001684984161</v>
          </cell>
          <cell r="X176"/>
          <cell r="Y176">
            <v>0</v>
          </cell>
          <cell r="Z176">
            <v>0</v>
          </cell>
          <cell r="AA176">
            <v>301565</v>
          </cell>
        </row>
        <row r="177">
          <cell r="A177">
            <v>168</v>
          </cell>
          <cell r="B177" t="str">
            <v>Marblehead</v>
          </cell>
          <cell r="C177">
            <v>5323866200</v>
          </cell>
          <cell r="D177">
            <v>20186748.922986686</v>
          </cell>
          <cell r="E177">
            <v>1543681000</v>
          </cell>
          <cell r="F177">
            <v>22693257.802627333</v>
          </cell>
          <cell r="G177">
            <v>42880007</v>
          </cell>
          <cell r="H177">
            <v>30965907.370000001</v>
          </cell>
          <cell r="I177">
            <v>25546874</v>
          </cell>
          <cell r="J177">
            <v>25546874</v>
          </cell>
          <cell r="K177">
            <v>82.5</v>
          </cell>
          <cell r="L177"/>
          <cell r="M177">
            <v>26036483</v>
          </cell>
          <cell r="N177">
            <v>3.9600000000000003E-2</v>
          </cell>
          <cell r="O177">
            <v>27067528</v>
          </cell>
          <cell r="P177">
            <v>87.410737481644802</v>
          </cell>
          <cell r="Q177">
            <v>0</v>
          </cell>
          <cell r="R177">
            <v>0</v>
          </cell>
          <cell r="S177">
            <v>0</v>
          </cell>
          <cell r="T177">
            <v>1520654</v>
          </cell>
          <cell r="U177">
            <v>1292555.8999999999</v>
          </cell>
          <cell r="V177">
            <v>25774972</v>
          </cell>
          <cell r="W177">
            <v>83.236611451505482</v>
          </cell>
          <cell r="X177"/>
          <cell r="Y177">
            <v>0</v>
          </cell>
          <cell r="Z177">
            <v>0</v>
          </cell>
          <cell r="AA177">
            <v>228098</v>
          </cell>
        </row>
        <row r="178">
          <cell r="A178">
            <v>169</v>
          </cell>
          <cell r="B178" t="str">
            <v>Marion</v>
          </cell>
          <cell r="C178">
            <v>1616615400</v>
          </cell>
          <cell r="D178">
            <v>6129795.1448955815</v>
          </cell>
          <cell r="E178">
            <v>247311000</v>
          </cell>
          <cell r="F178">
            <v>3635655.4757268946</v>
          </cell>
          <cell r="G178">
            <v>9765451</v>
          </cell>
          <cell r="H178">
            <v>7526956.3900000006</v>
          </cell>
          <cell r="I178">
            <v>6209739</v>
          </cell>
          <cell r="J178">
            <v>6209739</v>
          </cell>
          <cell r="K178">
            <v>82.5</v>
          </cell>
          <cell r="L178"/>
          <cell r="M178">
            <v>6283150</v>
          </cell>
          <cell r="N178">
            <v>3.61E-2</v>
          </cell>
          <cell r="O178">
            <v>6509972</v>
          </cell>
          <cell r="P178">
            <v>86.488769998041661</v>
          </cell>
          <cell r="Q178">
            <v>0</v>
          </cell>
          <cell r="R178">
            <v>0</v>
          </cell>
          <cell r="S178">
            <v>0</v>
          </cell>
          <cell r="T178">
            <v>300233</v>
          </cell>
          <cell r="U178">
            <v>255198.05</v>
          </cell>
          <cell r="V178">
            <v>6254774</v>
          </cell>
          <cell r="W178">
            <v>83.098315918368158</v>
          </cell>
          <cell r="X178"/>
          <cell r="Y178">
            <v>0</v>
          </cell>
          <cell r="Z178">
            <v>0</v>
          </cell>
          <cell r="AA178">
            <v>45035</v>
          </cell>
        </row>
        <row r="179">
          <cell r="A179">
            <v>170</v>
          </cell>
          <cell r="B179" t="str">
            <v>Marlborough</v>
          </cell>
          <cell r="C179">
            <v>4660560800</v>
          </cell>
          <cell r="D179">
            <v>17671663.256659977</v>
          </cell>
          <cell r="E179">
            <v>1228761000</v>
          </cell>
          <cell r="F179">
            <v>18063699.786947019</v>
          </cell>
          <cell r="G179">
            <v>35735363</v>
          </cell>
          <cell r="H179">
            <v>61584722.918049991</v>
          </cell>
          <cell r="I179">
            <v>50807396</v>
          </cell>
          <cell r="J179">
            <v>35735363</v>
          </cell>
          <cell r="K179">
            <v>58.03</v>
          </cell>
          <cell r="L179"/>
          <cell r="M179">
            <v>36047218</v>
          </cell>
          <cell r="N179">
            <v>1.2500000000000001E-2</v>
          </cell>
          <cell r="O179">
            <v>36497808</v>
          </cell>
          <cell r="P179">
            <v>59.264386150713335</v>
          </cell>
          <cell r="Q179">
            <v>0</v>
          </cell>
          <cell r="R179">
            <v>0</v>
          </cell>
          <cell r="S179">
            <v>0</v>
          </cell>
          <cell r="T179">
            <v>762445</v>
          </cell>
          <cell r="U179">
            <v>648078.25</v>
          </cell>
          <cell r="V179">
            <v>35849730</v>
          </cell>
          <cell r="W179">
            <v>58.212050491328476</v>
          </cell>
          <cell r="X179"/>
          <cell r="Y179">
            <v>0</v>
          </cell>
          <cell r="Z179">
            <v>0</v>
          </cell>
          <cell r="AA179">
            <v>114367</v>
          </cell>
        </row>
        <row r="180">
          <cell r="A180">
            <v>171</v>
          </cell>
          <cell r="B180" t="str">
            <v>Marshfield</v>
          </cell>
          <cell r="C180">
            <v>4400432600</v>
          </cell>
          <cell r="D180">
            <v>16685323.16772452</v>
          </cell>
          <cell r="E180">
            <v>1059401000</v>
          </cell>
          <cell r="F180">
            <v>15573981.936268697</v>
          </cell>
          <cell r="G180">
            <v>32259305</v>
          </cell>
          <cell r="H180">
            <v>40243211.142080009</v>
          </cell>
          <cell r="I180">
            <v>33200649</v>
          </cell>
          <cell r="J180">
            <v>32259305</v>
          </cell>
          <cell r="K180">
            <v>80.16</v>
          </cell>
          <cell r="L180"/>
          <cell r="M180">
            <v>32113539</v>
          </cell>
          <cell r="N180">
            <v>3.8199999999999998E-2</v>
          </cell>
          <cell r="O180">
            <v>33340276</v>
          </cell>
          <cell r="P180">
            <v>82.846957421690419</v>
          </cell>
          <cell r="Q180">
            <v>0</v>
          </cell>
          <cell r="R180">
            <v>0</v>
          </cell>
          <cell r="S180">
            <v>0</v>
          </cell>
          <cell r="T180">
            <v>1080971</v>
          </cell>
          <cell r="U180">
            <v>918825.35</v>
          </cell>
          <cell r="V180">
            <v>32421451</v>
          </cell>
          <cell r="W180">
            <v>80.563777292858106</v>
          </cell>
          <cell r="X180"/>
          <cell r="Y180">
            <v>0</v>
          </cell>
          <cell r="Z180">
            <v>0</v>
          </cell>
          <cell r="AA180">
            <v>162146</v>
          </cell>
        </row>
        <row r="181">
          <cell r="A181">
            <v>172</v>
          </cell>
          <cell r="B181" t="str">
            <v>Mashpee</v>
          </cell>
          <cell r="C181">
            <v>4718738000</v>
          </cell>
          <cell r="D181">
            <v>17892256.42811165</v>
          </cell>
          <cell r="E181">
            <v>440717000</v>
          </cell>
          <cell r="F181">
            <v>6478867.3948830813</v>
          </cell>
          <cell r="G181">
            <v>24371124</v>
          </cell>
          <cell r="H181">
            <v>17833754.790000003</v>
          </cell>
          <cell r="I181">
            <v>14712848</v>
          </cell>
          <cell r="J181">
            <v>14712848</v>
          </cell>
          <cell r="K181">
            <v>82.5</v>
          </cell>
          <cell r="L181"/>
          <cell r="M181">
            <v>15256862</v>
          </cell>
          <cell r="N181">
            <v>3.4500000000000003E-2</v>
          </cell>
          <cell r="O181">
            <v>15783224</v>
          </cell>
          <cell r="P181">
            <v>88.501968238624627</v>
          </cell>
          <cell r="Q181">
            <v>0</v>
          </cell>
          <cell r="R181">
            <v>0</v>
          </cell>
          <cell r="S181">
            <v>0</v>
          </cell>
          <cell r="T181">
            <v>1070376</v>
          </cell>
          <cell r="U181">
            <v>909819.6</v>
          </cell>
          <cell r="V181">
            <v>14873404</v>
          </cell>
          <cell r="W181">
            <v>83.400294414387858</v>
          </cell>
          <cell r="X181"/>
          <cell r="Y181">
            <v>0</v>
          </cell>
          <cell r="Z181">
            <v>0</v>
          </cell>
          <cell r="AA181">
            <v>160556</v>
          </cell>
        </row>
        <row r="182">
          <cell r="A182">
            <v>173</v>
          </cell>
          <cell r="B182" t="str">
            <v>Mattapoisett</v>
          </cell>
          <cell r="C182">
            <v>1619730500</v>
          </cell>
          <cell r="D182">
            <v>6141606.8131846897</v>
          </cell>
          <cell r="E182">
            <v>300431000</v>
          </cell>
          <cell r="F182">
            <v>4416558.9489675211</v>
          </cell>
          <cell r="G182">
            <v>10558166</v>
          </cell>
          <cell r="H182">
            <v>8918285.9499999993</v>
          </cell>
          <cell r="I182">
            <v>7357586</v>
          </cell>
          <cell r="J182">
            <v>7357586</v>
          </cell>
          <cell r="K182">
            <v>82.5</v>
          </cell>
          <cell r="L182"/>
          <cell r="M182">
            <v>7518502</v>
          </cell>
          <cell r="N182">
            <v>3.5799999999999998E-2</v>
          </cell>
          <cell r="O182">
            <v>7787664</v>
          </cell>
          <cell r="P182">
            <v>87.32242993397179</v>
          </cell>
          <cell r="Q182">
            <v>0</v>
          </cell>
          <cell r="R182">
            <v>0</v>
          </cell>
          <cell r="S182">
            <v>0</v>
          </cell>
          <cell r="T182">
            <v>430078</v>
          </cell>
          <cell r="U182">
            <v>365566.3</v>
          </cell>
          <cell r="V182">
            <v>7422098</v>
          </cell>
          <cell r="W182">
            <v>83.223368723672749</v>
          </cell>
          <cell r="X182"/>
          <cell r="Y182">
            <v>0</v>
          </cell>
          <cell r="Z182">
            <v>0</v>
          </cell>
          <cell r="AA182">
            <v>64512</v>
          </cell>
        </row>
        <row r="183">
          <cell r="A183">
            <v>174</v>
          </cell>
          <cell r="B183" t="str">
            <v>Maynard</v>
          </cell>
          <cell r="C183">
            <v>1184661500</v>
          </cell>
          <cell r="D183">
            <v>4491935.6273883805</v>
          </cell>
          <cell r="E183">
            <v>369555000</v>
          </cell>
          <cell r="F183">
            <v>5432733.1147108395</v>
          </cell>
          <cell r="G183">
            <v>9924669</v>
          </cell>
          <cell r="H183">
            <v>15054710.789270002</v>
          </cell>
          <cell r="I183">
            <v>12420136</v>
          </cell>
          <cell r="J183">
            <v>9924669</v>
          </cell>
          <cell r="K183">
            <v>65.92</v>
          </cell>
          <cell r="L183"/>
          <cell r="M183">
            <v>10119186</v>
          </cell>
          <cell r="N183">
            <v>3.8199999999999998E-2</v>
          </cell>
          <cell r="O183">
            <v>10505739</v>
          </cell>
          <cell r="P183">
            <v>69.783731797011953</v>
          </cell>
          <cell r="Q183">
            <v>0</v>
          </cell>
          <cell r="R183">
            <v>0</v>
          </cell>
          <cell r="S183">
            <v>0</v>
          </cell>
          <cell r="T183">
            <v>581070</v>
          </cell>
          <cell r="U183">
            <v>493909.5</v>
          </cell>
          <cell r="V183">
            <v>10011830</v>
          </cell>
          <cell r="W183">
            <v>66.502971329982415</v>
          </cell>
          <cell r="X183"/>
          <cell r="Y183">
            <v>0</v>
          </cell>
          <cell r="Z183">
            <v>0</v>
          </cell>
          <cell r="AA183">
            <v>87161</v>
          </cell>
        </row>
        <row r="184">
          <cell r="A184">
            <v>175</v>
          </cell>
          <cell r="B184" t="str">
            <v>Medfield</v>
          </cell>
          <cell r="C184">
            <v>2399518500</v>
          </cell>
          <cell r="D184">
            <v>9098364.9242653064</v>
          </cell>
          <cell r="E184">
            <v>996969000</v>
          </cell>
          <cell r="F184">
            <v>14656185.14332143</v>
          </cell>
          <cell r="G184">
            <v>23754550</v>
          </cell>
          <cell r="H184">
            <v>23445336.20984</v>
          </cell>
          <cell r="I184">
            <v>19342402</v>
          </cell>
          <cell r="J184">
            <v>19342402</v>
          </cell>
          <cell r="K184">
            <v>82.5</v>
          </cell>
          <cell r="L184"/>
          <cell r="M184">
            <v>20682699</v>
          </cell>
          <cell r="N184">
            <v>4.0199999999999993E-2</v>
          </cell>
          <cell r="O184">
            <v>21514143</v>
          </cell>
          <cell r="P184">
            <v>91.762996305297264</v>
          </cell>
          <cell r="Q184">
            <v>0</v>
          </cell>
          <cell r="R184">
            <v>0</v>
          </cell>
          <cell r="S184">
            <v>0</v>
          </cell>
          <cell r="T184">
            <v>2171741</v>
          </cell>
          <cell r="U184">
            <v>1845979.8499999999</v>
          </cell>
          <cell r="V184">
            <v>19668163</v>
          </cell>
          <cell r="W184">
            <v>83.889447453286166</v>
          </cell>
          <cell r="X184"/>
          <cell r="Y184">
            <v>0</v>
          </cell>
          <cell r="Z184">
            <v>0</v>
          </cell>
          <cell r="AA184">
            <v>325761</v>
          </cell>
        </row>
        <row r="185">
          <cell r="A185">
            <v>176</v>
          </cell>
          <cell r="B185" t="str">
            <v>Medford</v>
          </cell>
          <cell r="C185">
            <v>7325080700</v>
          </cell>
          <cell r="D185">
            <v>27774846.20697559</v>
          </cell>
          <cell r="E185">
            <v>1878180000</v>
          </cell>
          <cell r="F185">
            <v>27610641.667377263</v>
          </cell>
          <cell r="G185">
            <v>55385488</v>
          </cell>
          <cell r="H185">
            <v>53575422.423319995</v>
          </cell>
          <cell r="I185">
            <v>44199723</v>
          </cell>
          <cell r="J185">
            <v>44199723</v>
          </cell>
          <cell r="K185">
            <v>82.5</v>
          </cell>
          <cell r="L185"/>
          <cell r="M185">
            <v>45090390</v>
          </cell>
          <cell r="N185">
            <v>3.1399999999999997E-2</v>
          </cell>
          <cell r="O185">
            <v>46506228</v>
          </cell>
          <cell r="P185">
            <v>86.80515411065997</v>
          </cell>
          <cell r="Q185">
            <v>0</v>
          </cell>
          <cell r="R185">
            <v>0</v>
          </cell>
          <cell r="S185">
            <v>0</v>
          </cell>
          <cell r="T185">
            <v>2306505</v>
          </cell>
          <cell r="U185">
            <v>1960529.25</v>
          </cell>
          <cell r="V185">
            <v>44545699</v>
          </cell>
          <cell r="W185">
            <v>83.145772791164049</v>
          </cell>
          <cell r="X185"/>
          <cell r="Y185">
            <v>0</v>
          </cell>
          <cell r="Z185">
            <v>0</v>
          </cell>
          <cell r="AA185">
            <v>345976</v>
          </cell>
        </row>
        <row r="186">
          <cell r="A186">
            <v>177</v>
          </cell>
          <cell r="B186" t="str">
            <v>Medway</v>
          </cell>
          <cell r="C186">
            <v>1725563100</v>
          </cell>
          <cell r="D186">
            <v>6542897.1619291576</v>
          </cell>
          <cell r="E186">
            <v>582376000</v>
          </cell>
          <cell r="F186">
            <v>8561359.9610689618</v>
          </cell>
          <cell r="G186">
            <v>15104257</v>
          </cell>
          <cell r="H186">
            <v>22996068.408149999</v>
          </cell>
          <cell r="I186">
            <v>18971756</v>
          </cell>
          <cell r="J186">
            <v>15104257</v>
          </cell>
          <cell r="K186">
            <v>65.680000000000007</v>
          </cell>
          <cell r="L186"/>
          <cell r="M186">
            <v>15116213</v>
          </cell>
          <cell r="N186">
            <v>4.24E-2</v>
          </cell>
          <cell r="O186">
            <v>15757140</v>
          </cell>
          <cell r="P186">
            <v>68.521017246650473</v>
          </cell>
          <cell r="Q186">
            <v>0</v>
          </cell>
          <cell r="R186">
            <v>0</v>
          </cell>
          <cell r="S186">
            <v>0</v>
          </cell>
          <cell r="T186">
            <v>652883</v>
          </cell>
          <cell r="U186">
            <v>554950.54999999993</v>
          </cell>
          <cell r="V186">
            <v>15202189</v>
          </cell>
          <cell r="W186">
            <v>66.107774295071309</v>
          </cell>
          <cell r="X186"/>
          <cell r="Y186">
            <v>0</v>
          </cell>
          <cell r="Z186">
            <v>0</v>
          </cell>
          <cell r="AA186">
            <v>97932</v>
          </cell>
        </row>
        <row r="187">
          <cell r="A187">
            <v>178</v>
          </cell>
          <cell r="B187" t="str">
            <v>Melrose</v>
          </cell>
          <cell r="C187">
            <v>3876434900</v>
          </cell>
          <cell r="D187">
            <v>14698456.930154068</v>
          </cell>
          <cell r="E187">
            <v>1164530000</v>
          </cell>
          <cell r="F187">
            <v>17119456.35717069</v>
          </cell>
          <cell r="G187">
            <v>31817913</v>
          </cell>
          <cell r="H187">
            <v>37014593.116479993</v>
          </cell>
          <cell r="I187">
            <v>30537039</v>
          </cell>
          <cell r="J187">
            <v>30537039</v>
          </cell>
          <cell r="K187">
            <v>82.5</v>
          </cell>
          <cell r="L187"/>
          <cell r="M187">
            <v>29929725</v>
          </cell>
          <cell r="N187">
            <v>4.2599999999999999E-2</v>
          </cell>
          <cell r="O187">
            <v>31204731</v>
          </cell>
          <cell r="P187">
            <v>84.303860647077414</v>
          </cell>
          <cell r="Q187">
            <v>0</v>
          </cell>
          <cell r="R187">
            <v>0</v>
          </cell>
          <cell r="S187">
            <v>0</v>
          </cell>
          <cell r="T187">
            <v>667692</v>
          </cell>
          <cell r="U187">
            <v>567538.19999999995</v>
          </cell>
          <cell r="V187">
            <v>30637193</v>
          </cell>
          <cell r="W187">
            <v>82.770578900026905</v>
          </cell>
          <cell r="X187"/>
          <cell r="Y187">
            <v>0</v>
          </cell>
          <cell r="Z187">
            <v>0</v>
          </cell>
          <cell r="AA187">
            <v>100154</v>
          </cell>
        </row>
        <row r="188">
          <cell r="A188">
            <v>179</v>
          </cell>
          <cell r="B188" t="str">
            <v>Mendon</v>
          </cell>
          <cell r="C188">
            <v>808861300</v>
          </cell>
          <cell r="D188">
            <v>3066996.6830910607</v>
          </cell>
          <cell r="E188">
            <v>280488000</v>
          </cell>
          <cell r="F188">
            <v>4123382.0294110863</v>
          </cell>
          <cell r="G188">
            <v>7190379</v>
          </cell>
          <cell r="H188">
            <v>10439369.74708</v>
          </cell>
          <cell r="I188">
            <v>8612480</v>
          </cell>
          <cell r="J188">
            <v>7190379</v>
          </cell>
          <cell r="K188">
            <v>68.88</v>
          </cell>
          <cell r="L188"/>
          <cell r="M188">
            <v>6682546</v>
          </cell>
          <cell r="N188">
            <v>4.3999999999999997E-2</v>
          </cell>
          <cell r="O188">
            <v>6976578</v>
          </cell>
          <cell r="P188">
            <v>66.829494203435232</v>
          </cell>
          <cell r="Q188">
            <v>2.0505057965647637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6976578</v>
          </cell>
          <cell r="W188">
            <v>66.829494203435232</v>
          </cell>
          <cell r="X188"/>
          <cell r="Y188">
            <v>-213801</v>
          </cell>
          <cell r="Z188">
            <v>213801</v>
          </cell>
          <cell r="AA188">
            <v>0</v>
          </cell>
        </row>
        <row r="189">
          <cell r="A189">
            <v>180</v>
          </cell>
          <cell r="B189" t="str">
            <v>Merrimac</v>
          </cell>
          <cell r="C189">
            <v>700874100</v>
          </cell>
          <cell r="D189">
            <v>2657536.6381905433</v>
          </cell>
          <cell r="E189">
            <v>211696000</v>
          </cell>
          <cell r="F189">
            <v>3112088.5103755216</v>
          </cell>
          <cell r="G189">
            <v>5769625</v>
          </cell>
          <cell r="H189">
            <v>9162834.6799999997</v>
          </cell>
          <cell r="I189">
            <v>7559339</v>
          </cell>
          <cell r="J189">
            <v>5769625</v>
          </cell>
          <cell r="K189">
            <v>62.97</v>
          </cell>
          <cell r="L189"/>
          <cell r="M189">
            <v>5798416</v>
          </cell>
          <cell r="N189">
            <v>3.7999999999999999E-2</v>
          </cell>
          <cell r="O189">
            <v>6018756</v>
          </cell>
          <cell r="P189">
            <v>65.686615662043138</v>
          </cell>
          <cell r="Q189">
            <v>0</v>
          </cell>
          <cell r="R189">
            <v>0</v>
          </cell>
          <cell r="S189">
            <v>0</v>
          </cell>
          <cell r="T189">
            <v>249131</v>
          </cell>
          <cell r="U189">
            <v>211761.35</v>
          </cell>
          <cell r="V189">
            <v>5806995</v>
          </cell>
          <cell r="W189">
            <v>63.37552954736929</v>
          </cell>
          <cell r="X189"/>
          <cell r="Y189">
            <v>0</v>
          </cell>
          <cell r="Z189">
            <v>0</v>
          </cell>
          <cell r="AA189">
            <v>37370</v>
          </cell>
        </row>
        <row r="190">
          <cell r="A190">
            <v>181</v>
          </cell>
          <cell r="B190" t="str">
            <v>Methuen</v>
          </cell>
          <cell r="C190">
            <v>4606562400</v>
          </cell>
          <cell r="D190">
            <v>17466915.033828415</v>
          </cell>
          <cell r="E190">
            <v>1314207000</v>
          </cell>
          <cell r="F190">
            <v>19319819.481497444</v>
          </cell>
          <cell r="G190">
            <v>36786735</v>
          </cell>
          <cell r="H190">
            <v>82530482.539999992</v>
          </cell>
          <cell r="I190">
            <v>68087648</v>
          </cell>
          <cell r="J190">
            <v>36786735</v>
          </cell>
          <cell r="K190">
            <v>44.57</v>
          </cell>
          <cell r="L190"/>
          <cell r="M190">
            <v>37346579</v>
          </cell>
          <cell r="N190">
            <v>3.2899999999999999E-2</v>
          </cell>
          <cell r="O190">
            <v>38575281</v>
          </cell>
          <cell r="P190">
            <v>46.740646380328315</v>
          </cell>
          <cell r="Q190">
            <v>0</v>
          </cell>
          <cell r="R190">
            <v>0</v>
          </cell>
          <cell r="S190">
            <v>0</v>
          </cell>
          <cell r="T190">
            <v>1788546</v>
          </cell>
          <cell r="U190">
            <v>1520264.0999999999</v>
          </cell>
          <cell r="V190">
            <v>37055017</v>
          </cell>
          <cell r="W190">
            <v>44.898582753397292</v>
          </cell>
          <cell r="X190"/>
          <cell r="Y190">
            <v>0</v>
          </cell>
          <cell r="Z190">
            <v>0</v>
          </cell>
          <cell r="AA190">
            <v>268282</v>
          </cell>
        </row>
        <row r="191">
          <cell r="A191">
            <v>182</v>
          </cell>
          <cell r="B191" t="str">
            <v>Middleborough</v>
          </cell>
          <cell r="C191">
            <v>2313872400</v>
          </cell>
          <cell r="D191">
            <v>8773616.6582527217</v>
          </cell>
          <cell r="E191">
            <v>621939000</v>
          </cell>
          <cell r="F191">
            <v>9142965.4601619374</v>
          </cell>
          <cell r="G191">
            <v>17916582</v>
          </cell>
          <cell r="H191">
            <v>35671068.599999994</v>
          </cell>
          <cell r="I191">
            <v>29428632</v>
          </cell>
          <cell r="J191">
            <v>17916582</v>
          </cell>
          <cell r="K191">
            <v>50.23</v>
          </cell>
          <cell r="L191"/>
          <cell r="M191">
            <v>18291783</v>
          </cell>
          <cell r="N191">
            <v>3.6999999999999998E-2</v>
          </cell>
          <cell r="O191">
            <v>18968579</v>
          </cell>
          <cell r="P191">
            <v>53.176368817838004</v>
          </cell>
          <cell r="Q191">
            <v>0</v>
          </cell>
          <cell r="R191">
            <v>0</v>
          </cell>
          <cell r="S191">
            <v>0</v>
          </cell>
          <cell r="T191">
            <v>1051997</v>
          </cell>
          <cell r="U191">
            <v>894197.45</v>
          </cell>
          <cell r="V191">
            <v>18074382</v>
          </cell>
          <cell r="W191">
            <v>50.669583809440468</v>
          </cell>
          <cell r="X191"/>
          <cell r="Y191">
            <v>0</v>
          </cell>
          <cell r="Z191">
            <v>0</v>
          </cell>
          <cell r="AA191">
            <v>157800</v>
          </cell>
        </row>
        <row r="192">
          <cell r="A192">
            <v>183</v>
          </cell>
          <cell r="B192" t="str">
            <v>Middlefield</v>
          </cell>
          <cell r="C192">
            <v>66509900</v>
          </cell>
          <cell r="D192">
            <v>252188.65421391549</v>
          </cell>
          <cell r="E192">
            <v>9057000</v>
          </cell>
          <cell r="F192">
            <v>133144.63021725067</v>
          </cell>
          <cell r="G192">
            <v>385333</v>
          </cell>
          <cell r="H192">
            <v>438187.84</v>
          </cell>
          <cell r="I192">
            <v>361505</v>
          </cell>
          <cell r="J192">
            <v>361505</v>
          </cell>
          <cell r="K192">
            <v>82.5</v>
          </cell>
          <cell r="L192"/>
          <cell r="M192">
            <v>365431</v>
          </cell>
          <cell r="N192">
            <v>2.9000000000000005E-2</v>
          </cell>
          <cell r="O192">
            <v>376028</v>
          </cell>
          <cell r="P192">
            <v>85.8143393481663</v>
          </cell>
          <cell r="Q192">
            <v>0</v>
          </cell>
          <cell r="R192">
            <v>0</v>
          </cell>
          <cell r="S192">
            <v>0</v>
          </cell>
          <cell r="T192">
            <v>14523</v>
          </cell>
          <cell r="U192">
            <v>12344.55</v>
          </cell>
          <cell r="V192">
            <v>363683</v>
          </cell>
          <cell r="W192">
            <v>82.997054413924403</v>
          </cell>
          <cell r="X192"/>
          <cell r="Y192">
            <v>0</v>
          </cell>
          <cell r="Z192">
            <v>0</v>
          </cell>
          <cell r="AA192">
            <v>2178</v>
          </cell>
        </row>
        <row r="193">
          <cell r="A193">
            <v>184</v>
          </cell>
          <cell r="B193" t="str">
            <v>Middleton</v>
          </cell>
          <cell r="C193">
            <v>1718243000</v>
          </cell>
          <cell r="D193">
            <v>6515141.2012720024</v>
          </cell>
          <cell r="E193">
            <v>403668000</v>
          </cell>
          <cell r="F193">
            <v>5934219.5639325548</v>
          </cell>
          <cell r="G193">
            <v>12449361</v>
          </cell>
          <cell r="H193">
            <v>13852726.460099999</v>
          </cell>
          <cell r="I193">
            <v>11428499</v>
          </cell>
          <cell r="J193">
            <v>11428499</v>
          </cell>
          <cell r="K193">
            <v>82.5</v>
          </cell>
          <cell r="L193"/>
          <cell r="M193">
            <v>11832532</v>
          </cell>
          <cell r="N193">
            <v>4.8000000000000001E-2</v>
          </cell>
          <cell r="O193">
            <v>12400494</v>
          </cell>
          <cell r="P193">
            <v>89.516630792625094</v>
          </cell>
          <cell r="Q193">
            <v>0</v>
          </cell>
          <cell r="R193">
            <v>0</v>
          </cell>
          <cell r="S193">
            <v>0</v>
          </cell>
          <cell r="T193">
            <v>971995</v>
          </cell>
          <cell r="U193">
            <v>826195.75</v>
          </cell>
          <cell r="V193">
            <v>11574298</v>
          </cell>
          <cell r="W193">
            <v>83.552490791884509</v>
          </cell>
          <cell r="X193"/>
          <cell r="Y193">
            <v>0</v>
          </cell>
          <cell r="Z193">
            <v>0</v>
          </cell>
          <cell r="AA193">
            <v>145799</v>
          </cell>
        </row>
        <row r="194">
          <cell r="A194">
            <v>185</v>
          </cell>
          <cell r="B194" t="str">
            <v>Milford</v>
          </cell>
          <cell r="C194">
            <v>2908293100</v>
          </cell>
          <cell r="D194">
            <v>11027509.031717328</v>
          </cell>
          <cell r="E194">
            <v>864876000</v>
          </cell>
          <cell r="F194">
            <v>12714319.885588484</v>
          </cell>
          <cell r="G194">
            <v>23741829</v>
          </cell>
          <cell r="H194">
            <v>47584713.029600002</v>
          </cell>
          <cell r="I194">
            <v>39257388</v>
          </cell>
          <cell r="J194">
            <v>23741829</v>
          </cell>
          <cell r="K194">
            <v>49.89</v>
          </cell>
          <cell r="L194"/>
          <cell r="M194">
            <v>24778888</v>
          </cell>
          <cell r="N194">
            <v>4.5699999999999991E-2</v>
          </cell>
          <cell r="O194">
            <v>25911283</v>
          </cell>
          <cell r="P194">
            <v>54.452956317887057</v>
          </cell>
          <cell r="Q194">
            <v>0</v>
          </cell>
          <cell r="R194">
            <v>0</v>
          </cell>
          <cell r="S194">
            <v>0</v>
          </cell>
          <cell r="T194">
            <v>2169454</v>
          </cell>
          <cell r="U194">
            <v>1844035.9</v>
          </cell>
          <cell r="V194">
            <v>24067247</v>
          </cell>
          <cell r="W194">
            <v>50.577686546158226</v>
          </cell>
          <cell r="X194"/>
          <cell r="Y194">
            <v>0</v>
          </cell>
          <cell r="Z194">
            <v>0</v>
          </cell>
          <cell r="AA194">
            <v>325418</v>
          </cell>
        </row>
        <row r="195">
          <cell r="A195">
            <v>186</v>
          </cell>
          <cell r="B195" t="str">
            <v>Millbury</v>
          </cell>
          <cell r="C195">
            <v>1367184400</v>
          </cell>
          <cell r="D195">
            <v>5184016.1223856825</v>
          </cell>
          <cell r="E195">
            <v>392303000</v>
          </cell>
          <cell r="F195">
            <v>5767145.6186505565</v>
          </cell>
          <cell r="G195">
            <v>10951162</v>
          </cell>
          <cell r="H195">
            <v>18396014.489999998</v>
          </cell>
          <cell r="I195">
            <v>15176712</v>
          </cell>
          <cell r="J195">
            <v>10951162</v>
          </cell>
          <cell r="K195">
            <v>59.53</v>
          </cell>
          <cell r="L195"/>
          <cell r="M195">
            <v>11229328</v>
          </cell>
          <cell r="N195">
            <v>3.6400000000000002E-2</v>
          </cell>
          <cell r="O195">
            <v>11638076</v>
          </cell>
          <cell r="P195">
            <v>63.264116291745765</v>
          </cell>
          <cell r="Q195">
            <v>0</v>
          </cell>
          <cell r="R195">
            <v>0</v>
          </cell>
          <cell r="S195">
            <v>0</v>
          </cell>
          <cell r="T195">
            <v>686914</v>
          </cell>
          <cell r="U195">
            <v>583876.9</v>
          </cell>
          <cell r="V195">
            <v>11054199</v>
          </cell>
          <cell r="W195">
            <v>60.090184240771386</v>
          </cell>
          <cell r="X195"/>
          <cell r="Y195">
            <v>0</v>
          </cell>
          <cell r="Z195">
            <v>0</v>
          </cell>
          <cell r="AA195">
            <v>103037</v>
          </cell>
        </row>
        <row r="196">
          <cell r="A196">
            <v>187</v>
          </cell>
          <cell r="B196" t="str">
            <v>Millis</v>
          </cell>
          <cell r="C196">
            <v>1042625800</v>
          </cell>
          <cell r="D196">
            <v>3953372.3152599386</v>
          </cell>
          <cell r="E196">
            <v>304170000</v>
          </cell>
          <cell r="F196">
            <v>4471525.0274021355</v>
          </cell>
          <cell r="G196">
            <v>8424897</v>
          </cell>
          <cell r="H196">
            <v>12414299.087119998</v>
          </cell>
          <cell r="I196">
            <v>10241797</v>
          </cell>
          <cell r="J196">
            <v>8424897</v>
          </cell>
          <cell r="K196">
            <v>67.86</v>
          </cell>
          <cell r="L196"/>
          <cell r="M196">
            <v>8648887</v>
          </cell>
          <cell r="N196">
            <v>4.0199999999999993E-2</v>
          </cell>
          <cell r="O196">
            <v>8996572</v>
          </cell>
          <cell r="P196">
            <v>72.469431716318681</v>
          </cell>
          <cell r="Q196">
            <v>0</v>
          </cell>
          <cell r="R196">
            <v>0</v>
          </cell>
          <cell r="S196">
            <v>0</v>
          </cell>
          <cell r="T196">
            <v>571675</v>
          </cell>
          <cell r="U196">
            <v>485923.75</v>
          </cell>
          <cell r="V196">
            <v>8510648</v>
          </cell>
          <cell r="W196">
            <v>68.555203481684373</v>
          </cell>
          <cell r="X196"/>
          <cell r="Y196">
            <v>0</v>
          </cell>
          <cell r="Z196">
            <v>0</v>
          </cell>
          <cell r="AA196">
            <v>85751</v>
          </cell>
        </row>
        <row r="197">
          <cell r="A197">
            <v>188</v>
          </cell>
          <cell r="B197" t="str">
            <v>Millville</v>
          </cell>
          <cell r="C197">
            <v>252391100</v>
          </cell>
          <cell r="D197">
            <v>957002.97015286086</v>
          </cell>
          <cell r="E197">
            <v>91361000</v>
          </cell>
          <cell r="F197">
            <v>1343074.5899611614</v>
          </cell>
          <cell r="G197">
            <v>2300078</v>
          </cell>
          <cell r="H197">
            <v>5556187.2800000003</v>
          </cell>
          <cell r="I197">
            <v>4583855</v>
          </cell>
          <cell r="J197">
            <v>2300078</v>
          </cell>
          <cell r="K197">
            <v>41.4</v>
          </cell>
          <cell r="L197"/>
          <cell r="M197">
            <v>2176891</v>
          </cell>
          <cell r="N197">
            <v>3.5700000000000003E-2</v>
          </cell>
          <cell r="O197">
            <v>2254606</v>
          </cell>
          <cell r="P197">
            <v>40.578293825977731</v>
          </cell>
          <cell r="Q197">
            <v>0.82170617402226753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2254606</v>
          </cell>
          <cell r="W197">
            <v>40.578293825977731</v>
          </cell>
          <cell r="X197"/>
          <cell r="Y197">
            <v>-45472</v>
          </cell>
          <cell r="Z197">
            <v>45472</v>
          </cell>
          <cell r="AA197">
            <v>0</v>
          </cell>
        </row>
        <row r="198">
          <cell r="A198">
            <v>189</v>
          </cell>
          <cell r="B198" t="str">
            <v>Milton</v>
          </cell>
          <cell r="C198">
            <v>4586795600</v>
          </cell>
          <cell r="D198">
            <v>17391964.346936457</v>
          </cell>
          <cell r="E198">
            <v>1711325000</v>
          </cell>
          <cell r="F198">
            <v>25157749.17815353</v>
          </cell>
          <cell r="G198">
            <v>42549714</v>
          </cell>
          <cell r="H198">
            <v>38144177.294160001</v>
          </cell>
          <cell r="I198">
            <v>31468946</v>
          </cell>
          <cell r="J198">
            <v>31468946</v>
          </cell>
          <cell r="K198">
            <v>82.5</v>
          </cell>
          <cell r="L198"/>
          <cell r="M198">
            <v>31233347</v>
          </cell>
          <cell r="N198">
            <v>3.0899999999999997E-2</v>
          </cell>
          <cell r="O198">
            <v>32198457</v>
          </cell>
          <cell r="P198">
            <v>84.412508760359842</v>
          </cell>
          <cell r="Q198">
            <v>0</v>
          </cell>
          <cell r="R198">
            <v>0</v>
          </cell>
          <cell r="S198">
            <v>0</v>
          </cell>
          <cell r="T198">
            <v>729511</v>
          </cell>
          <cell r="U198">
            <v>620084.35</v>
          </cell>
          <cell r="V198">
            <v>31578373</v>
          </cell>
          <cell r="W198">
            <v>82.786876635126049</v>
          </cell>
          <cell r="X198"/>
          <cell r="Y198">
            <v>0</v>
          </cell>
          <cell r="Z198">
            <v>0</v>
          </cell>
          <cell r="AA198">
            <v>109427</v>
          </cell>
        </row>
        <row r="199">
          <cell r="A199">
            <v>190</v>
          </cell>
          <cell r="B199" t="str">
            <v>Monroe</v>
          </cell>
          <cell r="C199">
            <v>22644600</v>
          </cell>
          <cell r="D199">
            <v>85862.573830548994</v>
          </cell>
          <cell r="E199">
            <v>806000</v>
          </cell>
          <cell r="F199">
            <v>11848.798935089328</v>
          </cell>
          <cell r="G199">
            <v>97711</v>
          </cell>
          <cell r="H199">
            <v>127544.68</v>
          </cell>
          <cell r="I199">
            <v>105224</v>
          </cell>
          <cell r="J199">
            <v>97711</v>
          </cell>
          <cell r="K199">
            <v>76.61</v>
          </cell>
          <cell r="L199"/>
          <cell r="M199">
            <v>81798</v>
          </cell>
          <cell r="N199">
            <v>3.4700000000000002E-2</v>
          </cell>
          <cell r="O199">
            <v>84636</v>
          </cell>
          <cell r="P199">
            <v>66.357922572701582</v>
          </cell>
          <cell r="Q199">
            <v>10.252077427298417</v>
          </cell>
          <cell r="R199">
            <v>0.02</v>
          </cell>
          <cell r="S199">
            <v>1636</v>
          </cell>
          <cell r="T199">
            <v>0</v>
          </cell>
          <cell r="U199">
            <v>0</v>
          </cell>
          <cell r="V199">
            <v>86272</v>
          </cell>
          <cell r="W199">
            <v>67.640610333570947</v>
          </cell>
          <cell r="X199"/>
          <cell r="Y199">
            <v>-13075</v>
          </cell>
          <cell r="Z199">
            <v>11439</v>
          </cell>
          <cell r="AA199">
            <v>0</v>
          </cell>
        </row>
        <row r="200">
          <cell r="A200">
            <v>191</v>
          </cell>
          <cell r="B200" t="str">
            <v>Monson</v>
          </cell>
          <cell r="C200">
            <v>765209100</v>
          </cell>
          <cell r="D200">
            <v>2901478.6238024938</v>
          </cell>
          <cell r="E200">
            <v>228584000</v>
          </cell>
          <cell r="F200">
            <v>3360354.659774763</v>
          </cell>
          <cell r="G200">
            <v>6261833</v>
          </cell>
          <cell r="H200">
            <v>11760115.609999999</v>
          </cell>
          <cell r="I200">
            <v>9702095</v>
          </cell>
          <cell r="J200">
            <v>6261833</v>
          </cell>
          <cell r="K200">
            <v>53.25</v>
          </cell>
          <cell r="L200"/>
          <cell r="M200">
            <v>6303758</v>
          </cell>
          <cell r="N200">
            <v>4.3200000000000002E-2</v>
          </cell>
          <cell r="O200">
            <v>6576080</v>
          </cell>
          <cell r="P200">
            <v>55.918497896467535</v>
          </cell>
          <cell r="Q200">
            <v>0</v>
          </cell>
          <cell r="R200">
            <v>0</v>
          </cell>
          <cell r="S200">
            <v>0</v>
          </cell>
          <cell r="T200">
            <v>314247</v>
          </cell>
          <cell r="U200">
            <v>267109.95</v>
          </cell>
          <cell r="V200">
            <v>6308970</v>
          </cell>
          <cell r="W200">
            <v>53.647176687916932</v>
          </cell>
          <cell r="X200"/>
          <cell r="Y200">
            <v>0</v>
          </cell>
          <cell r="Z200">
            <v>0</v>
          </cell>
          <cell r="AA200">
            <v>47137</v>
          </cell>
        </row>
        <row r="201">
          <cell r="A201">
            <v>192</v>
          </cell>
          <cell r="B201" t="str">
            <v>Montague</v>
          </cell>
          <cell r="C201">
            <v>783599400</v>
          </cell>
          <cell r="D201">
            <v>2971209.9721820606</v>
          </cell>
          <cell r="E201">
            <v>173396000</v>
          </cell>
          <cell r="F201">
            <v>2549050.0498123439</v>
          </cell>
          <cell r="G201">
            <v>5520260</v>
          </cell>
          <cell r="H201">
            <v>10603866</v>
          </cell>
          <cell r="I201">
            <v>8748189</v>
          </cell>
          <cell r="J201">
            <v>5520260</v>
          </cell>
          <cell r="K201">
            <v>52.06</v>
          </cell>
          <cell r="L201"/>
          <cell r="M201">
            <v>5578965</v>
          </cell>
          <cell r="N201">
            <v>3.04E-2</v>
          </cell>
          <cell r="O201">
            <v>5748566</v>
          </cell>
          <cell r="P201">
            <v>54.211982686314592</v>
          </cell>
          <cell r="Q201">
            <v>0</v>
          </cell>
          <cell r="R201">
            <v>0</v>
          </cell>
          <cell r="S201">
            <v>0</v>
          </cell>
          <cell r="T201">
            <v>228306</v>
          </cell>
          <cell r="U201">
            <v>194060.1</v>
          </cell>
          <cell r="V201">
            <v>5554506</v>
          </cell>
          <cell r="W201">
            <v>52.381895433231612</v>
          </cell>
          <cell r="X201"/>
          <cell r="Y201">
            <v>0</v>
          </cell>
          <cell r="Z201">
            <v>0</v>
          </cell>
          <cell r="AA201">
            <v>34246</v>
          </cell>
        </row>
        <row r="202">
          <cell r="A202">
            <v>193</v>
          </cell>
          <cell r="B202" t="str">
            <v>Monterey</v>
          </cell>
          <cell r="C202">
            <v>473570600</v>
          </cell>
          <cell r="D202">
            <v>1795659.4776007254</v>
          </cell>
          <cell r="E202">
            <v>24308000</v>
          </cell>
          <cell r="F202">
            <v>357345.6631689223</v>
          </cell>
          <cell r="G202">
            <v>2153005</v>
          </cell>
          <cell r="H202">
            <v>896576</v>
          </cell>
          <cell r="I202">
            <v>739675</v>
          </cell>
          <cell r="J202">
            <v>739675</v>
          </cell>
          <cell r="K202">
            <v>82.5</v>
          </cell>
          <cell r="L202"/>
          <cell r="M202">
            <v>700965</v>
          </cell>
          <cell r="N202">
            <v>2.52E-2</v>
          </cell>
          <cell r="O202">
            <v>718629</v>
          </cell>
          <cell r="P202">
            <v>80.15260279106289</v>
          </cell>
          <cell r="Q202">
            <v>2.3473972089371102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718629</v>
          </cell>
          <cell r="W202">
            <v>80.15260279106289</v>
          </cell>
          <cell r="X202"/>
          <cell r="Y202">
            <v>-21046</v>
          </cell>
          <cell r="Z202">
            <v>21046</v>
          </cell>
          <cell r="AA202">
            <v>0</v>
          </cell>
        </row>
        <row r="203">
          <cell r="A203">
            <v>194</v>
          </cell>
          <cell r="B203" t="str">
            <v>Montgomery</v>
          </cell>
          <cell r="C203">
            <v>107539100</v>
          </cell>
          <cell r="D203">
            <v>407760.9634712378</v>
          </cell>
          <cell r="E203">
            <v>34142000</v>
          </cell>
          <cell r="F203">
            <v>501912.77077148866</v>
          </cell>
          <cell r="G203">
            <v>909674</v>
          </cell>
          <cell r="H203">
            <v>829276.6</v>
          </cell>
          <cell r="I203">
            <v>684153</v>
          </cell>
          <cell r="J203">
            <v>684153</v>
          </cell>
          <cell r="K203">
            <v>82.5</v>
          </cell>
          <cell r="L203"/>
          <cell r="M203">
            <v>749393</v>
          </cell>
          <cell r="N203">
            <v>3.7499999999999999E-2</v>
          </cell>
          <cell r="O203">
            <v>777495</v>
          </cell>
          <cell r="P203">
            <v>93.755810787377825</v>
          </cell>
          <cell r="Q203">
            <v>0</v>
          </cell>
          <cell r="R203">
            <v>0</v>
          </cell>
          <cell r="S203">
            <v>0</v>
          </cell>
          <cell r="T203">
            <v>93342</v>
          </cell>
          <cell r="U203">
            <v>79340.7</v>
          </cell>
          <cell r="V203">
            <v>698154</v>
          </cell>
          <cell r="W203">
            <v>84.18831545469871</v>
          </cell>
          <cell r="X203"/>
          <cell r="Y203">
            <v>0</v>
          </cell>
          <cell r="Z203">
            <v>0</v>
          </cell>
          <cell r="AA203">
            <v>14001</v>
          </cell>
        </row>
        <row r="204">
          <cell r="A204">
            <v>195</v>
          </cell>
          <cell r="B204" t="str">
            <v>Mount Washington</v>
          </cell>
          <cell r="C204">
            <v>84548400</v>
          </cell>
          <cell r="D204">
            <v>320586.06631403463</v>
          </cell>
          <cell r="E204">
            <v>3194000</v>
          </cell>
          <cell r="F204">
            <v>46954.173447487985</v>
          </cell>
          <cell r="G204">
            <v>367540</v>
          </cell>
          <cell r="H204">
            <v>57421.64</v>
          </cell>
          <cell r="I204">
            <v>47373</v>
          </cell>
          <cell r="J204">
            <v>47373</v>
          </cell>
          <cell r="K204">
            <v>82.5</v>
          </cell>
          <cell r="L204"/>
          <cell r="M204">
            <v>79980</v>
          </cell>
          <cell r="N204">
            <v>2.3599999999999999E-2</v>
          </cell>
          <cell r="O204">
            <v>81868</v>
          </cell>
          <cell r="P204">
            <v>142.57342702158977</v>
          </cell>
          <cell r="Q204">
            <v>0</v>
          </cell>
          <cell r="R204">
            <v>0</v>
          </cell>
          <cell r="S204">
            <v>0</v>
          </cell>
          <cell r="T204">
            <v>34495</v>
          </cell>
          <cell r="U204">
            <v>29320.75</v>
          </cell>
          <cell r="V204">
            <v>51679.476000000002</v>
          </cell>
          <cell r="W204">
            <v>90.000000000000014</v>
          </cell>
          <cell r="X204"/>
          <cell r="Y204">
            <v>0</v>
          </cell>
          <cell r="Z204">
            <v>0</v>
          </cell>
          <cell r="AA204">
            <v>4306.4760000000024</v>
          </cell>
        </row>
        <row r="205">
          <cell r="A205">
            <v>196</v>
          </cell>
          <cell r="B205" t="str">
            <v>Nahant</v>
          </cell>
          <cell r="C205">
            <v>776257000</v>
          </cell>
          <cell r="D205">
            <v>2943369.4555867831</v>
          </cell>
          <cell r="E205">
            <v>209432000</v>
          </cell>
          <cell r="F205">
            <v>3078806.028006983</v>
          </cell>
          <cell r="G205">
            <v>6022175</v>
          </cell>
          <cell r="H205">
            <v>2605053.4700000002</v>
          </cell>
          <cell r="I205">
            <v>2149169</v>
          </cell>
          <cell r="J205">
            <v>2149169</v>
          </cell>
          <cell r="K205">
            <v>82.5</v>
          </cell>
          <cell r="L205"/>
          <cell r="M205">
            <v>2347693</v>
          </cell>
          <cell r="N205">
            <v>3.6700000000000003E-2</v>
          </cell>
          <cell r="O205">
            <v>2433853</v>
          </cell>
          <cell r="P205">
            <v>93.428139883823562</v>
          </cell>
          <cell r="Q205">
            <v>0</v>
          </cell>
          <cell r="R205">
            <v>0</v>
          </cell>
          <cell r="S205">
            <v>0</v>
          </cell>
          <cell r="T205">
            <v>284684</v>
          </cell>
          <cell r="U205">
            <v>241981.4</v>
          </cell>
          <cell r="V205">
            <v>2191872</v>
          </cell>
          <cell r="W205">
            <v>84.139232658437521</v>
          </cell>
          <cell r="X205"/>
          <cell r="Y205">
            <v>0</v>
          </cell>
          <cell r="Z205">
            <v>0</v>
          </cell>
          <cell r="AA205">
            <v>42703</v>
          </cell>
        </row>
        <row r="206">
          <cell r="A206">
            <v>197</v>
          </cell>
          <cell r="B206" t="str">
            <v>Nantucket</v>
          </cell>
          <cell r="C206">
            <v>17816255100</v>
          </cell>
          <cell r="D206">
            <v>67554715.8663719</v>
          </cell>
          <cell r="E206">
            <v>536369000</v>
          </cell>
          <cell r="F206">
            <v>7885022.8734676521</v>
          </cell>
          <cell r="G206">
            <v>75439739</v>
          </cell>
          <cell r="H206">
            <v>15743715.589999998</v>
          </cell>
          <cell r="I206">
            <v>12988565</v>
          </cell>
          <cell r="J206">
            <v>12988565</v>
          </cell>
          <cell r="K206">
            <v>82.5</v>
          </cell>
          <cell r="L206"/>
          <cell r="M206">
            <v>12225508</v>
          </cell>
          <cell r="N206">
            <v>3.9E-2</v>
          </cell>
          <cell r="O206">
            <v>12702303</v>
          </cell>
          <cell r="P206">
            <v>80.681735689306876</v>
          </cell>
          <cell r="Q206">
            <v>1.8182643106931238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12702303</v>
          </cell>
          <cell r="W206">
            <v>80.681735689306876</v>
          </cell>
          <cell r="X206"/>
          <cell r="Y206">
            <v>-286262</v>
          </cell>
          <cell r="Z206">
            <v>286262</v>
          </cell>
          <cell r="AA206">
            <v>0</v>
          </cell>
        </row>
        <row r="207">
          <cell r="A207">
            <v>198</v>
          </cell>
          <cell r="B207" t="str">
            <v>Natick</v>
          </cell>
          <cell r="C207">
            <v>6961523100</v>
          </cell>
          <cell r="D207">
            <v>26396328.093533218</v>
          </cell>
          <cell r="E207">
            <v>1752670000</v>
          </cell>
          <cell r="F207">
            <v>25765551.401442945</v>
          </cell>
          <cell r="G207">
            <v>52161879</v>
          </cell>
          <cell r="H207">
            <v>53740631.004939988</v>
          </cell>
          <cell r="I207">
            <v>44336021</v>
          </cell>
          <cell r="J207">
            <v>44336021</v>
          </cell>
          <cell r="K207">
            <v>82.5</v>
          </cell>
          <cell r="L207"/>
          <cell r="M207">
            <v>43637723</v>
          </cell>
          <cell r="N207">
            <v>4.0399999999999998E-2</v>
          </cell>
          <cell r="O207">
            <v>45400687</v>
          </cell>
          <cell r="P207">
            <v>84.481120059469788</v>
          </cell>
          <cell r="Q207">
            <v>0</v>
          </cell>
          <cell r="R207">
            <v>0</v>
          </cell>
          <cell r="S207">
            <v>0</v>
          </cell>
          <cell r="T207">
            <v>1064666</v>
          </cell>
          <cell r="U207">
            <v>904966.1</v>
          </cell>
          <cell r="V207">
            <v>44495721</v>
          </cell>
          <cell r="W207">
            <v>82.79716886076352</v>
          </cell>
          <cell r="X207"/>
          <cell r="Y207">
            <v>0</v>
          </cell>
          <cell r="Z207">
            <v>0</v>
          </cell>
          <cell r="AA207">
            <v>159700</v>
          </cell>
        </row>
        <row r="208">
          <cell r="A208">
            <v>199</v>
          </cell>
          <cell r="B208" t="str">
            <v>Needham</v>
          </cell>
          <cell r="C208">
            <v>8293426000</v>
          </cell>
          <cell r="D208">
            <v>31446565.725744531</v>
          </cell>
          <cell r="E208">
            <v>2777187000</v>
          </cell>
          <cell r="F208">
            <v>40826712.615563184</v>
          </cell>
          <cell r="G208">
            <v>72273278</v>
          </cell>
          <cell r="H208">
            <v>52778381.584080003</v>
          </cell>
          <cell r="I208">
            <v>43542165</v>
          </cell>
          <cell r="J208">
            <v>43542165</v>
          </cell>
          <cell r="K208">
            <v>82.5</v>
          </cell>
          <cell r="L208"/>
          <cell r="M208">
            <v>44635722</v>
          </cell>
          <cell r="N208">
            <v>6.2E-2</v>
          </cell>
          <cell r="O208">
            <v>47403137</v>
          </cell>
          <cell r="P208">
            <v>89.815442568058231</v>
          </cell>
          <cell r="Q208">
            <v>0</v>
          </cell>
          <cell r="R208">
            <v>0</v>
          </cell>
          <cell r="S208">
            <v>0</v>
          </cell>
          <cell r="T208">
            <v>3860972</v>
          </cell>
          <cell r="U208">
            <v>3281826.1999999997</v>
          </cell>
          <cell r="V208">
            <v>44121311</v>
          </cell>
          <cell r="W208">
            <v>83.597317075195591</v>
          </cell>
          <cell r="X208"/>
          <cell r="Y208">
            <v>0</v>
          </cell>
          <cell r="Z208">
            <v>0</v>
          </cell>
          <cell r="AA208">
            <v>579146</v>
          </cell>
        </row>
        <row r="209">
          <cell r="A209">
            <v>200</v>
          </cell>
          <cell r="B209" t="str">
            <v>New Ashford</v>
          </cell>
          <cell r="C209">
            <v>40193100</v>
          </cell>
          <cell r="D209">
            <v>152402.03033962351</v>
          </cell>
          <cell r="E209">
            <v>4667000</v>
          </cell>
          <cell r="F209">
            <v>68608.368027372082</v>
          </cell>
          <cell r="G209">
            <v>221010</v>
          </cell>
          <cell r="H209">
            <v>232405.55000000002</v>
          </cell>
          <cell r="I209">
            <v>191735</v>
          </cell>
          <cell r="J209">
            <v>191735</v>
          </cell>
          <cell r="K209">
            <v>82.5</v>
          </cell>
          <cell r="L209"/>
          <cell r="M209">
            <v>196158.48299999998</v>
          </cell>
          <cell r="N209">
            <v>3.9E-2</v>
          </cell>
          <cell r="O209">
            <v>203809</v>
          </cell>
          <cell r="P209">
            <v>87.695410027858628</v>
          </cell>
          <cell r="Q209">
            <v>0</v>
          </cell>
          <cell r="R209">
            <v>0</v>
          </cell>
          <cell r="S209">
            <v>0</v>
          </cell>
          <cell r="T209">
            <v>12074</v>
          </cell>
          <cell r="U209">
            <v>10262.9</v>
          </cell>
          <cell r="V209">
            <v>193546</v>
          </cell>
          <cell r="W209">
            <v>83.27942254391084</v>
          </cell>
          <cell r="X209"/>
          <cell r="Y209">
            <v>0</v>
          </cell>
          <cell r="Z209">
            <v>0</v>
          </cell>
          <cell r="AA209">
            <v>1811</v>
          </cell>
        </row>
        <row r="210">
          <cell r="A210">
            <v>201</v>
          </cell>
          <cell r="B210" t="str">
            <v>New Bedford</v>
          </cell>
          <cell r="C210">
            <v>5366953500</v>
          </cell>
          <cell r="D210">
            <v>20350125.024901006</v>
          </cell>
          <cell r="E210">
            <v>1465185000</v>
          </cell>
          <cell r="F210">
            <v>21539308.272591636</v>
          </cell>
          <cell r="G210">
            <v>41889433</v>
          </cell>
          <cell r="H210">
            <v>185259053.90000004</v>
          </cell>
          <cell r="I210">
            <v>152838719</v>
          </cell>
          <cell r="J210">
            <v>41889433</v>
          </cell>
          <cell r="K210">
            <v>22.61</v>
          </cell>
          <cell r="L210"/>
          <cell r="M210">
            <v>28839075</v>
          </cell>
          <cell r="N210">
            <v>2.2700000000000001E-2</v>
          </cell>
          <cell r="O210">
            <v>29493722</v>
          </cell>
          <cell r="P210">
            <v>15.920259430840154</v>
          </cell>
          <cell r="Q210">
            <v>6.6897405691598451</v>
          </cell>
          <cell r="R210">
            <v>0.01</v>
          </cell>
          <cell r="S210">
            <v>288391</v>
          </cell>
          <cell r="T210">
            <v>0</v>
          </cell>
          <cell r="U210">
            <v>0</v>
          </cell>
          <cell r="V210">
            <v>29782113</v>
          </cell>
          <cell r="W210">
            <v>16.075928475849782</v>
          </cell>
          <cell r="X210"/>
          <cell r="Y210">
            <v>-12395711</v>
          </cell>
          <cell r="Z210">
            <v>12107320</v>
          </cell>
          <cell r="AA210">
            <v>0</v>
          </cell>
        </row>
        <row r="211">
          <cell r="A211">
            <v>202</v>
          </cell>
          <cell r="B211" t="str">
            <v>New Braintree</v>
          </cell>
          <cell r="C211">
            <v>112371800</v>
          </cell>
          <cell r="D211">
            <v>426085.33486887318</v>
          </cell>
          <cell r="E211">
            <v>37205000</v>
          </cell>
          <cell r="F211">
            <v>546941.14687344723</v>
          </cell>
          <cell r="G211">
            <v>973026</v>
          </cell>
          <cell r="H211">
            <v>1693492</v>
          </cell>
          <cell r="I211">
            <v>1397131</v>
          </cell>
          <cell r="J211">
            <v>973026</v>
          </cell>
          <cell r="K211">
            <v>57.46</v>
          </cell>
          <cell r="L211"/>
          <cell r="M211">
            <v>951433</v>
          </cell>
          <cell r="N211">
            <v>1.83E-2</v>
          </cell>
          <cell r="O211">
            <v>968844</v>
          </cell>
          <cell r="P211">
            <v>57.209836243690553</v>
          </cell>
          <cell r="Q211">
            <v>0.25016375630944765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968844</v>
          </cell>
          <cell r="W211">
            <v>57.209836243690553</v>
          </cell>
          <cell r="X211"/>
          <cell r="Y211">
            <v>-4182</v>
          </cell>
          <cell r="Z211">
            <v>4182</v>
          </cell>
          <cell r="AA211">
            <v>0</v>
          </cell>
        </row>
        <row r="212">
          <cell r="A212">
            <v>203</v>
          </cell>
          <cell r="B212" t="str">
            <v>Newbury</v>
          </cell>
          <cell r="C212">
            <v>1282606400</v>
          </cell>
          <cell r="D212">
            <v>4863317.8203869648</v>
          </cell>
          <cell r="E212">
            <v>372715000</v>
          </cell>
          <cell r="F212">
            <v>5479187.4628930753</v>
          </cell>
          <cell r="G212">
            <v>10342505</v>
          </cell>
          <cell r="H212">
            <v>7946098.2596000005</v>
          </cell>
          <cell r="I212">
            <v>6555531</v>
          </cell>
          <cell r="J212">
            <v>6555531</v>
          </cell>
          <cell r="K212">
            <v>82.5</v>
          </cell>
          <cell r="L212"/>
          <cell r="M212">
            <v>7419332</v>
          </cell>
          <cell r="N212">
            <v>3.85E-2</v>
          </cell>
          <cell r="O212">
            <v>7704976</v>
          </cell>
          <cell r="P212">
            <v>96.965526328488437</v>
          </cell>
          <cell r="Q212">
            <v>0</v>
          </cell>
          <cell r="R212">
            <v>0</v>
          </cell>
          <cell r="S212">
            <v>0</v>
          </cell>
          <cell r="T212">
            <v>1149445</v>
          </cell>
          <cell r="U212">
            <v>977028.25</v>
          </cell>
          <cell r="V212">
            <v>6727948</v>
          </cell>
          <cell r="W212">
            <v>84.669831409040228</v>
          </cell>
          <cell r="X212"/>
          <cell r="Y212">
            <v>0</v>
          </cell>
          <cell r="Z212">
            <v>0</v>
          </cell>
          <cell r="AA212">
            <v>172417</v>
          </cell>
        </row>
        <row r="213">
          <cell r="A213">
            <v>204</v>
          </cell>
          <cell r="B213" t="str">
            <v>Newburyport</v>
          </cell>
          <cell r="C213">
            <v>3515476700</v>
          </cell>
          <cell r="D213">
            <v>13329795.081534879</v>
          </cell>
          <cell r="E213">
            <v>907155000</v>
          </cell>
          <cell r="F213">
            <v>13335852.602929231</v>
          </cell>
          <cell r="G213">
            <v>26665648</v>
          </cell>
          <cell r="H213">
            <v>22454265.820000004</v>
          </cell>
          <cell r="I213">
            <v>18524769</v>
          </cell>
          <cell r="J213">
            <v>18524769</v>
          </cell>
          <cell r="K213">
            <v>82.5</v>
          </cell>
          <cell r="L213"/>
          <cell r="M213">
            <v>19563565</v>
          </cell>
          <cell r="N213">
            <v>3.8300000000000001E-2</v>
          </cell>
          <cell r="O213">
            <v>20312850</v>
          </cell>
          <cell r="P213">
            <v>90.463211591212897</v>
          </cell>
          <cell r="Q213">
            <v>0</v>
          </cell>
          <cell r="R213">
            <v>0</v>
          </cell>
          <cell r="S213">
            <v>0</v>
          </cell>
          <cell r="T213">
            <v>1788081</v>
          </cell>
          <cell r="U213">
            <v>1519868.8499999999</v>
          </cell>
          <cell r="V213">
            <v>18792981</v>
          </cell>
          <cell r="W213">
            <v>83.694479929337533</v>
          </cell>
          <cell r="X213"/>
          <cell r="Y213">
            <v>0</v>
          </cell>
          <cell r="Z213">
            <v>0</v>
          </cell>
          <cell r="AA213">
            <v>268212</v>
          </cell>
        </row>
        <row r="214">
          <cell r="A214">
            <v>205</v>
          </cell>
          <cell r="B214" t="str">
            <v>New Marlborough</v>
          </cell>
          <cell r="C214">
            <v>511887900</v>
          </cell>
          <cell r="D214">
            <v>1940948.9505981416</v>
          </cell>
          <cell r="E214">
            <v>33134000</v>
          </cell>
          <cell r="F214">
            <v>487094.42173107917</v>
          </cell>
          <cell r="G214">
            <v>2428043</v>
          </cell>
          <cell r="H214">
            <v>1646930.92</v>
          </cell>
          <cell r="I214">
            <v>1358718</v>
          </cell>
          <cell r="J214">
            <v>1358718</v>
          </cell>
          <cell r="K214">
            <v>82.5</v>
          </cell>
          <cell r="L214"/>
          <cell r="M214">
            <v>1339282</v>
          </cell>
          <cell r="N214">
            <v>2.5700000000000004E-2</v>
          </cell>
          <cell r="O214">
            <v>1373702</v>
          </cell>
          <cell r="P214">
            <v>83.409812962889788</v>
          </cell>
          <cell r="Q214">
            <v>0</v>
          </cell>
          <cell r="R214">
            <v>0</v>
          </cell>
          <cell r="S214">
            <v>0</v>
          </cell>
          <cell r="T214">
            <v>14984</v>
          </cell>
          <cell r="U214">
            <v>12736.4</v>
          </cell>
          <cell r="V214">
            <v>1360966</v>
          </cell>
          <cell r="W214">
            <v>82.636495767533475</v>
          </cell>
          <cell r="X214"/>
          <cell r="Y214">
            <v>0</v>
          </cell>
          <cell r="Z214">
            <v>0</v>
          </cell>
          <cell r="AA214">
            <v>2248</v>
          </cell>
        </row>
        <row r="215">
          <cell r="A215">
            <v>206</v>
          </cell>
          <cell r="B215" t="str">
            <v>New Salem</v>
          </cell>
          <cell r="C215">
            <v>109671100</v>
          </cell>
          <cell r="D215">
            <v>415844.96616533399</v>
          </cell>
          <cell r="E215">
            <v>24050000</v>
          </cell>
          <cell r="F215">
            <v>353552.87145024608</v>
          </cell>
          <cell r="G215">
            <v>769398</v>
          </cell>
          <cell r="H215">
            <v>1472103</v>
          </cell>
          <cell r="I215">
            <v>1214485</v>
          </cell>
          <cell r="J215">
            <v>769398</v>
          </cell>
          <cell r="K215">
            <v>52.27</v>
          </cell>
          <cell r="L215"/>
          <cell r="M215">
            <v>801287</v>
          </cell>
          <cell r="N215">
            <v>2.8000000000000004E-2</v>
          </cell>
          <cell r="O215">
            <v>823723</v>
          </cell>
          <cell r="P215">
            <v>55.955527568383459</v>
          </cell>
          <cell r="Q215">
            <v>0</v>
          </cell>
          <cell r="R215">
            <v>0</v>
          </cell>
          <cell r="S215">
            <v>0</v>
          </cell>
          <cell r="T215">
            <v>54325</v>
          </cell>
          <cell r="U215">
            <v>46176.25</v>
          </cell>
          <cell r="V215">
            <v>777547</v>
          </cell>
          <cell r="W215">
            <v>52.818790532999387</v>
          </cell>
          <cell r="X215"/>
          <cell r="Y215">
            <v>0</v>
          </cell>
          <cell r="Z215">
            <v>0</v>
          </cell>
          <cell r="AA215">
            <v>8149</v>
          </cell>
        </row>
        <row r="216">
          <cell r="A216">
            <v>207</v>
          </cell>
          <cell r="B216" t="str">
            <v>Newton</v>
          </cell>
          <cell r="C216">
            <v>22317332900</v>
          </cell>
          <cell r="D216">
            <v>84621660.079100102</v>
          </cell>
          <cell r="E216">
            <v>9221227000</v>
          </cell>
          <cell r="F216">
            <v>135558889.15361905</v>
          </cell>
          <cell r="G216">
            <v>220180549</v>
          </cell>
          <cell r="H216">
            <v>126430397.79993999</v>
          </cell>
          <cell r="I216">
            <v>104305078</v>
          </cell>
          <cell r="J216">
            <v>104305078</v>
          </cell>
          <cell r="K216">
            <v>82.5</v>
          </cell>
          <cell r="L216"/>
          <cell r="M216">
            <v>106090242</v>
          </cell>
          <cell r="N216">
            <v>4.6100000000000002E-2</v>
          </cell>
          <cell r="O216">
            <v>110981002</v>
          </cell>
          <cell r="P216">
            <v>87.780315439340228</v>
          </cell>
          <cell r="Q216">
            <v>0</v>
          </cell>
          <cell r="R216">
            <v>0</v>
          </cell>
          <cell r="S216">
            <v>0</v>
          </cell>
          <cell r="T216">
            <v>6675924</v>
          </cell>
          <cell r="U216">
            <v>5674535.3999999994</v>
          </cell>
          <cell r="V216">
            <v>105306467</v>
          </cell>
          <cell r="W216">
            <v>83.292047507937198</v>
          </cell>
          <cell r="X216"/>
          <cell r="Y216">
            <v>0</v>
          </cell>
          <cell r="Z216">
            <v>0</v>
          </cell>
          <cell r="AA216">
            <v>1001389</v>
          </cell>
        </row>
        <row r="217">
          <cell r="A217">
            <v>208</v>
          </cell>
          <cell r="B217" t="str">
            <v>Norfolk</v>
          </cell>
          <cell r="C217">
            <v>1506629600</v>
          </cell>
          <cell r="D217">
            <v>5712756.9162312644</v>
          </cell>
          <cell r="E217">
            <v>531508000</v>
          </cell>
          <cell r="F217">
            <v>7813562.5612797253</v>
          </cell>
          <cell r="G217">
            <v>13526319</v>
          </cell>
          <cell r="H217">
            <v>16017031.31763</v>
          </cell>
          <cell r="I217">
            <v>13214051</v>
          </cell>
          <cell r="J217">
            <v>13214051</v>
          </cell>
          <cell r="K217">
            <v>82.5</v>
          </cell>
          <cell r="L217"/>
          <cell r="M217">
            <v>12995143</v>
          </cell>
          <cell r="N217">
            <v>6.1500000000000006E-2</v>
          </cell>
          <cell r="O217">
            <v>13794344</v>
          </cell>
          <cell r="P217">
            <v>86.122975765281296</v>
          </cell>
          <cell r="Q217">
            <v>0</v>
          </cell>
          <cell r="R217">
            <v>0</v>
          </cell>
          <cell r="S217">
            <v>0</v>
          </cell>
          <cell r="T217">
            <v>580293</v>
          </cell>
          <cell r="U217">
            <v>493249.05</v>
          </cell>
          <cell r="V217">
            <v>13301095</v>
          </cell>
          <cell r="W217">
            <v>83.043447541739141</v>
          </cell>
          <cell r="X217"/>
          <cell r="Y217">
            <v>0</v>
          </cell>
          <cell r="Z217">
            <v>0</v>
          </cell>
          <cell r="AA217">
            <v>87044</v>
          </cell>
        </row>
        <row r="218">
          <cell r="A218">
            <v>209</v>
          </cell>
          <cell r="B218" t="str">
            <v>North Adams</v>
          </cell>
          <cell r="C218">
            <v>735349400</v>
          </cell>
          <cell r="D218">
            <v>2788258.222655728</v>
          </cell>
          <cell r="E218">
            <v>204490000</v>
          </cell>
          <cell r="F218">
            <v>3006154.9556283085</v>
          </cell>
          <cell r="G218">
            <v>5794413</v>
          </cell>
          <cell r="H218">
            <v>19018713.819999997</v>
          </cell>
          <cell r="I218">
            <v>15690439</v>
          </cell>
          <cell r="J218">
            <v>5794413</v>
          </cell>
          <cell r="K218">
            <v>30.47</v>
          </cell>
          <cell r="L218"/>
          <cell r="M218">
            <v>5840310</v>
          </cell>
          <cell r="N218">
            <v>4.5999999999999999E-2</v>
          </cell>
          <cell r="O218">
            <v>6108964</v>
          </cell>
          <cell r="P218">
            <v>32.12080510710372</v>
          </cell>
          <cell r="Q218">
            <v>0</v>
          </cell>
          <cell r="R218">
            <v>0</v>
          </cell>
          <cell r="S218">
            <v>0</v>
          </cell>
          <cell r="T218">
            <v>314551</v>
          </cell>
          <cell r="U218">
            <v>267368.34999999998</v>
          </cell>
          <cell r="V218">
            <v>5841596</v>
          </cell>
          <cell r="W218">
            <v>30.71498974792398</v>
          </cell>
          <cell r="X218"/>
          <cell r="Y218">
            <v>0</v>
          </cell>
          <cell r="Z218">
            <v>0</v>
          </cell>
          <cell r="AA218">
            <v>47183</v>
          </cell>
        </row>
        <row r="219">
          <cell r="A219">
            <v>210</v>
          </cell>
          <cell r="B219" t="str">
            <v>Northampton</v>
          </cell>
          <cell r="C219">
            <v>3351978800</v>
          </cell>
          <cell r="D219">
            <v>12709852.556169463</v>
          </cell>
          <cell r="E219">
            <v>859763000</v>
          </cell>
          <cell r="F219">
            <v>12639154.986140454</v>
          </cell>
          <cell r="G219">
            <v>25349008</v>
          </cell>
          <cell r="H219">
            <v>29588253.139999997</v>
          </cell>
          <cell r="I219">
            <v>24410309</v>
          </cell>
          <cell r="J219">
            <v>24410309</v>
          </cell>
          <cell r="K219">
            <v>82.5</v>
          </cell>
          <cell r="L219"/>
          <cell r="M219">
            <v>24502443</v>
          </cell>
          <cell r="N219">
            <v>3.5499999999999997E-2</v>
          </cell>
          <cell r="O219">
            <v>25372280</v>
          </cell>
          <cell r="P219">
            <v>85.751192812729883</v>
          </cell>
          <cell r="Q219">
            <v>0</v>
          </cell>
          <cell r="R219">
            <v>0</v>
          </cell>
          <cell r="S219">
            <v>0</v>
          </cell>
          <cell r="T219">
            <v>961971</v>
          </cell>
          <cell r="U219">
            <v>817675.35</v>
          </cell>
          <cell r="V219">
            <v>24554605</v>
          </cell>
          <cell r="W219">
            <v>82.987680563016852</v>
          </cell>
          <cell r="X219"/>
          <cell r="Y219">
            <v>0</v>
          </cell>
          <cell r="Z219">
            <v>0</v>
          </cell>
          <cell r="AA219">
            <v>144296</v>
          </cell>
        </row>
        <row r="220">
          <cell r="A220">
            <v>211</v>
          </cell>
          <cell r="B220" t="str">
            <v>North Andover</v>
          </cell>
          <cell r="C220">
            <v>4337534000</v>
          </cell>
          <cell r="D220">
            <v>16446827.646216603</v>
          </cell>
          <cell r="E220">
            <v>1493909000</v>
          </cell>
          <cell r="F220">
            <v>21961572.417270921</v>
          </cell>
          <cell r="G220">
            <v>38408400</v>
          </cell>
          <cell r="H220">
            <v>45069877.620000005</v>
          </cell>
          <cell r="I220">
            <v>37182649</v>
          </cell>
          <cell r="J220">
            <v>37182649</v>
          </cell>
          <cell r="K220">
            <v>82.5</v>
          </cell>
          <cell r="L220"/>
          <cell r="M220">
            <v>37857818</v>
          </cell>
          <cell r="N220">
            <v>3.3500000000000002E-2</v>
          </cell>
          <cell r="O220">
            <v>39126055</v>
          </cell>
          <cell r="P220">
            <v>86.811984114724112</v>
          </cell>
          <cell r="Q220">
            <v>0</v>
          </cell>
          <cell r="R220">
            <v>0</v>
          </cell>
          <cell r="S220">
            <v>0</v>
          </cell>
          <cell r="T220">
            <v>1943406</v>
          </cell>
          <cell r="U220">
            <v>1651895.0999999999</v>
          </cell>
          <cell r="V220">
            <v>37474160</v>
          </cell>
          <cell r="W220">
            <v>83.146797770248739</v>
          </cell>
          <cell r="X220"/>
          <cell r="Y220">
            <v>0</v>
          </cell>
          <cell r="Z220">
            <v>0</v>
          </cell>
          <cell r="AA220">
            <v>291511</v>
          </cell>
        </row>
        <row r="221">
          <cell r="A221">
            <v>212</v>
          </cell>
          <cell r="B221" t="str">
            <v>North Attleborough</v>
          </cell>
          <cell r="C221">
            <v>3505492000</v>
          </cell>
          <cell r="D221">
            <v>13291935.634208547</v>
          </cell>
          <cell r="E221">
            <v>1043031000</v>
          </cell>
          <cell r="F221">
            <v>15333330.771792999</v>
          </cell>
          <cell r="G221">
            <v>28625266</v>
          </cell>
          <cell r="H221">
            <v>47206956.079999998</v>
          </cell>
          <cell r="I221">
            <v>38945739</v>
          </cell>
          <cell r="J221">
            <v>28625266</v>
          </cell>
          <cell r="K221">
            <v>60.64</v>
          </cell>
          <cell r="L221"/>
          <cell r="M221">
            <v>27849503</v>
          </cell>
          <cell r="N221">
            <v>3.2399999999999998E-2</v>
          </cell>
          <cell r="O221">
            <v>28751827</v>
          </cell>
          <cell r="P221">
            <v>60.905911728930946</v>
          </cell>
          <cell r="Q221">
            <v>0</v>
          </cell>
          <cell r="R221">
            <v>0</v>
          </cell>
          <cell r="S221">
            <v>0</v>
          </cell>
          <cell r="T221">
            <v>126561</v>
          </cell>
          <cell r="U221">
            <v>107576.84999999999</v>
          </cell>
          <cell r="V221">
            <v>28644250</v>
          </cell>
          <cell r="W221">
            <v>60.678027940326373</v>
          </cell>
          <cell r="X221"/>
          <cell r="Y221">
            <v>0</v>
          </cell>
          <cell r="Z221">
            <v>0</v>
          </cell>
          <cell r="AA221">
            <v>18984</v>
          </cell>
        </row>
        <row r="222">
          <cell r="A222">
            <v>213</v>
          </cell>
          <cell r="B222" t="str">
            <v>Northborough</v>
          </cell>
          <cell r="C222">
            <v>2670546700</v>
          </cell>
          <cell r="D222">
            <v>10126035.045736246</v>
          </cell>
          <cell r="E222">
            <v>715516000</v>
          </cell>
          <cell r="F222">
            <v>10518616.896823047</v>
          </cell>
          <cell r="G222">
            <v>20644652</v>
          </cell>
          <cell r="H222">
            <v>24891939.259999998</v>
          </cell>
          <cell r="I222">
            <v>20535850</v>
          </cell>
          <cell r="J222">
            <v>20535850</v>
          </cell>
          <cell r="K222">
            <v>82.5</v>
          </cell>
          <cell r="L222"/>
          <cell r="M222">
            <v>21341955</v>
          </cell>
          <cell r="N222">
            <v>4.6300000000000001E-2</v>
          </cell>
          <cell r="O222">
            <v>22330088</v>
          </cell>
          <cell r="P222">
            <v>89.708108985639555</v>
          </cell>
          <cell r="Q222">
            <v>0</v>
          </cell>
          <cell r="R222">
            <v>0</v>
          </cell>
          <cell r="S222">
            <v>0</v>
          </cell>
          <cell r="T222">
            <v>1794238</v>
          </cell>
          <cell r="U222">
            <v>1525102.3</v>
          </cell>
          <cell r="V222">
            <v>20804986</v>
          </cell>
          <cell r="W222">
            <v>83.581217930386359</v>
          </cell>
          <cell r="X222"/>
          <cell r="Y222">
            <v>0</v>
          </cell>
          <cell r="Z222">
            <v>0</v>
          </cell>
          <cell r="AA222">
            <v>269136</v>
          </cell>
        </row>
        <row r="223">
          <cell r="A223">
            <v>214</v>
          </cell>
          <cell r="B223" t="str">
            <v>Northbridge</v>
          </cell>
          <cell r="C223">
            <v>1475839800</v>
          </cell>
          <cell r="D223">
            <v>5596009.8120330079</v>
          </cell>
          <cell r="E223">
            <v>485253000</v>
          </cell>
          <cell r="F223">
            <v>7133579.6893906975</v>
          </cell>
          <cell r="G223">
            <v>12729590</v>
          </cell>
          <cell r="H223">
            <v>25686538.930000003</v>
          </cell>
          <cell r="I223">
            <v>21191395</v>
          </cell>
          <cell r="J223">
            <v>12729590</v>
          </cell>
          <cell r="K223">
            <v>49.56</v>
          </cell>
          <cell r="L223"/>
          <cell r="M223">
            <v>11392661</v>
          </cell>
          <cell r="N223">
            <v>3.4099999999999998E-2</v>
          </cell>
          <cell r="O223">
            <v>11781151</v>
          </cell>
          <cell r="P223">
            <v>45.865077549394854</v>
          </cell>
          <cell r="Q223">
            <v>3.6949224506051479</v>
          </cell>
          <cell r="R223">
            <v>0.01</v>
          </cell>
          <cell r="S223">
            <v>113927</v>
          </cell>
          <cell r="T223">
            <v>0</v>
          </cell>
          <cell r="U223">
            <v>0</v>
          </cell>
          <cell r="V223">
            <v>11895078</v>
          </cell>
          <cell r="W223">
            <v>46.308605579038975</v>
          </cell>
          <cell r="X223"/>
          <cell r="Y223">
            <v>-948439</v>
          </cell>
          <cell r="Z223">
            <v>834512</v>
          </cell>
          <cell r="AA223">
            <v>0</v>
          </cell>
        </row>
        <row r="224">
          <cell r="A224">
            <v>215</v>
          </cell>
          <cell r="B224" t="str">
            <v>North Brookfield</v>
          </cell>
          <cell r="C224">
            <v>388948300</v>
          </cell>
          <cell r="D224">
            <v>1474793.2012495922</v>
          </cell>
          <cell r="E224">
            <v>115316000</v>
          </cell>
          <cell r="F224">
            <v>1695230.8908173214</v>
          </cell>
          <cell r="G224">
            <v>3170024</v>
          </cell>
          <cell r="H224">
            <v>6800471.8499999996</v>
          </cell>
          <cell r="I224">
            <v>5610389</v>
          </cell>
          <cell r="J224">
            <v>3170024</v>
          </cell>
          <cell r="K224">
            <v>46.61</v>
          </cell>
          <cell r="L224"/>
          <cell r="M224">
            <v>3226490</v>
          </cell>
          <cell r="N224">
            <v>3.4299999999999997E-2</v>
          </cell>
          <cell r="O224">
            <v>3337159</v>
          </cell>
          <cell r="P224">
            <v>49.072462523317412</v>
          </cell>
          <cell r="Q224">
            <v>0</v>
          </cell>
          <cell r="R224">
            <v>0</v>
          </cell>
          <cell r="S224">
            <v>0</v>
          </cell>
          <cell r="T224">
            <v>167135</v>
          </cell>
          <cell r="U224">
            <v>142064.75</v>
          </cell>
          <cell r="V224">
            <v>3195094</v>
          </cell>
          <cell r="W224">
            <v>46.983416305149476</v>
          </cell>
          <cell r="X224"/>
          <cell r="Y224">
            <v>0</v>
          </cell>
          <cell r="Z224">
            <v>0</v>
          </cell>
          <cell r="AA224">
            <v>25070</v>
          </cell>
        </row>
        <row r="225">
          <cell r="A225">
            <v>216</v>
          </cell>
          <cell r="B225" t="str">
            <v>Northfield</v>
          </cell>
          <cell r="C225">
            <v>416996200</v>
          </cell>
          <cell r="D225">
            <v>1581143.7168048176</v>
          </cell>
          <cell r="E225">
            <v>84935000</v>
          </cell>
          <cell r="F225">
            <v>1248607.614828551</v>
          </cell>
          <cell r="G225">
            <v>2829751</v>
          </cell>
          <cell r="H225">
            <v>4103587.92</v>
          </cell>
          <cell r="I225">
            <v>3385460</v>
          </cell>
          <cell r="J225">
            <v>2829751</v>
          </cell>
          <cell r="K225">
            <v>68.959999999999994</v>
          </cell>
          <cell r="L225"/>
          <cell r="M225">
            <v>2799860</v>
          </cell>
          <cell r="N225">
            <v>0.03</v>
          </cell>
          <cell r="O225">
            <v>2883856</v>
          </cell>
          <cell r="P225">
            <v>70.276452124851758</v>
          </cell>
          <cell r="Q225">
            <v>0</v>
          </cell>
          <cell r="R225">
            <v>0</v>
          </cell>
          <cell r="S225">
            <v>0</v>
          </cell>
          <cell r="T225">
            <v>54105</v>
          </cell>
          <cell r="U225">
            <v>45989.25</v>
          </cell>
          <cell r="V225">
            <v>2837867</v>
          </cell>
          <cell r="W225">
            <v>69.155749927249033</v>
          </cell>
          <cell r="X225"/>
          <cell r="Y225">
            <v>0</v>
          </cell>
          <cell r="Z225">
            <v>0</v>
          </cell>
          <cell r="AA225">
            <v>8116</v>
          </cell>
        </row>
        <row r="226">
          <cell r="A226">
            <v>217</v>
          </cell>
          <cell r="B226" t="str">
            <v>North Reading</v>
          </cell>
          <cell r="C226">
            <v>2680139500</v>
          </cell>
          <cell r="D226">
            <v>10162408.507764352</v>
          </cell>
          <cell r="E226">
            <v>774844000</v>
          </cell>
          <cell r="F226">
            <v>11390782.583201434</v>
          </cell>
          <cell r="G226">
            <v>21553191</v>
          </cell>
          <cell r="H226">
            <v>24266691.14844</v>
          </cell>
          <cell r="I226">
            <v>20020020</v>
          </cell>
          <cell r="J226">
            <v>20020020</v>
          </cell>
          <cell r="K226">
            <v>82.5</v>
          </cell>
          <cell r="L226"/>
          <cell r="M226">
            <v>20600006</v>
          </cell>
          <cell r="N226">
            <v>3.61E-2</v>
          </cell>
          <cell r="O226">
            <v>21343666</v>
          </cell>
          <cell r="P226">
            <v>87.954578848184212</v>
          </cell>
          <cell r="Q226">
            <v>0</v>
          </cell>
          <cell r="R226">
            <v>0</v>
          </cell>
          <cell r="S226">
            <v>0</v>
          </cell>
          <cell r="T226">
            <v>1323646</v>
          </cell>
          <cell r="U226">
            <v>1125099.0999999999</v>
          </cell>
          <cell r="V226">
            <v>20218567</v>
          </cell>
          <cell r="W226">
            <v>83.318186547652843</v>
          </cell>
          <cell r="X226"/>
          <cell r="Y226">
            <v>0</v>
          </cell>
          <cell r="Z226">
            <v>0</v>
          </cell>
          <cell r="AA226">
            <v>198547</v>
          </cell>
        </row>
        <row r="227">
          <cell r="A227">
            <v>218</v>
          </cell>
          <cell r="B227" t="str">
            <v>Norton</v>
          </cell>
          <cell r="C227">
            <v>2041345000</v>
          </cell>
          <cell r="D227">
            <v>7740261.9510224089</v>
          </cell>
          <cell r="E227">
            <v>616215000</v>
          </cell>
          <cell r="F227">
            <v>9058818.406682469</v>
          </cell>
          <cell r="G227">
            <v>16799080</v>
          </cell>
          <cell r="H227">
            <v>26330167</v>
          </cell>
          <cell r="I227">
            <v>21722388</v>
          </cell>
          <cell r="J227">
            <v>16799080</v>
          </cell>
          <cell r="K227">
            <v>63.8</v>
          </cell>
          <cell r="L227"/>
          <cell r="M227">
            <v>17126403</v>
          </cell>
          <cell r="N227">
            <v>3.4099999999999998E-2</v>
          </cell>
          <cell r="O227">
            <v>17710413</v>
          </cell>
          <cell r="P227">
            <v>67.262820627001716</v>
          </cell>
          <cell r="Q227">
            <v>0</v>
          </cell>
          <cell r="R227">
            <v>0</v>
          </cell>
          <cell r="S227">
            <v>0</v>
          </cell>
          <cell r="T227">
            <v>911333</v>
          </cell>
          <cell r="U227">
            <v>774633.04999999993</v>
          </cell>
          <cell r="V227">
            <v>16935780</v>
          </cell>
          <cell r="W227">
            <v>64.320822575868959</v>
          </cell>
          <cell r="X227"/>
          <cell r="Y227">
            <v>0</v>
          </cell>
          <cell r="Z227">
            <v>0</v>
          </cell>
          <cell r="AA227">
            <v>136700</v>
          </cell>
        </row>
        <row r="228">
          <cell r="A228">
            <v>219</v>
          </cell>
          <cell r="B228" t="str">
            <v>Norwell</v>
          </cell>
          <cell r="C228">
            <v>2356322900</v>
          </cell>
          <cell r="D228">
            <v>8934578.1762479059</v>
          </cell>
          <cell r="E228">
            <v>847577000</v>
          </cell>
          <cell r="F228">
            <v>12460011.730776932</v>
          </cell>
          <cell r="G228">
            <v>21394590</v>
          </cell>
          <cell r="H228">
            <v>20496018.089429993</v>
          </cell>
          <cell r="I228">
            <v>16909215</v>
          </cell>
          <cell r="J228">
            <v>16909215</v>
          </cell>
          <cell r="K228">
            <v>82.5</v>
          </cell>
          <cell r="L228"/>
          <cell r="M228">
            <v>17597339</v>
          </cell>
          <cell r="N228">
            <v>4.0800000000000003E-2</v>
          </cell>
          <cell r="O228">
            <v>18315310</v>
          </cell>
          <cell r="P228">
            <v>89.360332919716697</v>
          </cell>
          <cell r="Q228">
            <v>0</v>
          </cell>
          <cell r="R228">
            <v>0</v>
          </cell>
          <cell r="S228">
            <v>0</v>
          </cell>
          <cell r="T228">
            <v>1406095</v>
          </cell>
          <cell r="U228">
            <v>1195180.75</v>
          </cell>
          <cell r="V228">
            <v>17120129</v>
          </cell>
          <cell r="W228">
            <v>83.52904903430499</v>
          </cell>
          <cell r="X228"/>
          <cell r="Y228">
            <v>0</v>
          </cell>
          <cell r="Z228">
            <v>0</v>
          </cell>
          <cell r="AA228">
            <v>210914</v>
          </cell>
        </row>
        <row r="229">
          <cell r="A229">
            <v>220</v>
          </cell>
          <cell r="B229" t="str">
            <v>Norwood</v>
          </cell>
          <cell r="C229">
            <v>4423209600</v>
          </cell>
          <cell r="D229">
            <v>16771687.768739261</v>
          </cell>
          <cell r="E229">
            <v>1073611000</v>
          </cell>
          <cell r="F229">
            <v>15782879.495657803</v>
          </cell>
          <cell r="G229">
            <v>32554567</v>
          </cell>
          <cell r="H229">
            <v>37122395.065760002</v>
          </cell>
          <cell r="I229">
            <v>30625976</v>
          </cell>
          <cell r="J229">
            <v>30625976</v>
          </cell>
          <cell r="K229">
            <v>82.5</v>
          </cell>
          <cell r="L229"/>
          <cell r="M229">
            <v>32070200</v>
          </cell>
          <cell r="N229">
            <v>5.3100000000000008E-2</v>
          </cell>
          <cell r="O229">
            <v>33773128</v>
          </cell>
          <cell r="P229">
            <v>90.977772151212264</v>
          </cell>
          <cell r="Q229">
            <v>0</v>
          </cell>
          <cell r="R229">
            <v>0</v>
          </cell>
          <cell r="S229">
            <v>0</v>
          </cell>
          <cell r="T229">
            <v>3147152</v>
          </cell>
          <cell r="U229">
            <v>2675079.1999999997</v>
          </cell>
          <cell r="V229">
            <v>31098049</v>
          </cell>
          <cell r="W229">
            <v>83.771666523433495</v>
          </cell>
          <cell r="X229"/>
          <cell r="Y229">
            <v>0</v>
          </cell>
          <cell r="Z229">
            <v>0</v>
          </cell>
          <cell r="AA229">
            <v>472073</v>
          </cell>
        </row>
        <row r="230">
          <cell r="A230">
            <v>221</v>
          </cell>
          <cell r="B230" t="str">
            <v>Oak Bluffs</v>
          </cell>
          <cell r="C230">
            <v>2643282300</v>
          </cell>
          <cell r="D230">
            <v>10022655.363253638</v>
          </cell>
          <cell r="E230">
            <v>90941000</v>
          </cell>
          <cell r="F230">
            <v>1336900.2778609907</v>
          </cell>
          <cell r="G230">
            <v>11359556</v>
          </cell>
          <cell r="H230">
            <v>6755026.0499999998</v>
          </cell>
          <cell r="I230">
            <v>5572896</v>
          </cell>
          <cell r="J230">
            <v>5572896</v>
          </cell>
          <cell r="K230">
            <v>82.5</v>
          </cell>
          <cell r="L230"/>
          <cell r="M230">
            <v>5393204</v>
          </cell>
          <cell r="N230">
            <v>7.000000000000001E-3</v>
          </cell>
          <cell r="O230">
            <v>5430956</v>
          </cell>
          <cell r="P230">
            <v>80.398742503739129</v>
          </cell>
          <cell r="Q230">
            <v>2.101257496260871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5430956</v>
          </cell>
          <cell r="W230">
            <v>80.398742503739129</v>
          </cell>
          <cell r="X230"/>
          <cell r="Y230">
            <v>-141940</v>
          </cell>
          <cell r="Z230">
            <v>141940</v>
          </cell>
          <cell r="AA230">
            <v>0</v>
          </cell>
        </row>
        <row r="231">
          <cell r="A231">
            <v>222</v>
          </cell>
          <cell r="B231" t="str">
            <v>Oakham</v>
          </cell>
          <cell r="C231">
            <v>200330800</v>
          </cell>
          <cell r="D231">
            <v>759603.53044579923</v>
          </cell>
          <cell r="E231">
            <v>57189000</v>
          </cell>
          <cell r="F231">
            <v>840720.79689680343</v>
          </cell>
          <cell r="G231">
            <v>1600324</v>
          </cell>
          <cell r="H231">
            <v>2730511.92</v>
          </cell>
          <cell r="I231">
            <v>2252672</v>
          </cell>
          <cell r="J231">
            <v>1600324</v>
          </cell>
          <cell r="K231">
            <v>58.61</v>
          </cell>
          <cell r="L231"/>
          <cell r="M231">
            <v>1536370</v>
          </cell>
          <cell r="N231">
            <v>3.0700000000000002E-2</v>
          </cell>
          <cell r="O231">
            <v>1583537</v>
          </cell>
          <cell r="P231">
            <v>57.994143457172676</v>
          </cell>
          <cell r="Q231">
            <v>0.61585654282732349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1583537</v>
          </cell>
          <cell r="W231">
            <v>57.994143457172676</v>
          </cell>
          <cell r="X231"/>
          <cell r="Y231">
            <v>-16787</v>
          </cell>
          <cell r="Z231">
            <v>16787</v>
          </cell>
          <cell r="AA231">
            <v>0</v>
          </cell>
        </row>
        <row r="232">
          <cell r="A232">
            <v>223</v>
          </cell>
          <cell r="B232" t="str">
            <v>Orange</v>
          </cell>
          <cell r="C232">
            <v>502261700</v>
          </cell>
          <cell r="D232">
            <v>1904448.8442501544</v>
          </cell>
          <cell r="E232">
            <v>130684000</v>
          </cell>
          <cell r="F232">
            <v>1921151.9107111834</v>
          </cell>
          <cell r="G232">
            <v>3825601</v>
          </cell>
          <cell r="H232">
            <v>13361364.32</v>
          </cell>
          <cell r="I232">
            <v>11023126</v>
          </cell>
          <cell r="J232">
            <v>3825601</v>
          </cell>
          <cell r="K232">
            <v>28.63</v>
          </cell>
          <cell r="L232"/>
          <cell r="M232">
            <v>3955000</v>
          </cell>
          <cell r="N232">
            <v>4.6300000000000001E-2</v>
          </cell>
          <cell r="O232">
            <v>4138117</v>
          </cell>
          <cell r="P232">
            <v>30.97076691341951</v>
          </cell>
          <cell r="Q232">
            <v>0</v>
          </cell>
          <cell r="R232">
            <v>0</v>
          </cell>
          <cell r="S232">
            <v>0</v>
          </cell>
          <cell r="T232">
            <v>312516</v>
          </cell>
          <cell r="U232">
            <v>265638.59999999998</v>
          </cell>
          <cell r="V232">
            <v>3872478</v>
          </cell>
          <cell r="W232">
            <v>28.982654070763335</v>
          </cell>
          <cell r="X232"/>
          <cell r="Y232">
            <v>0</v>
          </cell>
          <cell r="Z232">
            <v>0</v>
          </cell>
          <cell r="AA232">
            <v>46877</v>
          </cell>
        </row>
        <row r="233">
          <cell r="A233">
            <v>224</v>
          </cell>
          <cell r="B233" t="str">
            <v>Orleans</v>
          </cell>
          <cell r="C233">
            <v>3849037500</v>
          </cell>
          <cell r="D233">
            <v>14594572.945439607</v>
          </cell>
          <cell r="E233">
            <v>245820000</v>
          </cell>
          <cell r="F233">
            <v>3613736.6677712887</v>
          </cell>
          <cell r="G233">
            <v>18208310</v>
          </cell>
          <cell r="H233">
            <v>4854769.9399999995</v>
          </cell>
          <cell r="I233">
            <v>4005185</v>
          </cell>
          <cell r="J233">
            <v>4005185</v>
          </cell>
          <cell r="K233">
            <v>82.5</v>
          </cell>
          <cell r="L233"/>
          <cell r="M233">
            <v>4057443</v>
          </cell>
          <cell r="N233">
            <v>3.3700000000000001E-2</v>
          </cell>
          <cell r="O233">
            <v>4194179</v>
          </cell>
          <cell r="P233">
            <v>86.392950682231515</v>
          </cell>
          <cell r="Q233">
            <v>0</v>
          </cell>
          <cell r="R233">
            <v>0</v>
          </cell>
          <cell r="S233">
            <v>0</v>
          </cell>
          <cell r="T233">
            <v>188994</v>
          </cell>
          <cell r="U233">
            <v>160644.9</v>
          </cell>
          <cell r="V233">
            <v>4033534</v>
          </cell>
          <cell r="W233">
            <v>83.083937032039884</v>
          </cell>
          <cell r="X233"/>
          <cell r="Y233">
            <v>0</v>
          </cell>
          <cell r="Z233">
            <v>0</v>
          </cell>
          <cell r="AA233">
            <v>28349</v>
          </cell>
        </row>
        <row r="234">
          <cell r="A234">
            <v>225</v>
          </cell>
          <cell r="B234" t="str">
            <v>Otis</v>
          </cell>
          <cell r="C234">
            <v>656047100</v>
          </cell>
          <cell r="D234">
            <v>2487564.0355787938</v>
          </cell>
          <cell r="E234">
            <v>46011000</v>
          </cell>
          <cell r="F234">
            <v>676395.89057369123</v>
          </cell>
          <cell r="G234">
            <v>3163960</v>
          </cell>
          <cell r="H234">
            <v>1547692</v>
          </cell>
          <cell r="I234">
            <v>1276846</v>
          </cell>
          <cell r="J234">
            <v>1276846</v>
          </cell>
          <cell r="K234">
            <v>82.5</v>
          </cell>
          <cell r="L234"/>
          <cell r="M234">
            <v>1338625</v>
          </cell>
          <cell r="N234">
            <v>4.0199999999999993E-2</v>
          </cell>
          <cell r="O234">
            <v>1392438</v>
          </cell>
          <cell r="P234">
            <v>89.968675938106543</v>
          </cell>
          <cell r="Q234">
            <v>0</v>
          </cell>
          <cell r="R234">
            <v>0</v>
          </cell>
          <cell r="S234">
            <v>0</v>
          </cell>
          <cell r="T234">
            <v>115592</v>
          </cell>
          <cell r="U234">
            <v>98253.2</v>
          </cell>
          <cell r="V234">
            <v>1294185</v>
          </cell>
          <cell r="W234">
            <v>83.620319805232569</v>
          </cell>
          <cell r="X234"/>
          <cell r="Y234">
            <v>0</v>
          </cell>
          <cell r="Z234">
            <v>0</v>
          </cell>
          <cell r="AA234">
            <v>17339</v>
          </cell>
        </row>
        <row r="235">
          <cell r="A235">
            <v>226</v>
          </cell>
          <cell r="B235" t="str">
            <v>Oxford</v>
          </cell>
          <cell r="C235">
            <v>1288985500</v>
          </cell>
          <cell r="D235">
            <v>4887505.7479600925</v>
          </cell>
          <cell r="E235">
            <v>362044000</v>
          </cell>
          <cell r="F235">
            <v>5322315.8333194554</v>
          </cell>
          <cell r="G235">
            <v>10209822</v>
          </cell>
          <cell r="H235">
            <v>21418322.639999997</v>
          </cell>
          <cell r="I235">
            <v>17670116</v>
          </cell>
          <cell r="J235">
            <v>10209822</v>
          </cell>
          <cell r="K235">
            <v>47.67</v>
          </cell>
          <cell r="L235"/>
          <cell r="M235">
            <v>10452875</v>
          </cell>
          <cell r="N235">
            <v>3.2899999999999999E-2</v>
          </cell>
          <cell r="O235">
            <v>10796775</v>
          </cell>
          <cell r="P235">
            <v>50.409059483660862</v>
          </cell>
          <cell r="Q235">
            <v>0</v>
          </cell>
          <cell r="R235">
            <v>0</v>
          </cell>
          <cell r="S235">
            <v>0</v>
          </cell>
          <cell r="T235">
            <v>586953</v>
          </cell>
          <cell r="U235">
            <v>498910.05</v>
          </cell>
          <cell r="V235">
            <v>10297865</v>
          </cell>
          <cell r="W235">
            <v>48.079698737790615</v>
          </cell>
          <cell r="X235"/>
          <cell r="Y235">
            <v>0</v>
          </cell>
          <cell r="Z235">
            <v>0</v>
          </cell>
          <cell r="AA235">
            <v>88043</v>
          </cell>
        </row>
        <row r="236">
          <cell r="A236">
            <v>227</v>
          </cell>
          <cell r="B236" t="str">
            <v>Palmer</v>
          </cell>
          <cell r="C236">
            <v>896242200</v>
          </cell>
          <cell r="D236">
            <v>3398322.8702451647</v>
          </cell>
          <cell r="E236">
            <v>283946000</v>
          </cell>
          <cell r="F236">
            <v>4174217.1990358243</v>
          </cell>
          <cell r="G236">
            <v>7572540</v>
          </cell>
          <cell r="H236">
            <v>18096850.359999999</v>
          </cell>
          <cell r="I236">
            <v>14929902</v>
          </cell>
          <cell r="J236">
            <v>7572540</v>
          </cell>
          <cell r="K236">
            <v>41.84</v>
          </cell>
          <cell r="L236"/>
          <cell r="M236">
            <v>7940989</v>
          </cell>
          <cell r="N236">
            <v>3.1099999999999999E-2</v>
          </cell>
          <cell r="O236">
            <v>8187954</v>
          </cell>
          <cell r="P236">
            <v>45.245188179806554</v>
          </cell>
          <cell r="Q236">
            <v>0</v>
          </cell>
          <cell r="R236">
            <v>0</v>
          </cell>
          <cell r="S236">
            <v>0</v>
          </cell>
          <cell r="T236">
            <v>615414</v>
          </cell>
          <cell r="U236">
            <v>523101.89999999997</v>
          </cell>
          <cell r="V236">
            <v>7664852</v>
          </cell>
          <cell r="W236">
            <v>42.354618884078569</v>
          </cell>
          <cell r="X236"/>
          <cell r="Y236">
            <v>0</v>
          </cell>
          <cell r="Z236">
            <v>0</v>
          </cell>
          <cell r="AA236">
            <v>92312</v>
          </cell>
        </row>
        <row r="237">
          <cell r="A237">
            <v>228</v>
          </cell>
          <cell r="B237" t="str">
            <v>Paxton</v>
          </cell>
          <cell r="C237">
            <v>450419600</v>
          </cell>
          <cell r="D237">
            <v>1707876.7635430233</v>
          </cell>
          <cell r="E237">
            <v>175630000</v>
          </cell>
          <cell r="F237">
            <v>2581891.5098880134</v>
          </cell>
          <cell r="G237">
            <v>4289768</v>
          </cell>
          <cell r="H237">
            <v>6783269</v>
          </cell>
          <cell r="I237">
            <v>5596197</v>
          </cell>
          <cell r="J237">
            <v>4289768</v>
          </cell>
          <cell r="K237">
            <v>63.24</v>
          </cell>
          <cell r="L237"/>
          <cell r="M237">
            <v>4622354</v>
          </cell>
          <cell r="N237">
            <v>3.5900000000000001E-2</v>
          </cell>
          <cell r="O237">
            <v>4788297</v>
          </cell>
          <cell r="P237">
            <v>70.58981443902637</v>
          </cell>
          <cell r="Q237">
            <v>0</v>
          </cell>
          <cell r="R237">
            <v>0</v>
          </cell>
          <cell r="S237">
            <v>0</v>
          </cell>
          <cell r="T237">
            <v>498529</v>
          </cell>
          <cell r="U237">
            <v>423749.64999999997</v>
          </cell>
          <cell r="V237">
            <v>4364547</v>
          </cell>
          <cell r="W237">
            <v>64.342826445479318</v>
          </cell>
          <cell r="X237"/>
          <cell r="Y237">
            <v>0</v>
          </cell>
          <cell r="Z237">
            <v>0</v>
          </cell>
          <cell r="AA237">
            <v>74779</v>
          </cell>
        </row>
        <row r="238">
          <cell r="A238">
            <v>229</v>
          </cell>
          <cell r="B238" t="str">
            <v>Peabody</v>
          </cell>
          <cell r="C238">
            <v>6526419100</v>
          </cell>
          <cell r="D238">
            <v>24746524.196623262</v>
          </cell>
          <cell r="E238">
            <v>1512479000</v>
          </cell>
          <cell r="F238">
            <v>22234565.216557037</v>
          </cell>
          <cell r="G238">
            <v>46981089</v>
          </cell>
          <cell r="H238">
            <v>66022706.560000002</v>
          </cell>
          <cell r="I238">
            <v>54468733</v>
          </cell>
          <cell r="J238">
            <v>46981089</v>
          </cell>
          <cell r="K238">
            <v>71.16</v>
          </cell>
          <cell r="L238"/>
          <cell r="M238">
            <v>47544583</v>
          </cell>
          <cell r="N238">
            <v>3.9600000000000003E-2</v>
          </cell>
          <cell r="O238">
            <v>49427348</v>
          </cell>
          <cell r="P238">
            <v>74.864165035526824</v>
          </cell>
          <cell r="Q238">
            <v>0</v>
          </cell>
          <cell r="R238">
            <v>0</v>
          </cell>
          <cell r="S238">
            <v>0</v>
          </cell>
          <cell r="T238">
            <v>2446259</v>
          </cell>
          <cell r="U238">
            <v>2079320.15</v>
          </cell>
          <cell r="V238">
            <v>47348028</v>
          </cell>
          <cell r="W238">
            <v>71.714763703258882</v>
          </cell>
          <cell r="X238"/>
          <cell r="Y238">
            <v>0</v>
          </cell>
          <cell r="Z238">
            <v>0</v>
          </cell>
          <cell r="AA238">
            <v>366939</v>
          </cell>
        </row>
        <row r="239">
          <cell r="A239">
            <v>230</v>
          </cell>
          <cell r="B239" t="str">
            <v>Pelham</v>
          </cell>
          <cell r="C239">
            <v>180375200</v>
          </cell>
          <cell r="D239">
            <v>683936.96188937058</v>
          </cell>
          <cell r="E239">
            <v>44893000</v>
          </cell>
          <cell r="F239">
            <v>659960.45979276078</v>
          </cell>
          <cell r="G239">
            <v>1343897</v>
          </cell>
          <cell r="H239">
            <v>1305761.01</v>
          </cell>
          <cell r="I239">
            <v>1077253</v>
          </cell>
          <cell r="J239">
            <v>1077253</v>
          </cell>
          <cell r="K239">
            <v>82.5</v>
          </cell>
          <cell r="L239"/>
          <cell r="M239">
            <v>1185068.385</v>
          </cell>
          <cell r="N239">
            <v>2.6599999999999999E-2</v>
          </cell>
          <cell r="O239">
            <v>1216591</v>
          </cell>
          <cell r="P239">
            <v>93.171031351288391</v>
          </cell>
          <cell r="Q239">
            <v>0</v>
          </cell>
          <cell r="R239">
            <v>0</v>
          </cell>
          <cell r="S239">
            <v>0</v>
          </cell>
          <cell r="T239">
            <v>139338</v>
          </cell>
          <cell r="U239">
            <v>118437.3</v>
          </cell>
          <cell r="V239">
            <v>1098154</v>
          </cell>
          <cell r="W239">
            <v>84.10068853258224</v>
          </cell>
          <cell r="X239"/>
          <cell r="Y239">
            <v>0</v>
          </cell>
          <cell r="Z239">
            <v>0</v>
          </cell>
          <cell r="AA239">
            <v>20901</v>
          </cell>
        </row>
        <row r="240">
          <cell r="A240">
            <v>231</v>
          </cell>
          <cell r="B240" t="str">
            <v>Pembroke</v>
          </cell>
          <cell r="C240">
            <v>2383250400</v>
          </cell>
          <cell r="D240">
            <v>9036680.4194680154</v>
          </cell>
          <cell r="E240">
            <v>643143000</v>
          </cell>
          <cell r="F240">
            <v>9454680.016761981</v>
          </cell>
          <cell r="G240">
            <v>18491360</v>
          </cell>
          <cell r="H240">
            <v>30278155.873739995</v>
          </cell>
          <cell r="I240">
            <v>24979479</v>
          </cell>
          <cell r="J240">
            <v>18491360</v>
          </cell>
          <cell r="K240">
            <v>61.07</v>
          </cell>
          <cell r="L240"/>
          <cell r="M240">
            <v>18734967</v>
          </cell>
          <cell r="N240">
            <v>2.3E-2</v>
          </cell>
          <cell r="O240">
            <v>19165871</v>
          </cell>
          <cell r="P240">
            <v>63.299333948612137</v>
          </cell>
          <cell r="Q240">
            <v>0</v>
          </cell>
          <cell r="R240">
            <v>0</v>
          </cell>
          <cell r="S240">
            <v>0</v>
          </cell>
          <cell r="T240">
            <v>674511</v>
          </cell>
          <cell r="U240">
            <v>573334.35</v>
          </cell>
          <cell r="V240">
            <v>18592537</v>
          </cell>
          <cell r="W240">
            <v>61.40577741105151</v>
          </cell>
          <cell r="X240"/>
          <cell r="Y240">
            <v>0</v>
          </cell>
          <cell r="Z240">
            <v>0</v>
          </cell>
          <cell r="AA240">
            <v>101177</v>
          </cell>
        </row>
        <row r="241">
          <cell r="A241">
            <v>232</v>
          </cell>
          <cell r="B241" t="str">
            <v>Pepperell</v>
          </cell>
          <cell r="C241">
            <v>1138423200</v>
          </cell>
          <cell r="D241">
            <v>4316611.733499812</v>
          </cell>
          <cell r="E241">
            <v>393994000</v>
          </cell>
          <cell r="F241">
            <v>5792004.5752252918</v>
          </cell>
          <cell r="G241">
            <v>10108616</v>
          </cell>
          <cell r="H241">
            <v>17770463</v>
          </cell>
          <cell r="I241">
            <v>14660632</v>
          </cell>
          <cell r="J241">
            <v>10108616</v>
          </cell>
          <cell r="K241">
            <v>56.88</v>
          </cell>
          <cell r="L241"/>
          <cell r="M241">
            <v>9864154</v>
          </cell>
          <cell r="N241">
            <v>3.3599999999999998E-2</v>
          </cell>
          <cell r="O241">
            <v>10195590</v>
          </cell>
          <cell r="P241">
            <v>57.373800558826183</v>
          </cell>
          <cell r="Q241">
            <v>0</v>
          </cell>
          <cell r="R241">
            <v>0</v>
          </cell>
          <cell r="S241">
            <v>0</v>
          </cell>
          <cell r="T241">
            <v>86974</v>
          </cell>
          <cell r="U241">
            <v>73927.899999999994</v>
          </cell>
          <cell r="V241">
            <v>10121662</v>
          </cell>
          <cell r="W241">
            <v>56.957784386371927</v>
          </cell>
          <cell r="X241"/>
          <cell r="Y241">
            <v>0</v>
          </cell>
          <cell r="Z241">
            <v>0</v>
          </cell>
          <cell r="AA241">
            <v>13046</v>
          </cell>
        </row>
        <row r="242">
          <cell r="A242">
            <v>233</v>
          </cell>
          <cell r="B242" t="str">
            <v>Peru</v>
          </cell>
          <cell r="C242">
            <v>89124800</v>
          </cell>
          <cell r="D242">
            <v>337938.61318517051</v>
          </cell>
          <cell r="E242">
            <v>15291000</v>
          </cell>
          <cell r="F242">
            <v>224789.06267549741</v>
          </cell>
          <cell r="G242">
            <v>562728</v>
          </cell>
          <cell r="H242">
            <v>1203261.8</v>
          </cell>
          <cell r="I242">
            <v>992691</v>
          </cell>
          <cell r="J242">
            <v>562728</v>
          </cell>
          <cell r="K242">
            <v>46.77</v>
          </cell>
          <cell r="L242"/>
          <cell r="M242">
            <v>577209</v>
          </cell>
          <cell r="N242">
            <v>3.5200000000000002E-2</v>
          </cell>
          <cell r="O242">
            <v>597527</v>
          </cell>
          <cell r="P242">
            <v>49.658935403750036</v>
          </cell>
          <cell r="Q242">
            <v>0</v>
          </cell>
          <cell r="R242">
            <v>0</v>
          </cell>
          <cell r="S242">
            <v>0</v>
          </cell>
          <cell r="T242">
            <v>34799</v>
          </cell>
          <cell r="U242">
            <v>29579.149999999998</v>
          </cell>
          <cell r="V242">
            <v>567948</v>
          </cell>
          <cell r="W242">
            <v>47.200700628907192</v>
          </cell>
          <cell r="X242"/>
          <cell r="Y242">
            <v>0</v>
          </cell>
          <cell r="Z242">
            <v>0</v>
          </cell>
          <cell r="AA242">
            <v>5220</v>
          </cell>
        </row>
        <row r="243">
          <cell r="A243">
            <v>234</v>
          </cell>
          <cell r="B243" t="str">
            <v>Petersham</v>
          </cell>
          <cell r="C243">
            <v>151416500</v>
          </cell>
          <cell r="D243">
            <v>574132.92398246471</v>
          </cell>
          <cell r="E243">
            <v>33521000</v>
          </cell>
          <cell r="F243">
            <v>492783.6093090935</v>
          </cell>
          <cell r="G243">
            <v>1066917</v>
          </cell>
          <cell r="H243">
            <v>1322533.55</v>
          </cell>
          <cell r="I243">
            <v>1091090</v>
          </cell>
          <cell r="J243">
            <v>1066917</v>
          </cell>
          <cell r="K243">
            <v>80.67</v>
          </cell>
          <cell r="L243"/>
          <cell r="M243">
            <v>1113438</v>
          </cell>
          <cell r="N243">
            <v>3.8899999999999997E-2</v>
          </cell>
          <cell r="O243">
            <v>1156751</v>
          </cell>
          <cell r="P243">
            <v>87.46477546826695</v>
          </cell>
          <cell r="Q243">
            <v>0</v>
          </cell>
          <cell r="R243">
            <v>0</v>
          </cell>
          <cell r="S243">
            <v>0</v>
          </cell>
          <cell r="T243">
            <v>89834</v>
          </cell>
          <cell r="U243">
            <v>76358.899999999994</v>
          </cell>
          <cell r="V243">
            <v>1080392</v>
          </cell>
          <cell r="W243">
            <v>81.69108450972756</v>
          </cell>
          <cell r="X243"/>
          <cell r="Y243">
            <v>0</v>
          </cell>
          <cell r="Z243">
            <v>0</v>
          </cell>
          <cell r="AA243">
            <v>13475</v>
          </cell>
        </row>
        <row r="244">
          <cell r="A244">
            <v>235</v>
          </cell>
          <cell r="B244" t="str">
            <v>Phillipston</v>
          </cell>
          <cell r="C244">
            <v>190957600</v>
          </cell>
          <cell r="D244">
            <v>724062.73586216767</v>
          </cell>
          <cell r="E244">
            <v>41027000</v>
          </cell>
          <cell r="F244">
            <v>603127.38698499987</v>
          </cell>
          <cell r="G244">
            <v>1327190</v>
          </cell>
          <cell r="H244">
            <v>2521053</v>
          </cell>
          <cell r="I244">
            <v>2079869</v>
          </cell>
          <cell r="J244">
            <v>1327190</v>
          </cell>
          <cell r="K244">
            <v>52.64</v>
          </cell>
          <cell r="L244"/>
          <cell r="M244">
            <v>1381038</v>
          </cell>
          <cell r="N244">
            <v>4.0399999999999998E-2</v>
          </cell>
          <cell r="O244">
            <v>1436832</v>
          </cell>
          <cell r="P244">
            <v>56.993327788031429</v>
          </cell>
          <cell r="Q244">
            <v>0</v>
          </cell>
          <cell r="R244">
            <v>0</v>
          </cell>
          <cell r="S244">
            <v>0</v>
          </cell>
          <cell r="T244">
            <v>109642</v>
          </cell>
          <cell r="U244">
            <v>93195.7</v>
          </cell>
          <cell r="V244">
            <v>1343636</v>
          </cell>
          <cell r="W244">
            <v>53.296618516151781</v>
          </cell>
          <cell r="X244"/>
          <cell r="Y244">
            <v>0</v>
          </cell>
          <cell r="Z244">
            <v>0</v>
          </cell>
          <cell r="AA244">
            <v>16446</v>
          </cell>
        </row>
        <row r="245">
          <cell r="A245">
            <v>236</v>
          </cell>
          <cell r="B245" t="str">
            <v>Pittsfield</v>
          </cell>
          <cell r="C245">
            <v>3452075400</v>
          </cell>
          <cell r="D245">
            <v>13089393.449260395</v>
          </cell>
          <cell r="E245">
            <v>1035070000</v>
          </cell>
          <cell r="F245">
            <v>15216298.156008575</v>
          </cell>
          <cell r="G245">
            <v>28305692</v>
          </cell>
          <cell r="H245">
            <v>68494174.319999993</v>
          </cell>
          <cell r="I245">
            <v>56507694</v>
          </cell>
          <cell r="J245">
            <v>28305692</v>
          </cell>
          <cell r="K245">
            <v>41.33</v>
          </cell>
          <cell r="L245"/>
          <cell r="M245">
            <v>29086218</v>
          </cell>
          <cell r="N245">
            <v>4.4999999999999997E-3</v>
          </cell>
          <cell r="O245">
            <v>29217106</v>
          </cell>
          <cell r="P245">
            <v>42.656337257968431</v>
          </cell>
          <cell r="Q245">
            <v>0</v>
          </cell>
          <cell r="R245">
            <v>0</v>
          </cell>
          <cell r="S245">
            <v>0</v>
          </cell>
          <cell r="T245">
            <v>911414</v>
          </cell>
          <cell r="U245">
            <v>774701.9</v>
          </cell>
          <cell r="V245">
            <v>28442404</v>
          </cell>
          <cell r="W245">
            <v>41.525289241562469</v>
          </cell>
          <cell r="X245"/>
          <cell r="Y245">
            <v>0</v>
          </cell>
          <cell r="Z245">
            <v>0</v>
          </cell>
          <cell r="AA245">
            <v>136712</v>
          </cell>
        </row>
        <row r="246">
          <cell r="A246">
            <v>237</v>
          </cell>
          <cell r="B246" t="str">
            <v>Plainfield</v>
          </cell>
          <cell r="C246">
            <v>87121300</v>
          </cell>
          <cell r="D246">
            <v>330341.84986546054</v>
          </cell>
          <cell r="E246">
            <v>12746000</v>
          </cell>
          <cell r="F246">
            <v>187375.6714970826</v>
          </cell>
          <cell r="G246">
            <v>517718</v>
          </cell>
          <cell r="H246">
            <v>690022.76</v>
          </cell>
          <cell r="I246">
            <v>569269</v>
          </cell>
          <cell r="J246">
            <v>517718</v>
          </cell>
          <cell r="K246">
            <v>75.03</v>
          </cell>
          <cell r="L246"/>
          <cell r="M246">
            <v>503520</v>
          </cell>
          <cell r="N246">
            <v>3.3599999999999998E-2</v>
          </cell>
          <cell r="O246">
            <v>520438</v>
          </cell>
          <cell r="P246">
            <v>75.423309225336283</v>
          </cell>
          <cell r="Q246">
            <v>0</v>
          </cell>
          <cell r="R246">
            <v>0</v>
          </cell>
          <cell r="S246">
            <v>0</v>
          </cell>
          <cell r="T246">
            <v>2720</v>
          </cell>
          <cell r="U246">
            <v>2312</v>
          </cell>
          <cell r="V246">
            <v>518126</v>
          </cell>
          <cell r="W246">
            <v>75.088247813738775</v>
          </cell>
          <cell r="X246"/>
          <cell r="Y246">
            <v>0</v>
          </cell>
          <cell r="Z246">
            <v>0</v>
          </cell>
          <cell r="AA246">
            <v>408</v>
          </cell>
        </row>
        <row r="247">
          <cell r="A247">
            <v>238</v>
          </cell>
          <cell r="B247" t="str">
            <v>Plainville</v>
          </cell>
          <cell r="C247">
            <v>1227709400</v>
          </cell>
          <cell r="D247">
            <v>4655162.334506196</v>
          </cell>
          <cell r="E247">
            <v>328379000</v>
          </cell>
          <cell r="F247">
            <v>4827415.3170045884</v>
          </cell>
          <cell r="G247">
            <v>9482578</v>
          </cell>
          <cell r="H247">
            <v>13769507.419999998</v>
          </cell>
          <cell r="I247">
            <v>11359844</v>
          </cell>
          <cell r="J247">
            <v>9482578</v>
          </cell>
          <cell r="K247">
            <v>68.87</v>
          </cell>
          <cell r="L247"/>
          <cell r="M247">
            <v>9181991</v>
          </cell>
          <cell r="N247">
            <v>6.4100000000000004E-2</v>
          </cell>
          <cell r="O247">
            <v>9770557</v>
          </cell>
          <cell r="P247">
            <v>70.957926830471919</v>
          </cell>
          <cell r="Q247">
            <v>0</v>
          </cell>
          <cell r="R247">
            <v>0</v>
          </cell>
          <cell r="S247">
            <v>0</v>
          </cell>
          <cell r="T247">
            <v>287979</v>
          </cell>
          <cell r="U247">
            <v>244782.15</v>
          </cell>
          <cell r="V247">
            <v>9525775</v>
          </cell>
          <cell r="W247">
            <v>69.180216179439782</v>
          </cell>
          <cell r="X247"/>
          <cell r="Y247">
            <v>0</v>
          </cell>
          <cell r="Z247">
            <v>0</v>
          </cell>
          <cell r="AA247">
            <v>43197</v>
          </cell>
        </row>
        <row r="248">
          <cell r="A248">
            <v>239</v>
          </cell>
          <cell r="B248" t="str">
            <v>Plymouth</v>
          </cell>
          <cell r="C248">
            <v>8960909400</v>
          </cell>
          <cell r="D248">
            <v>33977493.307294473</v>
          </cell>
          <cell r="E248">
            <v>1799011000</v>
          </cell>
          <cell r="F248">
            <v>26446798.537238199</v>
          </cell>
          <cell r="G248">
            <v>60424292</v>
          </cell>
          <cell r="H248">
            <v>84727196.122590005</v>
          </cell>
          <cell r="I248">
            <v>69899937</v>
          </cell>
          <cell r="J248">
            <v>60424292</v>
          </cell>
          <cell r="K248">
            <v>71.319999999999993</v>
          </cell>
          <cell r="L248"/>
          <cell r="M248">
            <v>62123870</v>
          </cell>
          <cell r="N248">
            <v>4.07E-2</v>
          </cell>
          <cell r="O248">
            <v>64652312</v>
          </cell>
          <cell r="P248">
            <v>76.306445815173589</v>
          </cell>
          <cell r="Q248">
            <v>0</v>
          </cell>
          <cell r="R248">
            <v>0</v>
          </cell>
          <cell r="S248">
            <v>0</v>
          </cell>
          <cell r="T248">
            <v>4228020</v>
          </cell>
          <cell r="U248">
            <v>3593817</v>
          </cell>
          <cell r="V248">
            <v>61058495</v>
          </cell>
          <cell r="W248">
            <v>72.064812473737177</v>
          </cell>
          <cell r="X248"/>
          <cell r="Y248">
            <v>0</v>
          </cell>
          <cell r="Z248">
            <v>0</v>
          </cell>
          <cell r="AA248">
            <v>634203</v>
          </cell>
        </row>
        <row r="249">
          <cell r="A249">
            <v>240</v>
          </cell>
          <cell r="B249" t="str">
            <v>Plympton</v>
          </cell>
          <cell r="C249">
            <v>508346600</v>
          </cell>
          <cell r="D249">
            <v>1927521.2401194349</v>
          </cell>
          <cell r="E249">
            <v>99584000</v>
          </cell>
          <cell r="F249">
            <v>1463958.8004366448</v>
          </cell>
          <cell r="G249">
            <v>3391480</v>
          </cell>
          <cell r="H249">
            <v>4658154.7581900004</v>
          </cell>
          <cell r="I249">
            <v>3842978</v>
          </cell>
          <cell r="J249">
            <v>3391480</v>
          </cell>
          <cell r="K249">
            <v>72.81</v>
          </cell>
          <cell r="L249"/>
          <cell r="M249">
            <v>3266566</v>
          </cell>
          <cell r="N249">
            <v>6.3100000000000003E-2</v>
          </cell>
          <cell r="O249">
            <v>3472686</v>
          </cell>
          <cell r="P249">
            <v>74.550678976354291</v>
          </cell>
          <cell r="Q249">
            <v>0</v>
          </cell>
          <cell r="R249">
            <v>0</v>
          </cell>
          <cell r="S249">
            <v>0</v>
          </cell>
          <cell r="T249">
            <v>81206</v>
          </cell>
          <cell r="U249">
            <v>69025.099999999991</v>
          </cell>
          <cell r="V249">
            <v>3403661</v>
          </cell>
          <cell r="W249">
            <v>73.068869041236965</v>
          </cell>
          <cell r="X249"/>
          <cell r="Y249">
            <v>0</v>
          </cell>
          <cell r="Z249">
            <v>0</v>
          </cell>
          <cell r="AA249">
            <v>12181</v>
          </cell>
        </row>
        <row r="250">
          <cell r="A250">
            <v>241</v>
          </cell>
          <cell r="B250" t="str">
            <v>Princeton</v>
          </cell>
          <cell r="C250">
            <v>459644500</v>
          </cell>
          <cell r="D250">
            <v>1742855.2421794059</v>
          </cell>
          <cell r="E250">
            <v>170313000</v>
          </cell>
          <cell r="F250">
            <v>2503727.6588484724</v>
          </cell>
          <cell r="G250">
            <v>4246583</v>
          </cell>
          <cell r="H250">
            <v>4469176</v>
          </cell>
          <cell r="I250">
            <v>3687070</v>
          </cell>
          <cell r="J250">
            <v>3687070</v>
          </cell>
          <cell r="K250">
            <v>82.5</v>
          </cell>
          <cell r="L250"/>
          <cell r="M250">
            <v>3806867</v>
          </cell>
          <cell r="N250">
            <v>2.5600000000000001E-2</v>
          </cell>
          <cell r="O250">
            <v>3904323</v>
          </cell>
          <cell r="P250">
            <v>87.361137713081789</v>
          </cell>
          <cell r="Q250">
            <v>0</v>
          </cell>
          <cell r="R250">
            <v>0</v>
          </cell>
          <cell r="S250">
            <v>0</v>
          </cell>
          <cell r="T250">
            <v>217253</v>
          </cell>
          <cell r="U250">
            <v>184665.05</v>
          </cell>
          <cell r="V250">
            <v>3719658</v>
          </cell>
          <cell r="W250">
            <v>83.22916797190355</v>
          </cell>
          <cell r="X250"/>
          <cell r="Y250">
            <v>0</v>
          </cell>
          <cell r="Z250">
            <v>0</v>
          </cell>
          <cell r="AA250">
            <v>32588</v>
          </cell>
        </row>
        <row r="251">
          <cell r="A251">
            <v>242</v>
          </cell>
          <cell r="B251" t="str">
            <v>Provincetown</v>
          </cell>
          <cell r="C251">
            <v>2588786400</v>
          </cell>
          <cell r="D251">
            <v>9816020.7467352543</v>
          </cell>
          <cell r="E251">
            <v>122210000</v>
          </cell>
          <cell r="F251">
            <v>1796577.8137186933</v>
          </cell>
          <cell r="G251">
            <v>11612599</v>
          </cell>
          <cell r="H251">
            <v>1459359.41</v>
          </cell>
          <cell r="I251">
            <v>1203972</v>
          </cell>
          <cell r="J251">
            <v>1203972</v>
          </cell>
          <cell r="K251">
            <v>82.5</v>
          </cell>
          <cell r="L251"/>
          <cell r="M251">
            <v>1212590.0430000001</v>
          </cell>
          <cell r="N251">
            <v>3.7199999999999997E-2</v>
          </cell>
          <cell r="O251">
            <v>1257698</v>
          </cell>
          <cell r="P251">
            <v>86.181511653801593</v>
          </cell>
          <cell r="Q251">
            <v>0</v>
          </cell>
          <cell r="R251">
            <v>0</v>
          </cell>
          <cell r="S251">
            <v>0</v>
          </cell>
          <cell r="T251">
            <v>53726</v>
          </cell>
          <cell r="U251">
            <v>45667.1</v>
          </cell>
          <cell r="V251">
            <v>1212031</v>
          </cell>
          <cell r="W251">
            <v>83.052261951015893</v>
          </cell>
          <cell r="X251"/>
          <cell r="Y251">
            <v>0</v>
          </cell>
          <cell r="Z251">
            <v>0</v>
          </cell>
          <cell r="AA251">
            <v>8059</v>
          </cell>
        </row>
        <row r="252">
          <cell r="A252">
            <v>243</v>
          </cell>
          <cell r="B252" t="str">
            <v>Quincy</v>
          </cell>
          <cell r="C252">
            <v>11574140000</v>
          </cell>
          <cell r="D252">
            <v>43886200.254149348</v>
          </cell>
          <cell r="E252">
            <v>2813552000</v>
          </cell>
          <cell r="F252">
            <v>41361305.138236292</v>
          </cell>
          <cell r="G252">
            <v>85247505</v>
          </cell>
          <cell r="H252">
            <v>109445454.63971998</v>
          </cell>
          <cell r="I252">
            <v>90292500</v>
          </cell>
          <cell r="J252">
            <v>85247505</v>
          </cell>
          <cell r="K252">
            <v>77.89</v>
          </cell>
          <cell r="L252"/>
          <cell r="M252">
            <v>85144070</v>
          </cell>
          <cell r="N252">
            <v>3.8199999999999998E-2</v>
          </cell>
          <cell r="O252">
            <v>88396573</v>
          </cell>
          <cell r="P252">
            <v>80.767696832170756</v>
          </cell>
          <cell r="Q252">
            <v>0</v>
          </cell>
          <cell r="R252">
            <v>0</v>
          </cell>
          <cell r="S252">
            <v>0</v>
          </cell>
          <cell r="T252">
            <v>3149068</v>
          </cell>
          <cell r="U252">
            <v>2676707.7999999998</v>
          </cell>
          <cell r="V252">
            <v>85719865</v>
          </cell>
          <cell r="W252">
            <v>78.321996360815987</v>
          </cell>
          <cell r="X252"/>
          <cell r="Y252">
            <v>0</v>
          </cell>
          <cell r="Z252">
            <v>0</v>
          </cell>
          <cell r="AA252">
            <v>472360</v>
          </cell>
        </row>
        <row r="253">
          <cell r="A253">
            <v>244</v>
          </cell>
          <cell r="B253" t="str">
            <v>Randolph</v>
          </cell>
          <cell r="C253">
            <v>2778259700</v>
          </cell>
          <cell r="D253">
            <v>10534455.393854998</v>
          </cell>
          <cell r="E253">
            <v>833470000</v>
          </cell>
          <cell r="F253">
            <v>12252628.347926678</v>
          </cell>
          <cell r="G253">
            <v>22787084</v>
          </cell>
          <cell r="H253">
            <v>40706272.85723</v>
          </cell>
          <cell r="I253">
            <v>33582675</v>
          </cell>
          <cell r="J253">
            <v>22787084</v>
          </cell>
          <cell r="K253">
            <v>55.98</v>
          </cell>
          <cell r="L253"/>
          <cell r="M253">
            <v>23664133</v>
          </cell>
          <cell r="N253">
            <v>3.2099999999999997E-2</v>
          </cell>
          <cell r="O253">
            <v>24423752</v>
          </cell>
          <cell r="P253">
            <v>59.999971222278099</v>
          </cell>
          <cell r="Q253">
            <v>0</v>
          </cell>
          <cell r="R253">
            <v>0</v>
          </cell>
          <cell r="S253">
            <v>0</v>
          </cell>
          <cell r="T253">
            <v>1636668</v>
          </cell>
          <cell r="U253">
            <v>1391167.8</v>
          </cell>
          <cell r="V253">
            <v>23032584</v>
          </cell>
          <cell r="W253">
            <v>56.582394759605442</v>
          </cell>
          <cell r="X253"/>
          <cell r="Y253">
            <v>0</v>
          </cell>
          <cell r="Z253">
            <v>0</v>
          </cell>
          <cell r="AA253">
            <v>245500</v>
          </cell>
        </row>
        <row r="254">
          <cell r="A254">
            <v>245</v>
          </cell>
          <cell r="B254" t="str">
            <v>Raynham</v>
          </cell>
          <cell r="C254">
            <v>1862199900</v>
          </cell>
          <cell r="D254">
            <v>7060989.2160157813</v>
          </cell>
          <cell r="E254">
            <v>476808000</v>
          </cell>
          <cell r="F254">
            <v>7009431.9139479809</v>
          </cell>
          <cell r="G254">
            <v>14070421</v>
          </cell>
          <cell r="H254">
            <v>22513449</v>
          </cell>
          <cell r="I254">
            <v>18573595</v>
          </cell>
          <cell r="J254">
            <v>14070421</v>
          </cell>
          <cell r="K254">
            <v>62.5</v>
          </cell>
          <cell r="L254"/>
          <cell r="M254">
            <v>14048940</v>
          </cell>
          <cell r="N254">
            <v>4.07E-2</v>
          </cell>
          <cell r="O254">
            <v>14620732</v>
          </cell>
          <cell r="P254">
            <v>64.942212985669144</v>
          </cell>
          <cell r="Q254">
            <v>0</v>
          </cell>
          <cell r="R254">
            <v>0</v>
          </cell>
          <cell r="S254">
            <v>0</v>
          </cell>
          <cell r="T254">
            <v>550311</v>
          </cell>
          <cell r="U254">
            <v>467764.35</v>
          </cell>
          <cell r="V254">
            <v>14152968</v>
          </cell>
          <cell r="W254">
            <v>62.864503790600899</v>
          </cell>
          <cell r="X254"/>
          <cell r="Y254">
            <v>0</v>
          </cell>
          <cell r="Z254">
            <v>0</v>
          </cell>
          <cell r="AA254">
            <v>82547</v>
          </cell>
        </row>
        <row r="255">
          <cell r="A255">
            <v>246</v>
          </cell>
          <cell r="B255" t="str">
            <v>Reading</v>
          </cell>
          <cell r="C255">
            <v>4027651700</v>
          </cell>
          <cell r="D255">
            <v>15271832.642439529</v>
          </cell>
          <cell r="E255">
            <v>1241500000</v>
          </cell>
          <cell r="F255">
            <v>18250972.553242434</v>
          </cell>
          <cell r="G255">
            <v>33522805</v>
          </cell>
          <cell r="H255">
            <v>40127847.613879994</v>
          </cell>
          <cell r="I255">
            <v>33105474</v>
          </cell>
          <cell r="J255">
            <v>33105474</v>
          </cell>
          <cell r="K255">
            <v>82.5</v>
          </cell>
          <cell r="L255"/>
          <cell r="M255">
            <v>32033000</v>
          </cell>
          <cell r="N255">
            <v>4.1599999999999998E-2</v>
          </cell>
          <cell r="O255">
            <v>33365573</v>
          </cell>
          <cell r="P255">
            <v>83.148175105357609</v>
          </cell>
          <cell r="Q255">
            <v>0</v>
          </cell>
          <cell r="R255">
            <v>0</v>
          </cell>
          <cell r="S255">
            <v>0</v>
          </cell>
          <cell r="T255">
            <v>260099</v>
          </cell>
          <cell r="U255">
            <v>221084.15</v>
          </cell>
          <cell r="V255">
            <v>33144489</v>
          </cell>
          <cell r="W255">
            <v>82.597226043431021</v>
          </cell>
          <cell r="X255"/>
          <cell r="Y255">
            <v>0</v>
          </cell>
          <cell r="Z255">
            <v>0</v>
          </cell>
          <cell r="AA255">
            <v>39015</v>
          </cell>
        </row>
        <row r="256">
          <cell r="A256">
            <v>247</v>
          </cell>
          <cell r="B256" t="str">
            <v>Rehoboth</v>
          </cell>
          <cell r="C256">
            <v>1581077700</v>
          </cell>
          <cell r="D256">
            <v>5995045.2093693241</v>
          </cell>
          <cell r="E256">
            <v>452522000</v>
          </cell>
          <cell r="F256">
            <v>6652409.6671271622</v>
          </cell>
          <cell r="G256">
            <v>12647455</v>
          </cell>
          <cell r="H256">
            <v>18411664</v>
          </cell>
          <cell r="I256">
            <v>15189623</v>
          </cell>
          <cell r="J256">
            <v>12647455</v>
          </cell>
          <cell r="K256">
            <v>68.69</v>
          </cell>
          <cell r="L256"/>
          <cell r="M256">
            <v>12753669</v>
          </cell>
          <cell r="N256">
            <v>3.3700000000000001E-2</v>
          </cell>
          <cell r="O256">
            <v>13183468</v>
          </cell>
          <cell r="P256">
            <v>71.603891967613578</v>
          </cell>
          <cell r="Q256">
            <v>0</v>
          </cell>
          <cell r="R256">
            <v>0</v>
          </cell>
          <cell r="S256">
            <v>0</v>
          </cell>
          <cell r="T256">
            <v>536013</v>
          </cell>
          <cell r="U256">
            <v>455611.05</v>
          </cell>
          <cell r="V256">
            <v>12727857</v>
          </cell>
          <cell r="W256">
            <v>69.129313895799967</v>
          </cell>
          <cell r="X256"/>
          <cell r="Y256">
            <v>0</v>
          </cell>
          <cell r="Z256">
            <v>0</v>
          </cell>
          <cell r="AA256">
            <v>80402</v>
          </cell>
        </row>
        <row r="257">
          <cell r="A257">
            <v>248</v>
          </cell>
          <cell r="B257" t="str">
            <v>Revere</v>
          </cell>
          <cell r="C257">
            <v>4135457600</v>
          </cell>
          <cell r="D257">
            <v>15680605.243771359</v>
          </cell>
          <cell r="E257">
            <v>1083734000</v>
          </cell>
          <cell r="F257">
            <v>15931695.11801501</v>
          </cell>
          <cell r="G257">
            <v>31612300</v>
          </cell>
          <cell r="H257">
            <v>86138278.676439986</v>
          </cell>
          <cell r="I257">
            <v>71064080</v>
          </cell>
          <cell r="J257">
            <v>31612300</v>
          </cell>
          <cell r="K257">
            <v>36.700000000000003</v>
          </cell>
          <cell r="L257"/>
          <cell r="M257">
            <v>31339718</v>
          </cell>
          <cell r="N257">
            <v>3.5799999999999998E-2</v>
          </cell>
          <cell r="O257">
            <v>32461680</v>
          </cell>
          <cell r="P257">
            <v>37.685545263721089</v>
          </cell>
          <cell r="Q257">
            <v>0</v>
          </cell>
          <cell r="R257">
            <v>0</v>
          </cell>
          <cell r="S257">
            <v>0</v>
          </cell>
          <cell r="T257">
            <v>849380</v>
          </cell>
          <cell r="U257">
            <v>721973</v>
          </cell>
          <cell r="V257">
            <v>31739707</v>
          </cell>
          <cell r="W257">
            <v>36.847389439047674</v>
          </cell>
          <cell r="X257"/>
          <cell r="Y257">
            <v>0</v>
          </cell>
          <cell r="Z257">
            <v>0</v>
          </cell>
          <cell r="AA257">
            <v>127407</v>
          </cell>
        </row>
        <row r="258">
          <cell r="A258">
            <v>249</v>
          </cell>
          <cell r="B258" t="str">
            <v>Richmond</v>
          </cell>
          <cell r="C258">
            <v>471800300</v>
          </cell>
          <cell r="D258">
            <v>1788946.9494725084</v>
          </cell>
          <cell r="E258">
            <v>110491000</v>
          </cell>
          <cell r="F258">
            <v>1624299.8053808375</v>
          </cell>
          <cell r="G258">
            <v>3413247</v>
          </cell>
          <cell r="H258">
            <v>1203251.3800000001</v>
          </cell>
          <cell r="I258">
            <v>992682</v>
          </cell>
          <cell r="J258">
            <v>992682</v>
          </cell>
          <cell r="K258">
            <v>82.5</v>
          </cell>
          <cell r="L258"/>
          <cell r="M258">
            <v>1115020.9710000001</v>
          </cell>
          <cell r="N258">
            <v>2.7799999999999998E-2</v>
          </cell>
          <cell r="O258">
            <v>1146019</v>
          </cell>
          <cell r="P258">
            <v>95.243522596250827</v>
          </cell>
          <cell r="Q258">
            <v>0</v>
          </cell>
          <cell r="R258">
            <v>0</v>
          </cell>
          <cell r="S258">
            <v>0</v>
          </cell>
          <cell r="T258">
            <v>153337</v>
          </cell>
          <cell r="U258">
            <v>130336.45</v>
          </cell>
          <cell r="V258">
            <v>1015683</v>
          </cell>
          <cell r="W258">
            <v>84.411538343716657</v>
          </cell>
          <cell r="X258"/>
          <cell r="Y258">
            <v>0</v>
          </cell>
          <cell r="Z258">
            <v>0</v>
          </cell>
          <cell r="AA258">
            <v>23001</v>
          </cell>
        </row>
        <row r="259">
          <cell r="A259">
            <v>250</v>
          </cell>
          <cell r="B259" t="str">
            <v>Rochester</v>
          </cell>
          <cell r="C259">
            <v>849130600</v>
          </cell>
          <cell r="D259">
            <v>3219687.6444838224</v>
          </cell>
          <cell r="E259">
            <v>194556000</v>
          </cell>
          <cell r="F259">
            <v>2860117.7737161778</v>
          </cell>
          <cell r="G259">
            <v>6079805</v>
          </cell>
          <cell r="H259">
            <v>9816174.959999999</v>
          </cell>
          <cell r="I259">
            <v>8098344</v>
          </cell>
          <cell r="J259">
            <v>6079805</v>
          </cell>
          <cell r="K259">
            <v>61.94</v>
          </cell>
          <cell r="L259"/>
          <cell r="M259">
            <v>6186674</v>
          </cell>
          <cell r="N259">
            <v>3.0499999999999999E-2</v>
          </cell>
          <cell r="O259">
            <v>6375368</v>
          </cell>
          <cell r="P259">
            <v>64.947579133206489</v>
          </cell>
          <cell r="Q259">
            <v>0</v>
          </cell>
          <cell r="R259">
            <v>0</v>
          </cell>
          <cell r="S259">
            <v>0</v>
          </cell>
          <cell r="T259">
            <v>295563</v>
          </cell>
          <cell r="U259">
            <v>251228.55</v>
          </cell>
          <cell r="V259">
            <v>6124139</v>
          </cell>
          <cell r="W259">
            <v>62.38824211014267</v>
          </cell>
          <cell r="X259"/>
          <cell r="Y259">
            <v>0</v>
          </cell>
          <cell r="Z259">
            <v>0</v>
          </cell>
          <cell r="AA259">
            <v>44334</v>
          </cell>
        </row>
        <row r="260">
          <cell r="A260">
            <v>251</v>
          </cell>
          <cell r="B260" t="str">
            <v>Rockland</v>
          </cell>
          <cell r="C260">
            <v>1738672800</v>
          </cell>
          <cell r="D260">
            <v>6592605.8158310298</v>
          </cell>
          <cell r="E260">
            <v>465325000</v>
          </cell>
          <cell r="F260">
            <v>6840623.2809806969</v>
          </cell>
          <cell r="G260">
            <v>13433229</v>
          </cell>
          <cell r="H260">
            <v>28217878.980160002</v>
          </cell>
          <cell r="I260">
            <v>23279750</v>
          </cell>
          <cell r="J260">
            <v>13433229</v>
          </cell>
          <cell r="K260">
            <v>47.61</v>
          </cell>
          <cell r="L260"/>
          <cell r="M260">
            <v>13855312</v>
          </cell>
          <cell r="N260">
            <v>4.3400000000000001E-2</v>
          </cell>
          <cell r="O260">
            <v>14456633</v>
          </cell>
          <cell r="P260">
            <v>51.232174502429693</v>
          </cell>
          <cell r="Q260">
            <v>0</v>
          </cell>
          <cell r="R260">
            <v>0</v>
          </cell>
          <cell r="S260">
            <v>0</v>
          </cell>
          <cell r="T260">
            <v>1023404</v>
          </cell>
          <cell r="U260">
            <v>869893.4</v>
          </cell>
          <cell r="V260">
            <v>13586740</v>
          </cell>
          <cell r="W260">
            <v>48.149402049504999</v>
          </cell>
          <cell r="X260"/>
          <cell r="Y260">
            <v>0</v>
          </cell>
          <cell r="Z260">
            <v>0</v>
          </cell>
          <cell r="AA260">
            <v>153511</v>
          </cell>
        </row>
        <row r="261">
          <cell r="A261">
            <v>252</v>
          </cell>
          <cell r="B261" t="str">
            <v>Rockport</v>
          </cell>
          <cell r="C261">
            <v>1812691400</v>
          </cell>
          <cell r="D261">
            <v>6873265.5540173473</v>
          </cell>
          <cell r="E261">
            <v>289019000</v>
          </cell>
          <cell r="F261">
            <v>4248794.0687600281</v>
          </cell>
          <cell r="G261">
            <v>11122060</v>
          </cell>
          <cell r="H261">
            <v>7973510.8114000009</v>
          </cell>
          <cell r="I261">
            <v>6578146</v>
          </cell>
          <cell r="J261">
            <v>6578146</v>
          </cell>
          <cell r="K261">
            <v>82.5</v>
          </cell>
          <cell r="L261"/>
          <cell r="M261">
            <v>6918937</v>
          </cell>
          <cell r="N261">
            <v>2.9499999999999998E-2</v>
          </cell>
          <cell r="O261">
            <v>7123046</v>
          </cell>
          <cell r="P261">
            <v>89.333872725373837</v>
          </cell>
          <cell r="Q261">
            <v>0</v>
          </cell>
          <cell r="R261">
            <v>0</v>
          </cell>
          <cell r="S261">
            <v>0</v>
          </cell>
          <cell r="T261">
            <v>544900</v>
          </cell>
          <cell r="U261">
            <v>463165</v>
          </cell>
          <cell r="V261">
            <v>6659881</v>
          </cell>
          <cell r="W261">
            <v>83.525076437823856</v>
          </cell>
          <cell r="X261"/>
          <cell r="Y261">
            <v>0</v>
          </cell>
          <cell r="Z261">
            <v>0</v>
          </cell>
          <cell r="AA261">
            <v>81735</v>
          </cell>
        </row>
        <row r="262">
          <cell r="A262">
            <v>253</v>
          </cell>
          <cell r="B262" t="str">
            <v>Rowe</v>
          </cell>
          <cell r="C262">
            <v>275867200</v>
          </cell>
          <cell r="D262">
            <v>1046018.3808690294</v>
          </cell>
          <cell r="E262">
            <v>10212000</v>
          </cell>
          <cell r="F262">
            <v>150123.98849271989</v>
          </cell>
          <cell r="G262">
            <v>1196142</v>
          </cell>
          <cell r="H262">
            <v>642285.43000000005</v>
          </cell>
          <cell r="I262">
            <v>529885</v>
          </cell>
          <cell r="J262">
            <v>529885</v>
          </cell>
          <cell r="K262">
            <v>82.5</v>
          </cell>
          <cell r="L262"/>
          <cell r="M262">
            <v>545165</v>
          </cell>
          <cell r="N262">
            <v>3.56E-2</v>
          </cell>
          <cell r="O262">
            <v>564573</v>
          </cell>
          <cell r="P262">
            <v>87.900639440007225</v>
          </cell>
          <cell r="Q262">
            <v>0</v>
          </cell>
          <cell r="R262">
            <v>0</v>
          </cell>
          <cell r="S262">
            <v>0</v>
          </cell>
          <cell r="T262">
            <v>34688</v>
          </cell>
          <cell r="U262">
            <v>29484.799999999999</v>
          </cell>
          <cell r="V262">
            <v>535088</v>
          </cell>
          <cell r="W262">
            <v>83.310001287122446</v>
          </cell>
          <cell r="X262"/>
          <cell r="Y262">
            <v>0</v>
          </cell>
          <cell r="Z262">
            <v>0</v>
          </cell>
          <cell r="AA262">
            <v>5203</v>
          </cell>
        </row>
        <row r="263">
          <cell r="A263">
            <v>254</v>
          </cell>
          <cell r="B263" t="str">
            <v>Rowley</v>
          </cell>
          <cell r="C263">
            <v>896934500</v>
          </cell>
          <cell r="D263">
            <v>3400947.8960730834</v>
          </cell>
          <cell r="E263">
            <v>248762000</v>
          </cell>
          <cell r="F263">
            <v>3656986.2539586741</v>
          </cell>
          <cell r="G263">
            <v>7057934</v>
          </cell>
          <cell r="H263">
            <v>8484855.9070800003</v>
          </cell>
          <cell r="I263">
            <v>7000006</v>
          </cell>
          <cell r="J263">
            <v>7000006</v>
          </cell>
          <cell r="K263">
            <v>82.5</v>
          </cell>
          <cell r="L263"/>
          <cell r="M263">
            <v>7010376</v>
          </cell>
          <cell r="N263">
            <v>4.36E-2</v>
          </cell>
          <cell r="O263">
            <v>7316028</v>
          </cell>
          <cell r="P263">
            <v>86.224540288248178</v>
          </cell>
          <cell r="Q263">
            <v>0</v>
          </cell>
          <cell r="R263">
            <v>0</v>
          </cell>
          <cell r="S263">
            <v>0</v>
          </cell>
          <cell r="T263">
            <v>316022</v>
          </cell>
          <cell r="U263">
            <v>268618.7</v>
          </cell>
          <cell r="V263">
            <v>7047409</v>
          </cell>
          <cell r="W263">
            <v>83.058676271914592</v>
          </cell>
          <cell r="X263"/>
          <cell r="Y263">
            <v>0</v>
          </cell>
          <cell r="Z263">
            <v>0</v>
          </cell>
          <cell r="AA263">
            <v>47403</v>
          </cell>
        </row>
        <row r="264">
          <cell r="A264">
            <v>255</v>
          </cell>
          <cell r="B264" t="str">
            <v>Royalston</v>
          </cell>
          <cell r="C264">
            <v>121315500</v>
          </cell>
          <cell r="D264">
            <v>459997.57450076251</v>
          </cell>
          <cell r="E264">
            <v>29243000</v>
          </cell>
          <cell r="F264">
            <v>429893.8303459271</v>
          </cell>
          <cell r="G264">
            <v>889891</v>
          </cell>
          <cell r="H264">
            <v>1678523</v>
          </cell>
          <cell r="I264">
            <v>1384781</v>
          </cell>
          <cell r="J264">
            <v>889891</v>
          </cell>
          <cell r="K264">
            <v>53.02</v>
          </cell>
          <cell r="L264"/>
          <cell r="M264">
            <v>474271</v>
          </cell>
          <cell r="N264">
            <v>4.9200000000000001E-2</v>
          </cell>
          <cell r="O264">
            <v>497605</v>
          </cell>
          <cell r="P264">
            <v>29.645408493062057</v>
          </cell>
          <cell r="Q264">
            <v>23.374591506937946</v>
          </cell>
          <cell r="R264">
            <v>0.02</v>
          </cell>
          <cell r="S264">
            <v>9485</v>
          </cell>
          <cell r="T264">
            <v>0</v>
          </cell>
          <cell r="U264">
            <v>0</v>
          </cell>
          <cell r="V264">
            <v>507090</v>
          </cell>
          <cell r="W264">
            <v>30.210488626012275</v>
          </cell>
          <cell r="X264"/>
          <cell r="Y264">
            <v>-392286</v>
          </cell>
          <cell r="Z264">
            <v>382801</v>
          </cell>
          <cell r="AA264">
            <v>0</v>
          </cell>
        </row>
        <row r="265">
          <cell r="A265">
            <v>256</v>
          </cell>
          <cell r="B265" t="str">
            <v>Russell</v>
          </cell>
          <cell r="C265">
            <v>144138700</v>
          </cell>
          <cell r="D265">
            <v>546537.35418551671</v>
          </cell>
          <cell r="E265">
            <v>41827000</v>
          </cell>
          <cell r="F265">
            <v>614887.9814615153</v>
          </cell>
          <cell r="G265">
            <v>1161425</v>
          </cell>
          <cell r="H265">
            <v>2737223.4</v>
          </cell>
          <cell r="I265">
            <v>2258209</v>
          </cell>
          <cell r="J265">
            <v>1161425</v>
          </cell>
          <cell r="K265">
            <v>42.43</v>
          </cell>
          <cell r="L265"/>
          <cell r="M265">
            <v>1160704</v>
          </cell>
          <cell r="N265">
            <v>3.73E-2</v>
          </cell>
          <cell r="O265">
            <v>1203998</v>
          </cell>
          <cell r="P265">
            <v>43.986106504861823</v>
          </cell>
          <cell r="Q265">
            <v>0</v>
          </cell>
          <cell r="R265">
            <v>0</v>
          </cell>
          <cell r="S265">
            <v>0</v>
          </cell>
          <cell r="T265">
            <v>42573</v>
          </cell>
          <cell r="U265">
            <v>36187.049999999996</v>
          </cell>
          <cell r="V265">
            <v>1167811</v>
          </cell>
          <cell r="W265">
            <v>42.66407338180727</v>
          </cell>
          <cell r="X265"/>
          <cell r="Y265">
            <v>0</v>
          </cell>
          <cell r="Z265">
            <v>0</v>
          </cell>
          <cell r="AA265">
            <v>6386</v>
          </cell>
        </row>
        <row r="266">
          <cell r="A266">
            <v>257</v>
          </cell>
          <cell r="B266" t="str">
            <v>Rutland</v>
          </cell>
          <cell r="C266">
            <v>765014800</v>
          </cell>
          <cell r="D266">
            <v>2900741.8875344531</v>
          </cell>
          <cell r="E266">
            <v>276876000</v>
          </cell>
          <cell r="F266">
            <v>4070282.9453496188</v>
          </cell>
          <cell r="G266">
            <v>6971025</v>
          </cell>
          <cell r="H266">
            <v>15981940</v>
          </cell>
          <cell r="I266">
            <v>13185101</v>
          </cell>
          <cell r="J266">
            <v>6971025</v>
          </cell>
          <cell r="K266">
            <v>43.62</v>
          </cell>
          <cell r="L266"/>
          <cell r="M266">
            <v>7031120</v>
          </cell>
          <cell r="N266">
            <v>0.05</v>
          </cell>
          <cell r="O266">
            <v>7382676</v>
          </cell>
          <cell r="P266">
            <v>46.193866326616167</v>
          </cell>
          <cell r="Q266">
            <v>0</v>
          </cell>
          <cell r="R266">
            <v>0</v>
          </cell>
          <cell r="S266">
            <v>0</v>
          </cell>
          <cell r="T266">
            <v>411651</v>
          </cell>
          <cell r="U266">
            <v>349903.35</v>
          </cell>
          <cell r="V266">
            <v>7032773</v>
          </cell>
          <cell r="W266">
            <v>44.004501330877225</v>
          </cell>
          <cell r="X266"/>
          <cell r="Y266">
            <v>0</v>
          </cell>
          <cell r="Z266">
            <v>0</v>
          </cell>
          <cell r="AA266">
            <v>61748</v>
          </cell>
        </row>
        <row r="267">
          <cell r="A267">
            <v>258</v>
          </cell>
          <cell r="B267" t="str">
            <v>Salem</v>
          </cell>
          <cell r="C267">
            <v>4232985800</v>
          </cell>
          <cell r="D267">
            <v>16050407.416168336</v>
          </cell>
          <cell r="E267">
            <v>1134289000</v>
          </cell>
          <cell r="F267">
            <v>16674891.185215309</v>
          </cell>
          <cell r="G267">
            <v>32725299</v>
          </cell>
          <cell r="H267">
            <v>55273072.710000008</v>
          </cell>
          <cell r="I267">
            <v>45600285</v>
          </cell>
          <cell r="J267">
            <v>32725299</v>
          </cell>
          <cell r="K267">
            <v>59.21</v>
          </cell>
          <cell r="L267"/>
          <cell r="M267">
            <v>33261236</v>
          </cell>
          <cell r="N267">
            <v>4.0199999999999993E-2</v>
          </cell>
          <cell r="O267">
            <v>34598338</v>
          </cell>
          <cell r="P267">
            <v>62.595286101654459</v>
          </cell>
          <cell r="Q267">
            <v>0</v>
          </cell>
          <cell r="R267">
            <v>0</v>
          </cell>
          <cell r="S267">
            <v>0</v>
          </cell>
          <cell r="T267">
            <v>1873039</v>
          </cell>
          <cell r="U267">
            <v>1592083.15</v>
          </cell>
          <cell r="V267">
            <v>33006255</v>
          </cell>
          <cell r="W267">
            <v>59.71489078085667</v>
          </cell>
          <cell r="X267"/>
          <cell r="Y267">
            <v>0</v>
          </cell>
          <cell r="Z267">
            <v>0</v>
          </cell>
          <cell r="AA267">
            <v>280956</v>
          </cell>
        </row>
        <row r="268">
          <cell r="A268">
            <v>259</v>
          </cell>
          <cell r="B268" t="str">
            <v>Salisbury</v>
          </cell>
          <cell r="C268">
            <v>1438390300</v>
          </cell>
          <cell r="D268">
            <v>5454010.8163047927</v>
          </cell>
          <cell r="E268">
            <v>222578000</v>
          </cell>
          <cell r="F268">
            <v>3272061.996742323</v>
          </cell>
          <cell r="G268">
            <v>8726073</v>
          </cell>
          <cell r="H268">
            <v>10098173.52</v>
          </cell>
          <cell r="I268">
            <v>8330993</v>
          </cell>
          <cell r="J268">
            <v>8330993</v>
          </cell>
          <cell r="K268">
            <v>82.5</v>
          </cell>
          <cell r="L268"/>
          <cell r="M268">
            <v>8642980</v>
          </cell>
          <cell r="N268">
            <v>4.99E-2</v>
          </cell>
          <cell r="O268">
            <v>9074265</v>
          </cell>
          <cell r="P268">
            <v>89.860458250473798</v>
          </cell>
          <cell r="Q268">
            <v>0</v>
          </cell>
          <cell r="R268">
            <v>0</v>
          </cell>
          <cell r="S268">
            <v>0</v>
          </cell>
          <cell r="T268">
            <v>743272</v>
          </cell>
          <cell r="U268">
            <v>631781.19999999995</v>
          </cell>
          <cell r="V268">
            <v>8442484</v>
          </cell>
          <cell r="W268">
            <v>83.604069421853239</v>
          </cell>
          <cell r="X268"/>
          <cell r="Y268">
            <v>0</v>
          </cell>
          <cell r="Z268">
            <v>0</v>
          </cell>
          <cell r="AA268">
            <v>111491</v>
          </cell>
        </row>
        <row r="269">
          <cell r="A269">
            <v>260</v>
          </cell>
          <cell r="B269" t="str">
            <v>Sandisfield</v>
          </cell>
          <cell r="C269">
            <v>226036300</v>
          </cell>
          <cell r="D269">
            <v>857072.25992661039</v>
          </cell>
          <cell r="E269">
            <v>18411000</v>
          </cell>
          <cell r="F269">
            <v>270655.38113390771</v>
          </cell>
          <cell r="G269">
            <v>1127728</v>
          </cell>
          <cell r="H269">
            <v>916786</v>
          </cell>
          <cell r="I269">
            <v>756348</v>
          </cell>
          <cell r="J269">
            <v>756348</v>
          </cell>
          <cell r="K269">
            <v>82.5</v>
          </cell>
          <cell r="L269"/>
          <cell r="M269">
            <v>775786</v>
          </cell>
          <cell r="N269">
            <v>3.3300000000000003E-2</v>
          </cell>
          <cell r="O269">
            <v>801620</v>
          </cell>
          <cell r="P269">
            <v>87.438071698302551</v>
          </cell>
          <cell r="Q269">
            <v>0</v>
          </cell>
          <cell r="R269">
            <v>0</v>
          </cell>
          <cell r="S269">
            <v>0</v>
          </cell>
          <cell r="T269">
            <v>45272</v>
          </cell>
          <cell r="U269">
            <v>38481.199999999997</v>
          </cell>
          <cell r="V269">
            <v>763139</v>
          </cell>
          <cell r="W269">
            <v>83.240690848245933</v>
          </cell>
          <cell r="X269"/>
          <cell r="Y269">
            <v>0</v>
          </cell>
          <cell r="Z269">
            <v>0</v>
          </cell>
          <cell r="AA269">
            <v>6791</v>
          </cell>
        </row>
        <row r="270">
          <cell r="A270">
            <v>261</v>
          </cell>
          <cell r="B270" t="str">
            <v>Sandwich</v>
          </cell>
          <cell r="C270">
            <v>3811136400</v>
          </cell>
          <cell r="D270">
            <v>14450861.597170748</v>
          </cell>
          <cell r="E270">
            <v>736716000</v>
          </cell>
          <cell r="F270">
            <v>10830272.650450706</v>
          </cell>
          <cell r="G270">
            <v>25281134</v>
          </cell>
          <cell r="H270">
            <v>30052902.590000007</v>
          </cell>
          <cell r="I270">
            <v>24793645</v>
          </cell>
          <cell r="J270">
            <v>24793645</v>
          </cell>
          <cell r="K270">
            <v>82.5</v>
          </cell>
          <cell r="L270"/>
          <cell r="M270">
            <v>25893595</v>
          </cell>
          <cell r="N270">
            <v>3.3300000000000003E-2</v>
          </cell>
          <cell r="O270">
            <v>26755852</v>
          </cell>
          <cell r="P270">
            <v>89.029177530768393</v>
          </cell>
          <cell r="Q270">
            <v>0</v>
          </cell>
          <cell r="R270">
            <v>0</v>
          </cell>
          <cell r="S270">
            <v>0</v>
          </cell>
          <cell r="T270">
            <v>1962207</v>
          </cell>
          <cell r="U270">
            <v>1667875.95</v>
          </cell>
          <cell r="V270">
            <v>25087976</v>
          </cell>
          <cell r="W270">
            <v>83.479377490638569</v>
          </cell>
          <cell r="X270"/>
          <cell r="Y270">
            <v>0</v>
          </cell>
          <cell r="Z270">
            <v>0</v>
          </cell>
          <cell r="AA270">
            <v>294331</v>
          </cell>
        </row>
        <row r="271">
          <cell r="A271">
            <v>262</v>
          </cell>
          <cell r="B271" t="str">
            <v>Saugus</v>
          </cell>
          <cell r="C271">
            <v>3766040400</v>
          </cell>
          <cell r="D271">
            <v>14279869.014856976</v>
          </cell>
          <cell r="E271">
            <v>828125000</v>
          </cell>
          <cell r="F271">
            <v>12174052.876080459</v>
          </cell>
          <cell r="G271">
            <v>26453922</v>
          </cell>
          <cell r="H271">
            <v>30919893.629999999</v>
          </cell>
          <cell r="I271">
            <v>25508912</v>
          </cell>
          <cell r="J271">
            <v>25508912</v>
          </cell>
          <cell r="K271">
            <v>82.5</v>
          </cell>
          <cell r="L271"/>
          <cell r="M271">
            <v>26874882</v>
          </cell>
          <cell r="N271">
            <v>4.0199999999999993E-2</v>
          </cell>
          <cell r="O271">
            <v>27955252</v>
          </cell>
          <cell r="P271">
            <v>90.411863425288246</v>
          </cell>
          <cell r="Q271">
            <v>0</v>
          </cell>
          <cell r="R271">
            <v>0</v>
          </cell>
          <cell r="S271">
            <v>0</v>
          </cell>
          <cell r="T271">
            <v>2446340</v>
          </cell>
          <cell r="U271">
            <v>2079389</v>
          </cell>
          <cell r="V271">
            <v>25875863</v>
          </cell>
          <cell r="W271">
            <v>83.686778840965886</v>
          </cell>
          <cell r="X271"/>
          <cell r="Y271">
            <v>0</v>
          </cell>
          <cell r="Z271">
            <v>0</v>
          </cell>
          <cell r="AA271">
            <v>366951</v>
          </cell>
        </row>
        <row r="272">
          <cell r="A272">
            <v>263</v>
          </cell>
          <cell r="B272" t="str">
            <v>Savoy</v>
          </cell>
          <cell r="C272">
            <v>66024800</v>
          </cell>
          <cell r="D272">
            <v>250349.2781787813</v>
          </cell>
          <cell r="E272">
            <v>15625000</v>
          </cell>
          <cell r="F272">
            <v>229699.11086944264</v>
          </cell>
          <cell r="G272">
            <v>480048</v>
          </cell>
          <cell r="H272">
            <v>992692.77</v>
          </cell>
          <cell r="I272">
            <v>818972</v>
          </cell>
          <cell r="J272">
            <v>480048</v>
          </cell>
          <cell r="K272">
            <v>48.36</v>
          </cell>
          <cell r="L272"/>
          <cell r="M272">
            <v>489387</v>
          </cell>
          <cell r="N272">
            <v>3.7900000000000003E-2</v>
          </cell>
          <cell r="O272">
            <v>507935</v>
          </cell>
          <cell r="P272">
            <v>51.167391901121633</v>
          </cell>
          <cell r="Q272">
            <v>0</v>
          </cell>
          <cell r="R272">
            <v>0</v>
          </cell>
          <cell r="S272">
            <v>0</v>
          </cell>
          <cell r="T272">
            <v>27887</v>
          </cell>
          <cell r="U272">
            <v>23703.95</v>
          </cell>
          <cell r="V272">
            <v>484231</v>
          </cell>
          <cell r="W272">
            <v>48.779543342498606</v>
          </cell>
          <cell r="X272"/>
          <cell r="Y272">
            <v>0</v>
          </cell>
          <cell r="Z272">
            <v>0</v>
          </cell>
          <cell r="AA272">
            <v>4183</v>
          </cell>
        </row>
        <row r="273">
          <cell r="A273">
            <v>264</v>
          </cell>
          <cell r="B273" t="str">
            <v>Scituate</v>
          </cell>
          <cell r="C273">
            <v>4103737600</v>
          </cell>
          <cell r="D273">
            <v>15560331.057347002</v>
          </cell>
          <cell r="E273">
            <v>967850000</v>
          </cell>
          <cell r="F273">
            <v>14228114.205119362</v>
          </cell>
          <cell r="G273">
            <v>29788445</v>
          </cell>
          <cell r="H273">
            <v>28404878.55742</v>
          </cell>
          <cell r="I273">
            <v>23434025</v>
          </cell>
          <cell r="J273">
            <v>23434025</v>
          </cell>
          <cell r="K273">
            <v>82.5</v>
          </cell>
          <cell r="L273"/>
          <cell r="M273">
            <v>24487298</v>
          </cell>
          <cell r="N273">
            <v>3.6900000000000002E-2</v>
          </cell>
          <cell r="O273">
            <v>25390879</v>
          </cell>
          <cell r="P273">
            <v>89.389148236183274</v>
          </cell>
          <cell r="Q273">
            <v>0</v>
          </cell>
          <cell r="R273">
            <v>0</v>
          </cell>
          <cell r="S273">
            <v>0</v>
          </cell>
          <cell r="T273">
            <v>1956854</v>
          </cell>
          <cell r="U273">
            <v>1663325.9</v>
          </cell>
          <cell r="V273">
            <v>23727553</v>
          </cell>
          <cell r="W273">
            <v>83.533372452324116</v>
          </cell>
          <cell r="X273"/>
          <cell r="Y273">
            <v>0</v>
          </cell>
          <cell r="Z273">
            <v>0</v>
          </cell>
          <cell r="AA273">
            <v>293528</v>
          </cell>
        </row>
        <row r="274">
          <cell r="A274">
            <v>265</v>
          </cell>
          <cell r="B274" t="str">
            <v>Seekonk</v>
          </cell>
          <cell r="C274">
            <v>2074658800</v>
          </cell>
          <cell r="D274">
            <v>7866579.4223875972</v>
          </cell>
          <cell r="E274">
            <v>482286000</v>
          </cell>
          <cell r="F274">
            <v>7089962.5846259203</v>
          </cell>
          <cell r="G274">
            <v>14956542</v>
          </cell>
          <cell r="H274">
            <v>19813268.149999999</v>
          </cell>
          <cell r="I274">
            <v>16345946</v>
          </cell>
          <cell r="J274">
            <v>14956542</v>
          </cell>
          <cell r="K274">
            <v>75.489999999999995</v>
          </cell>
          <cell r="L274"/>
          <cell r="M274">
            <v>15476058</v>
          </cell>
          <cell r="N274">
            <v>5.33E-2</v>
          </cell>
          <cell r="O274">
            <v>16300932</v>
          </cell>
          <cell r="P274">
            <v>82.272807679130921</v>
          </cell>
          <cell r="Q274">
            <v>0</v>
          </cell>
          <cell r="R274">
            <v>0</v>
          </cell>
          <cell r="S274">
            <v>0</v>
          </cell>
          <cell r="T274">
            <v>1344390</v>
          </cell>
          <cell r="U274">
            <v>1142731.5</v>
          </cell>
          <cell r="V274">
            <v>15158201</v>
          </cell>
          <cell r="W274">
            <v>76.505303846099721</v>
          </cell>
          <cell r="X274"/>
          <cell r="Y274">
            <v>0</v>
          </cell>
          <cell r="Z274">
            <v>0</v>
          </cell>
          <cell r="AA274">
            <v>201659</v>
          </cell>
        </row>
        <row r="275">
          <cell r="A275">
            <v>266</v>
          </cell>
          <cell r="B275" t="str">
            <v>Sharon</v>
          </cell>
          <cell r="C275">
            <v>2895867400</v>
          </cell>
          <cell r="D275">
            <v>10980393.932150709</v>
          </cell>
          <cell r="E275">
            <v>1056713000</v>
          </cell>
          <cell r="F275">
            <v>15534466.338827604</v>
          </cell>
          <cell r="G275">
            <v>26514860</v>
          </cell>
          <cell r="H275">
            <v>32950220.061299995</v>
          </cell>
          <cell r="I275">
            <v>27183932</v>
          </cell>
          <cell r="J275">
            <v>26514860</v>
          </cell>
          <cell r="K275">
            <v>80.47</v>
          </cell>
          <cell r="L275"/>
          <cell r="M275">
            <v>26926134</v>
          </cell>
          <cell r="N275">
            <v>3.5700000000000003E-2</v>
          </cell>
          <cell r="O275">
            <v>27887397</v>
          </cell>
          <cell r="P275">
            <v>84.634933994731412</v>
          </cell>
          <cell r="Q275">
            <v>0</v>
          </cell>
          <cell r="R275">
            <v>0</v>
          </cell>
          <cell r="S275">
            <v>0</v>
          </cell>
          <cell r="T275">
            <v>1372537</v>
          </cell>
          <cell r="U275">
            <v>1166656.45</v>
          </cell>
          <cell r="V275">
            <v>26720741</v>
          </cell>
          <cell r="W275">
            <v>81.094271753843273</v>
          </cell>
          <cell r="X275"/>
          <cell r="Y275">
            <v>0</v>
          </cell>
          <cell r="Z275">
            <v>0</v>
          </cell>
          <cell r="AA275">
            <v>205881</v>
          </cell>
        </row>
        <row r="276">
          <cell r="A276">
            <v>267</v>
          </cell>
          <cell r="B276" t="str">
            <v>Sheffield</v>
          </cell>
          <cell r="C276">
            <v>672027800</v>
          </cell>
          <cell r="D276">
            <v>2548158.7925457465</v>
          </cell>
          <cell r="E276">
            <v>91017000</v>
          </cell>
          <cell r="F276">
            <v>1338017.5343362598</v>
          </cell>
          <cell r="G276">
            <v>3886176</v>
          </cell>
          <cell r="H276">
            <v>3811214.36</v>
          </cell>
          <cell r="I276">
            <v>3144252</v>
          </cell>
          <cell r="J276">
            <v>3144252</v>
          </cell>
          <cell r="K276">
            <v>82.5</v>
          </cell>
          <cell r="L276"/>
          <cell r="M276">
            <v>3418407</v>
          </cell>
          <cell r="N276">
            <v>3.3599999999999998E-2</v>
          </cell>
          <cell r="O276">
            <v>3533265</v>
          </cell>
          <cell r="P276">
            <v>92.707065681815919</v>
          </cell>
          <cell r="Q276">
            <v>0</v>
          </cell>
          <cell r="R276">
            <v>0</v>
          </cell>
          <cell r="S276">
            <v>0</v>
          </cell>
          <cell r="T276">
            <v>389013</v>
          </cell>
          <cell r="U276">
            <v>330661.05</v>
          </cell>
          <cell r="V276">
            <v>3202604</v>
          </cell>
          <cell r="W276">
            <v>84.031064576488433</v>
          </cell>
          <cell r="X276"/>
          <cell r="Y276">
            <v>0</v>
          </cell>
          <cell r="Z276">
            <v>0</v>
          </cell>
          <cell r="AA276">
            <v>58352</v>
          </cell>
        </row>
        <row r="277">
          <cell r="A277">
            <v>268</v>
          </cell>
          <cell r="B277" t="str">
            <v>Shelburne</v>
          </cell>
          <cell r="C277">
            <v>238955100</v>
          </cell>
          <cell r="D277">
            <v>906057.06949719659</v>
          </cell>
          <cell r="E277">
            <v>36073481.25</v>
          </cell>
          <cell r="F277">
            <v>530306.9804217926</v>
          </cell>
          <cell r="G277">
            <v>1436364</v>
          </cell>
          <cell r="H277">
            <v>2035505</v>
          </cell>
          <cell r="I277">
            <v>1679292</v>
          </cell>
          <cell r="J277">
            <v>1436364</v>
          </cell>
          <cell r="K277">
            <v>70.569999999999993</v>
          </cell>
          <cell r="L277"/>
          <cell r="M277">
            <v>1441293</v>
          </cell>
          <cell r="N277">
            <v>3.8600000000000002E-2</v>
          </cell>
          <cell r="O277">
            <v>1496927</v>
          </cell>
          <cell r="P277">
            <v>73.540816652378652</v>
          </cell>
          <cell r="Q277">
            <v>0</v>
          </cell>
          <cell r="R277">
            <v>0</v>
          </cell>
          <cell r="S277">
            <v>0</v>
          </cell>
          <cell r="T277">
            <v>60563</v>
          </cell>
          <cell r="U277">
            <v>51478.549999999996</v>
          </cell>
          <cell r="V277">
            <v>1445448</v>
          </cell>
          <cell r="W277">
            <v>71.011763665527724</v>
          </cell>
          <cell r="X277"/>
          <cell r="Y277">
            <v>0</v>
          </cell>
          <cell r="Z277">
            <v>0</v>
          </cell>
          <cell r="AA277">
            <v>9084</v>
          </cell>
        </row>
        <row r="278">
          <cell r="A278">
            <v>269</v>
          </cell>
          <cell r="B278" t="str">
            <v>Sherborn</v>
          </cell>
          <cell r="C278">
            <v>1153727900</v>
          </cell>
          <cell r="D278">
            <v>4374643.270100344</v>
          </cell>
          <cell r="E278">
            <v>757718000</v>
          </cell>
          <cell r="F278">
            <v>11139017.65694543</v>
          </cell>
          <cell r="G278">
            <v>15513661</v>
          </cell>
          <cell r="H278">
            <v>8715657.7794499993</v>
          </cell>
          <cell r="I278">
            <v>7190418</v>
          </cell>
          <cell r="J278">
            <v>7190418</v>
          </cell>
          <cell r="K278">
            <v>82.5</v>
          </cell>
          <cell r="L278"/>
          <cell r="M278">
            <v>7552799</v>
          </cell>
          <cell r="N278">
            <v>3.95E-2</v>
          </cell>
          <cell r="O278">
            <v>7851135</v>
          </cell>
          <cell r="P278">
            <v>90.080808570887285</v>
          </cell>
          <cell r="Q278">
            <v>0</v>
          </cell>
          <cell r="R278">
            <v>0</v>
          </cell>
          <cell r="S278">
            <v>0</v>
          </cell>
          <cell r="T278">
            <v>660717</v>
          </cell>
          <cell r="U278">
            <v>561609.44999999995</v>
          </cell>
          <cell r="V278">
            <v>7289526</v>
          </cell>
          <cell r="W278">
            <v>83.637129686154395</v>
          </cell>
          <cell r="X278"/>
          <cell r="Y278">
            <v>0</v>
          </cell>
          <cell r="Z278">
            <v>0</v>
          </cell>
          <cell r="AA278">
            <v>99108</v>
          </cell>
        </row>
        <row r="279">
          <cell r="A279">
            <v>270</v>
          </cell>
          <cell r="B279" t="str">
            <v>Shirley</v>
          </cell>
          <cell r="C279">
            <v>556300200</v>
          </cell>
          <cell r="D279">
            <v>2109349.1161004906</v>
          </cell>
          <cell r="E279">
            <v>182129000</v>
          </cell>
          <cell r="F279">
            <v>2677431.639266606</v>
          </cell>
          <cell r="G279">
            <v>4786781</v>
          </cell>
          <cell r="H279">
            <v>8688316</v>
          </cell>
          <cell r="I279">
            <v>7167861</v>
          </cell>
          <cell r="J279">
            <v>4786781</v>
          </cell>
          <cell r="K279">
            <v>55.09</v>
          </cell>
          <cell r="L279"/>
          <cell r="M279">
            <v>4813919</v>
          </cell>
          <cell r="N279">
            <v>4.9500000000000002E-2</v>
          </cell>
          <cell r="O279">
            <v>5052208</v>
          </cell>
          <cell r="P279">
            <v>58.149450365295188</v>
          </cell>
          <cell r="Q279">
            <v>0</v>
          </cell>
          <cell r="R279">
            <v>0</v>
          </cell>
          <cell r="S279">
            <v>0</v>
          </cell>
          <cell r="T279">
            <v>265427</v>
          </cell>
          <cell r="U279">
            <v>225612.94999999998</v>
          </cell>
          <cell r="V279">
            <v>4826595</v>
          </cell>
          <cell r="W279">
            <v>55.552710099402461</v>
          </cell>
          <cell r="X279"/>
          <cell r="Y279">
            <v>0</v>
          </cell>
          <cell r="Z279">
            <v>0</v>
          </cell>
          <cell r="AA279">
            <v>39814</v>
          </cell>
        </row>
        <row r="280">
          <cell r="A280">
            <v>271</v>
          </cell>
          <cell r="B280" t="str">
            <v>Shrewsbury</v>
          </cell>
          <cell r="C280">
            <v>4974698800</v>
          </cell>
          <cell r="D280">
            <v>18862794.794332579</v>
          </cell>
          <cell r="E280">
            <v>1751632000</v>
          </cell>
          <cell r="F280">
            <v>25750292.030109666</v>
          </cell>
          <cell r="G280">
            <v>44613087</v>
          </cell>
          <cell r="H280">
            <v>56301993.68999999</v>
          </cell>
          <cell r="I280">
            <v>46449145</v>
          </cell>
          <cell r="J280">
            <v>44613087</v>
          </cell>
          <cell r="K280">
            <v>79.239999999999995</v>
          </cell>
          <cell r="L280"/>
          <cell r="M280">
            <v>40658212</v>
          </cell>
          <cell r="N280">
            <v>3.7100000000000001E-2</v>
          </cell>
          <cell r="O280">
            <v>42166632</v>
          </cell>
          <cell r="P280">
            <v>74.893674693245146</v>
          </cell>
          <cell r="Q280">
            <v>4.3463253067548493</v>
          </cell>
          <cell r="R280">
            <v>0.01</v>
          </cell>
          <cell r="S280">
            <v>406582</v>
          </cell>
          <cell r="T280">
            <v>0</v>
          </cell>
          <cell r="U280">
            <v>0</v>
          </cell>
          <cell r="V280">
            <v>42573214</v>
          </cell>
          <cell r="W280">
            <v>75.615819635817957</v>
          </cell>
          <cell r="X280"/>
          <cell r="Y280">
            <v>-2446455</v>
          </cell>
          <cell r="Z280">
            <v>2039873</v>
          </cell>
          <cell r="AA280">
            <v>0</v>
          </cell>
        </row>
        <row r="281">
          <cell r="A281">
            <v>272</v>
          </cell>
          <cell r="B281" t="str">
            <v>Shutesbury</v>
          </cell>
          <cell r="C281">
            <v>216229500</v>
          </cell>
          <cell r="D281">
            <v>819887.36423220963</v>
          </cell>
          <cell r="E281">
            <v>41912000</v>
          </cell>
          <cell r="F281">
            <v>616137.54462464503</v>
          </cell>
          <cell r="G281">
            <v>1436025</v>
          </cell>
          <cell r="H281">
            <v>2589685.6</v>
          </cell>
          <cell r="I281">
            <v>2136491</v>
          </cell>
          <cell r="J281">
            <v>1436025</v>
          </cell>
          <cell r="K281">
            <v>55.45</v>
          </cell>
          <cell r="L281"/>
          <cell r="M281">
            <v>1484018</v>
          </cell>
          <cell r="N281">
            <v>2.7199999999999998E-2</v>
          </cell>
          <cell r="O281">
            <v>1524383</v>
          </cell>
          <cell r="P281">
            <v>58.863631940495011</v>
          </cell>
          <cell r="Q281">
            <v>0</v>
          </cell>
          <cell r="R281">
            <v>0</v>
          </cell>
          <cell r="S281">
            <v>0</v>
          </cell>
          <cell r="T281">
            <v>88358</v>
          </cell>
          <cell r="U281">
            <v>75104.3</v>
          </cell>
          <cell r="V281">
            <v>1449279</v>
          </cell>
          <cell r="W281">
            <v>55.963511555225082</v>
          </cell>
          <cell r="X281"/>
          <cell r="Y281">
            <v>0</v>
          </cell>
          <cell r="Z281">
            <v>0</v>
          </cell>
          <cell r="AA281">
            <v>13254</v>
          </cell>
        </row>
        <row r="282">
          <cell r="A282">
            <v>273</v>
          </cell>
          <cell r="B282" t="str">
            <v>Somerset</v>
          </cell>
          <cell r="C282">
            <v>2214243800</v>
          </cell>
          <cell r="D282">
            <v>8395850.3023385424</v>
          </cell>
          <cell r="E282">
            <v>496157000</v>
          </cell>
          <cell r="F282">
            <v>7293876.5921056028</v>
          </cell>
          <cell r="G282">
            <v>15689727</v>
          </cell>
          <cell r="H282">
            <v>25917507.16</v>
          </cell>
          <cell r="I282">
            <v>21381943</v>
          </cell>
          <cell r="J282">
            <v>15689727</v>
          </cell>
          <cell r="K282">
            <v>60.54</v>
          </cell>
          <cell r="L282"/>
          <cell r="M282">
            <v>17214833</v>
          </cell>
          <cell r="N282">
            <v>1E-4</v>
          </cell>
          <cell r="O282">
            <v>17216554</v>
          </cell>
          <cell r="P282">
            <v>66.428279130839059</v>
          </cell>
          <cell r="Q282">
            <v>0</v>
          </cell>
          <cell r="R282">
            <v>0</v>
          </cell>
          <cell r="S282">
            <v>0</v>
          </cell>
          <cell r="T282">
            <v>1526827</v>
          </cell>
          <cell r="U282">
            <v>1297802.95</v>
          </cell>
          <cell r="V282">
            <v>15918751</v>
          </cell>
          <cell r="W282">
            <v>61.420841525099824</v>
          </cell>
          <cell r="X282"/>
          <cell r="Y282">
            <v>0</v>
          </cell>
          <cell r="Z282">
            <v>0</v>
          </cell>
          <cell r="AA282">
            <v>229024</v>
          </cell>
        </row>
        <row r="283">
          <cell r="A283">
            <v>274</v>
          </cell>
          <cell r="B283" t="str">
            <v>Somerville</v>
          </cell>
          <cell r="C283">
            <v>10446575400</v>
          </cell>
          <cell r="D283">
            <v>39610761.574896306</v>
          </cell>
          <cell r="E283">
            <v>2479581000</v>
          </cell>
          <cell r="F283">
            <v>36451683.265840858</v>
          </cell>
          <cell r="G283">
            <v>76062445</v>
          </cell>
          <cell r="H283">
            <v>62011654.562320009</v>
          </cell>
          <cell r="I283">
            <v>51159615</v>
          </cell>
          <cell r="J283">
            <v>51159615</v>
          </cell>
          <cell r="K283">
            <v>82.5</v>
          </cell>
          <cell r="L283"/>
          <cell r="M283">
            <v>54026428</v>
          </cell>
          <cell r="N283">
            <v>4.4999999999999998E-2</v>
          </cell>
          <cell r="O283">
            <v>56457617</v>
          </cell>
          <cell r="P283">
            <v>91.043558502799897</v>
          </cell>
          <cell r="Q283">
            <v>0</v>
          </cell>
          <cell r="R283">
            <v>0</v>
          </cell>
          <cell r="S283">
            <v>0</v>
          </cell>
          <cell r="T283">
            <v>5298002</v>
          </cell>
          <cell r="U283">
            <v>4503301.7</v>
          </cell>
          <cell r="V283">
            <v>51954315</v>
          </cell>
          <cell r="W283">
            <v>83.781533272567884</v>
          </cell>
          <cell r="X283"/>
          <cell r="Y283">
            <v>0</v>
          </cell>
          <cell r="Z283">
            <v>0</v>
          </cell>
          <cell r="AA283">
            <v>794700</v>
          </cell>
        </row>
        <row r="284">
          <cell r="A284">
            <v>275</v>
          </cell>
          <cell r="B284" t="str">
            <v>Southampton</v>
          </cell>
          <cell r="C284">
            <v>676154500</v>
          </cell>
          <cell r="D284">
            <v>2563806.1911938358</v>
          </cell>
          <cell r="E284">
            <v>215958000</v>
          </cell>
          <cell r="F284">
            <v>3174743.0774491578</v>
          </cell>
          <cell r="G284">
            <v>5738549</v>
          </cell>
          <cell r="H284">
            <v>8815266.2400000002</v>
          </cell>
          <cell r="I284">
            <v>7272595</v>
          </cell>
          <cell r="J284">
            <v>5738549</v>
          </cell>
          <cell r="K284">
            <v>65.099999999999994</v>
          </cell>
          <cell r="L284"/>
          <cell r="M284">
            <v>5668491</v>
          </cell>
          <cell r="N284">
            <v>4.9299999999999997E-2</v>
          </cell>
          <cell r="O284">
            <v>5947948</v>
          </cell>
          <cell r="P284">
            <v>67.473265560723434</v>
          </cell>
          <cell r="Q284">
            <v>0</v>
          </cell>
          <cell r="R284">
            <v>0</v>
          </cell>
          <cell r="S284">
            <v>0</v>
          </cell>
          <cell r="T284">
            <v>209399</v>
          </cell>
          <cell r="U284">
            <v>177989.15</v>
          </cell>
          <cell r="V284">
            <v>5769959</v>
          </cell>
          <cell r="W284">
            <v>65.454166021876162</v>
          </cell>
          <cell r="X284"/>
          <cell r="Y284">
            <v>0</v>
          </cell>
          <cell r="Z284">
            <v>0</v>
          </cell>
          <cell r="AA284">
            <v>31410</v>
          </cell>
        </row>
        <row r="285">
          <cell r="A285">
            <v>276</v>
          </cell>
          <cell r="B285" t="str">
            <v>Southborough</v>
          </cell>
          <cell r="C285">
            <v>2275902400</v>
          </cell>
          <cell r="D285">
            <v>8629644.058677284</v>
          </cell>
          <cell r="E285">
            <v>967501000</v>
          </cell>
          <cell r="F285">
            <v>14222983.645778984</v>
          </cell>
          <cell r="G285">
            <v>22852628</v>
          </cell>
          <cell r="H285">
            <v>17810046.134279996</v>
          </cell>
          <cell r="I285">
            <v>14693288</v>
          </cell>
          <cell r="J285">
            <v>14693288</v>
          </cell>
          <cell r="K285">
            <v>82.5</v>
          </cell>
          <cell r="L285"/>
          <cell r="M285">
            <v>15912956</v>
          </cell>
          <cell r="N285">
            <v>5.2699999999999997E-2</v>
          </cell>
          <cell r="O285">
            <v>16751569</v>
          </cell>
          <cell r="P285">
            <v>94.056853495496085</v>
          </cell>
          <cell r="Q285">
            <v>0</v>
          </cell>
          <cell r="R285">
            <v>0</v>
          </cell>
          <cell r="S285">
            <v>0</v>
          </cell>
          <cell r="T285">
            <v>2058281</v>
          </cell>
          <cell r="U285">
            <v>1749538.8499999999</v>
          </cell>
          <cell r="V285">
            <v>15002030</v>
          </cell>
          <cell r="W285">
            <v>84.233526892020507</v>
          </cell>
          <cell r="X285"/>
          <cell r="Y285">
            <v>0</v>
          </cell>
          <cell r="Z285">
            <v>0</v>
          </cell>
          <cell r="AA285">
            <v>308742</v>
          </cell>
        </row>
        <row r="286">
          <cell r="A286">
            <v>277</v>
          </cell>
          <cell r="B286" t="str">
            <v>Southbridge</v>
          </cell>
          <cell r="C286">
            <v>953583100</v>
          </cell>
          <cell r="D286">
            <v>3615745.0044299206</v>
          </cell>
          <cell r="E286">
            <v>307982000</v>
          </cell>
          <cell r="F286">
            <v>4527564.260082731</v>
          </cell>
          <cell r="G286">
            <v>8143309</v>
          </cell>
          <cell r="H286">
            <v>30711316.609999992</v>
          </cell>
          <cell r="I286">
            <v>25336836</v>
          </cell>
          <cell r="J286">
            <v>8143309</v>
          </cell>
          <cell r="K286">
            <v>26.52</v>
          </cell>
          <cell r="L286"/>
          <cell r="M286">
            <v>8681922</v>
          </cell>
          <cell r="N286">
            <v>2.8199999999999999E-2</v>
          </cell>
          <cell r="O286">
            <v>8926752</v>
          </cell>
          <cell r="P286">
            <v>29.066653551067027</v>
          </cell>
          <cell r="Q286">
            <v>0</v>
          </cell>
          <cell r="R286">
            <v>0</v>
          </cell>
          <cell r="S286">
            <v>0</v>
          </cell>
          <cell r="T286">
            <v>783443</v>
          </cell>
          <cell r="U286">
            <v>665926.54999999993</v>
          </cell>
          <cell r="V286">
            <v>8260825</v>
          </cell>
          <cell r="W286">
            <v>26.898309521872374</v>
          </cell>
          <cell r="X286"/>
          <cell r="Y286">
            <v>0</v>
          </cell>
          <cell r="Z286">
            <v>0</v>
          </cell>
          <cell r="AA286">
            <v>117516</v>
          </cell>
        </row>
        <row r="287">
          <cell r="A287">
            <v>278</v>
          </cell>
          <cell r="B287" t="str">
            <v>South Hadley</v>
          </cell>
          <cell r="C287">
            <v>1482316700</v>
          </cell>
          <cell r="D287">
            <v>5620568.5723751243</v>
          </cell>
          <cell r="E287">
            <v>495580000</v>
          </cell>
          <cell r="F287">
            <v>7285394.2633394161</v>
          </cell>
          <cell r="G287">
            <v>12905963</v>
          </cell>
          <cell r="H287">
            <v>19049378.099999998</v>
          </cell>
          <cell r="I287">
            <v>15715737</v>
          </cell>
          <cell r="J287">
            <v>12905963</v>
          </cell>
          <cell r="K287">
            <v>67.75</v>
          </cell>
          <cell r="L287"/>
          <cell r="M287">
            <v>12948752</v>
          </cell>
          <cell r="N287">
            <v>3.15E-2</v>
          </cell>
          <cell r="O287">
            <v>13356638</v>
          </cell>
          <cell r="P287">
            <v>70.11587428148114</v>
          </cell>
          <cell r="Q287">
            <v>0</v>
          </cell>
          <cell r="R287">
            <v>0</v>
          </cell>
          <cell r="S287">
            <v>0</v>
          </cell>
          <cell r="T287">
            <v>450675</v>
          </cell>
          <cell r="U287">
            <v>383073.75</v>
          </cell>
          <cell r="V287">
            <v>12973564</v>
          </cell>
          <cell r="W287">
            <v>68.104921493473853</v>
          </cell>
          <cell r="X287"/>
          <cell r="Y287">
            <v>0</v>
          </cell>
          <cell r="Z287">
            <v>0</v>
          </cell>
          <cell r="AA287">
            <v>67601</v>
          </cell>
        </row>
        <row r="288">
          <cell r="A288">
            <v>279</v>
          </cell>
          <cell r="B288" t="str">
            <v>Southwick</v>
          </cell>
          <cell r="C288">
            <v>1006180000</v>
          </cell>
          <cell r="D288">
            <v>3815179.0950964815</v>
          </cell>
          <cell r="E288">
            <v>314127000</v>
          </cell>
          <cell r="F288">
            <v>4617900.3264054656</v>
          </cell>
          <cell r="G288">
            <v>8433079</v>
          </cell>
          <cell r="H288">
            <v>13415994</v>
          </cell>
          <cell r="I288">
            <v>11068195</v>
          </cell>
          <cell r="J288">
            <v>8433079</v>
          </cell>
          <cell r="K288">
            <v>62.86</v>
          </cell>
          <cell r="L288"/>
          <cell r="M288">
            <v>8344603</v>
          </cell>
          <cell r="N288">
            <v>3.3799999999999997E-2</v>
          </cell>
          <cell r="O288">
            <v>8626651</v>
          </cell>
          <cell r="P288">
            <v>64.30124372446798</v>
          </cell>
          <cell r="Q288">
            <v>0</v>
          </cell>
          <cell r="R288">
            <v>0</v>
          </cell>
          <cell r="S288">
            <v>0</v>
          </cell>
          <cell r="T288">
            <v>193572</v>
          </cell>
          <cell r="U288">
            <v>164536.19999999998</v>
          </cell>
          <cell r="V288">
            <v>8462115</v>
          </cell>
          <cell r="W288">
            <v>63.074826956541571</v>
          </cell>
          <cell r="X288"/>
          <cell r="Y288">
            <v>0</v>
          </cell>
          <cell r="Z288">
            <v>0</v>
          </cell>
          <cell r="AA288">
            <v>29036</v>
          </cell>
        </row>
        <row r="289">
          <cell r="A289">
            <v>280</v>
          </cell>
          <cell r="B289" t="str">
            <v>Spencer</v>
          </cell>
          <cell r="C289">
            <v>971709400</v>
          </cell>
          <cell r="D289">
            <v>3684475.3318379861</v>
          </cell>
          <cell r="E289">
            <v>284910000</v>
          </cell>
          <cell r="F289">
            <v>4188388.7153800256</v>
          </cell>
          <cell r="G289">
            <v>7872864</v>
          </cell>
          <cell r="H289">
            <v>17341377.600000001</v>
          </cell>
          <cell r="I289">
            <v>14306637</v>
          </cell>
          <cell r="J289">
            <v>7872864</v>
          </cell>
          <cell r="K289">
            <v>45.4</v>
          </cell>
          <cell r="L289"/>
          <cell r="M289">
            <v>6810416</v>
          </cell>
          <cell r="N289">
            <v>4.130000000000001E-2</v>
          </cell>
          <cell r="O289">
            <v>7091686</v>
          </cell>
          <cell r="P289">
            <v>40.894594210323866</v>
          </cell>
          <cell r="Q289">
            <v>4.5054057896761321</v>
          </cell>
          <cell r="R289">
            <v>0.01</v>
          </cell>
          <cell r="S289">
            <v>68104</v>
          </cell>
          <cell r="T289">
            <v>0</v>
          </cell>
          <cell r="U289">
            <v>0</v>
          </cell>
          <cell r="V289">
            <v>7159790</v>
          </cell>
          <cell r="W289">
            <v>41.287319641779781</v>
          </cell>
          <cell r="X289"/>
          <cell r="Y289">
            <v>-781178</v>
          </cell>
          <cell r="Z289">
            <v>713074</v>
          </cell>
          <cell r="AA289">
            <v>0</v>
          </cell>
        </row>
        <row r="290">
          <cell r="A290">
            <v>281</v>
          </cell>
          <cell r="B290" t="str">
            <v>Springfield</v>
          </cell>
          <cell r="C290">
            <v>7077664000</v>
          </cell>
          <cell r="D290">
            <v>26836704.89864333</v>
          </cell>
          <cell r="E290">
            <v>2109884000</v>
          </cell>
          <cell r="F290">
            <v>31016862.645610437</v>
          </cell>
          <cell r="G290">
            <v>57853568</v>
          </cell>
          <cell r="H290">
            <v>356553651.79000002</v>
          </cell>
          <cell r="I290">
            <v>294156763</v>
          </cell>
          <cell r="J290">
            <v>57853568</v>
          </cell>
          <cell r="K290">
            <v>16.23</v>
          </cell>
          <cell r="L290"/>
          <cell r="M290">
            <v>36405937</v>
          </cell>
          <cell r="N290">
            <v>-2.3999999999999998E-3</v>
          </cell>
          <cell r="O290">
            <v>36318563</v>
          </cell>
          <cell r="P290">
            <v>10.186002251742636</v>
          </cell>
          <cell r="Q290">
            <v>6.0439977482573646</v>
          </cell>
          <cell r="R290">
            <v>0.01</v>
          </cell>
          <cell r="S290">
            <v>364059</v>
          </cell>
          <cell r="T290">
            <v>0</v>
          </cell>
          <cell r="U290">
            <v>0</v>
          </cell>
          <cell r="V290">
            <v>36682622</v>
          </cell>
          <cell r="W290">
            <v>10.288107221968666</v>
          </cell>
          <cell r="X290"/>
          <cell r="Y290">
            <v>-21535005</v>
          </cell>
          <cell r="Z290">
            <v>21170946</v>
          </cell>
          <cell r="AA290">
            <v>0</v>
          </cell>
        </row>
        <row r="291">
          <cell r="A291">
            <v>282</v>
          </cell>
          <cell r="B291" t="str">
            <v>Sterling</v>
          </cell>
          <cell r="C291">
            <v>990201200</v>
          </cell>
          <cell r="D291">
            <v>3754591.5424471269</v>
          </cell>
          <cell r="E291">
            <v>333298000</v>
          </cell>
          <cell r="F291">
            <v>4899728.2722920636</v>
          </cell>
          <cell r="G291">
            <v>8654320</v>
          </cell>
          <cell r="H291">
            <v>11784394</v>
          </cell>
          <cell r="I291">
            <v>9722125</v>
          </cell>
          <cell r="J291">
            <v>8654320</v>
          </cell>
          <cell r="K291">
            <v>73.44</v>
          </cell>
          <cell r="L291"/>
          <cell r="M291">
            <v>8798083</v>
          </cell>
          <cell r="N291">
            <v>3.32E-2</v>
          </cell>
          <cell r="O291">
            <v>9090179</v>
          </cell>
          <cell r="P291">
            <v>77.137432777620973</v>
          </cell>
          <cell r="Q291">
            <v>0</v>
          </cell>
          <cell r="R291">
            <v>0</v>
          </cell>
          <cell r="S291">
            <v>0</v>
          </cell>
          <cell r="T291">
            <v>435859</v>
          </cell>
          <cell r="U291">
            <v>370480.14999999997</v>
          </cell>
          <cell r="V291">
            <v>8719699</v>
          </cell>
          <cell r="W291">
            <v>73.993613927029259</v>
          </cell>
          <cell r="X291"/>
          <cell r="Y291">
            <v>0</v>
          </cell>
          <cell r="Z291">
            <v>0</v>
          </cell>
          <cell r="AA291">
            <v>65379</v>
          </cell>
        </row>
        <row r="292">
          <cell r="A292">
            <v>283</v>
          </cell>
          <cell r="B292" t="str">
            <v>Stockbridge</v>
          </cell>
          <cell r="C292">
            <v>827768800</v>
          </cell>
          <cell r="D292">
            <v>3138689.1225557062</v>
          </cell>
          <cell r="E292">
            <v>63535000</v>
          </cell>
          <cell r="F292">
            <v>934011.71258176235</v>
          </cell>
          <cell r="G292">
            <v>4072701</v>
          </cell>
          <cell r="H292">
            <v>1601697</v>
          </cell>
          <cell r="I292">
            <v>1321400</v>
          </cell>
          <cell r="J292">
            <v>1321400</v>
          </cell>
          <cell r="K292">
            <v>82.5</v>
          </cell>
          <cell r="L292"/>
          <cell r="M292">
            <v>1332400</v>
          </cell>
          <cell r="N292">
            <v>3.3799999999999997E-2</v>
          </cell>
          <cell r="O292">
            <v>1377435</v>
          </cell>
          <cell r="P292">
            <v>85.998475367063804</v>
          </cell>
          <cell r="Q292">
            <v>0</v>
          </cell>
          <cell r="R292">
            <v>0</v>
          </cell>
          <cell r="S292">
            <v>0</v>
          </cell>
          <cell r="T292">
            <v>56035</v>
          </cell>
          <cell r="U292">
            <v>47629.75</v>
          </cell>
          <cell r="V292">
            <v>1329805</v>
          </cell>
          <cell r="W292">
            <v>83.024754369896428</v>
          </cell>
          <cell r="X292"/>
          <cell r="Y292">
            <v>0</v>
          </cell>
          <cell r="Z292">
            <v>0</v>
          </cell>
          <cell r="AA292">
            <v>8405</v>
          </cell>
        </row>
        <row r="293">
          <cell r="A293">
            <v>284</v>
          </cell>
          <cell r="B293" t="str">
            <v>Stoneham</v>
          </cell>
          <cell r="C293">
            <v>3164899700</v>
          </cell>
          <cell r="D293">
            <v>12000496.107572328</v>
          </cell>
          <cell r="E293">
            <v>820344000</v>
          </cell>
          <cell r="F293">
            <v>12059666.394053251</v>
          </cell>
          <cell r="G293">
            <v>24060163</v>
          </cell>
          <cell r="H293">
            <v>24888514.313949995</v>
          </cell>
          <cell r="I293">
            <v>20533024</v>
          </cell>
          <cell r="J293">
            <v>20533024</v>
          </cell>
          <cell r="K293">
            <v>82.5</v>
          </cell>
          <cell r="L293"/>
          <cell r="M293">
            <v>20979597</v>
          </cell>
          <cell r="N293">
            <v>3.4700000000000002E-2</v>
          </cell>
          <cell r="O293">
            <v>21707589</v>
          </cell>
          <cell r="P293">
            <v>87.219304158436287</v>
          </cell>
          <cell r="Q293">
            <v>0</v>
          </cell>
          <cell r="R293">
            <v>0</v>
          </cell>
          <cell r="S293">
            <v>0</v>
          </cell>
          <cell r="T293">
            <v>1174565</v>
          </cell>
          <cell r="U293">
            <v>998380.25</v>
          </cell>
          <cell r="V293">
            <v>20709209</v>
          </cell>
          <cell r="W293">
            <v>83.207895572908924</v>
          </cell>
          <cell r="X293"/>
          <cell r="Y293">
            <v>0</v>
          </cell>
          <cell r="Z293">
            <v>0</v>
          </cell>
          <cell r="AA293">
            <v>176185</v>
          </cell>
        </row>
        <row r="294">
          <cell r="A294">
            <v>285</v>
          </cell>
          <cell r="B294" t="str">
            <v>Stoughton</v>
          </cell>
          <cell r="C294">
            <v>3210961200</v>
          </cell>
          <cell r="D294">
            <v>12175149.620749678</v>
          </cell>
          <cell r="E294">
            <v>827061000</v>
          </cell>
          <cell r="F294">
            <v>12158411.285426693</v>
          </cell>
          <cell r="G294">
            <v>24333561</v>
          </cell>
          <cell r="H294">
            <v>40940608.797450006</v>
          </cell>
          <cell r="I294">
            <v>33776002</v>
          </cell>
          <cell r="J294">
            <v>24333561</v>
          </cell>
          <cell r="K294">
            <v>59.44</v>
          </cell>
          <cell r="L294"/>
          <cell r="M294">
            <v>25157424</v>
          </cell>
          <cell r="N294">
            <v>2.8500000000000001E-2</v>
          </cell>
          <cell r="O294">
            <v>25874411</v>
          </cell>
          <cell r="P294">
            <v>63.199868687862775</v>
          </cell>
          <cell r="Q294">
            <v>0</v>
          </cell>
          <cell r="R294">
            <v>0</v>
          </cell>
          <cell r="S294">
            <v>0</v>
          </cell>
          <cell r="T294">
            <v>1540850</v>
          </cell>
          <cell r="U294">
            <v>1309722.5</v>
          </cell>
          <cell r="V294">
            <v>24564689</v>
          </cell>
          <cell r="W294">
            <v>60.000790710103011</v>
          </cell>
          <cell r="X294"/>
          <cell r="Y294">
            <v>0</v>
          </cell>
          <cell r="Z294">
            <v>0</v>
          </cell>
          <cell r="AA294">
            <v>231128</v>
          </cell>
        </row>
        <row r="295">
          <cell r="A295">
            <v>286</v>
          </cell>
          <cell r="B295" t="str">
            <v>Stow</v>
          </cell>
          <cell r="C295">
            <v>1223186500</v>
          </cell>
          <cell r="D295">
            <v>4638012.6460516332</v>
          </cell>
          <cell r="E295">
            <v>456327000</v>
          </cell>
          <cell r="F295">
            <v>6708345.9946060888</v>
          </cell>
          <cell r="G295">
            <v>11346359</v>
          </cell>
          <cell r="H295">
            <v>12266885.092180001</v>
          </cell>
          <cell r="I295">
            <v>10120180</v>
          </cell>
          <cell r="J295">
            <v>10120180</v>
          </cell>
          <cell r="K295">
            <v>82.5</v>
          </cell>
          <cell r="L295"/>
          <cell r="M295">
            <v>10480739</v>
          </cell>
          <cell r="N295">
            <v>4.2500000000000003E-2</v>
          </cell>
          <cell r="O295">
            <v>10926170</v>
          </cell>
          <cell r="P295">
            <v>89.070452016912668</v>
          </cell>
          <cell r="Q295">
            <v>0</v>
          </cell>
          <cell r="R295">
            <v>0</v>
          </cell>
          <cell r="S295">
            <v>0</v>
          </cell>
          <cell r="T295">
            <v>805990</v>
          </cell>
          <cell r="U295">
            <v>685091.5</v>
          </cell>
          <cell r="V295">
            <v>10241079</v>
          </cell>
          <cell r="W295">
            <v>83.485570485441087</v>
          </cell>
          <cell r="X295"/>
          <cell r="Y295">
            <v>0</v>
          </cell>
          <cell r="Z295">
            <v>0</v>
          </cell>
          <cell r="AA295">
            <v>120899</v>
          </cell>
        </row>
        <row r="296">
          <cell r="A296">
            <v>287</v>
          </cell>
          <cell r="B296" t="str">
            <v>Sturbridge</v>
          </cell>
          <cell r="C296">
            <v>1138346300</v>
          </cell>
          <cell r="D296">
            <v>4316320.1482244013</v>
          </cell>
          <cell r="E296">
            <v>364464000</v>
          </cell>
          <cell r="F296">
            <v>5357891.6316109141</v>
          </cell>
          <cell r="G296">
            <v>9674212</v>
          </cell>
          <cell r="H296">
            <v>17498157.210000001</v>
          </cell>
          <cell r="I296">
            <v>14435980</v>
          </cell>
          <cell r="J296">
            <v>9674212</v>
          </cell>
          <cell r="K296">
            <v>55.29</v>
          </cell>
          <cell r="L296"/>
          <cell r="M296">
            <v>10105096</v>
          </cell>
          <cell r="N296">
            <v>4.1000000000000009E-2</v>
          </cell>
          <cell r="O296">
            <v>10519405</v>
          </cell>
          <cell r="P296">
            <v>60.117216194561777</v>
          </cell>
          <cell r="Q296">
            <v>0</v>
          </cell>
          <cell r="R296">
            <v>0</v>
          </cell>
          <cell r="S296">
            <v>0</v>
          </cell>
          <cell r="T296">
            <v>845193</v>
          </cell>
          <cell r="U296">
            <v>718414.04999999993</v>
          </cell>
          <cell r="V296">
            <v>9800991</v>
          </cell>
          <cell r="W296">
            <v>56.011561002542848</v>
          </cell>
          <cell r="X296"/>
          <cell r="Y296">
            <v>0</v>
          </cell>
          <cell r="Z296">
            <v>0</v>
          </cell>
          <cell r="AA296">
            <v>126779</v>
          </cell>
        </row>
        <row r="297">
          <cell r="A297">
            <v>288</v>
          </cell>
          <cell r="B297" t="str">
            <v>Sudbury</v>
          </cell>
          <cell r="C297">
            <v>4154472500</v>
          </cell>
          <cell r="D297">
            <v>15752704.916767593</v>
          </cell>
          <cell r="E297">
            <v>1901458000</v>
          </cell>
          <cell r="F297">
            <v>27952845.565157674</v>
          </cell>
          <cell r="G297">
            <v>43705550</v>
          </cell>
          <cell r="H297">
            <v>40790842.96328</v>
          </cell>
          <cell r="I297">
            <v>33652445</v>
          </cell>
          <cell r="J297">
            <v>33652445</v>
          </cell>
          <cell r="K297">
            <v>82.5</v>
          </cell>
          <cell r="L297"/>
          <cell r="M297">
            <v>34363882</v>
          </cell>
          <cell r="N297">
            <v>3.5499999999999997E-2</v>
          </cell>
          <cell r="O297">
            <v>35583800</v>
          </cell>
          <cell r="P297">
            <v>87.234774804807557</v>
          </cell>
          <cell r="Q297">
            <v>0</v>
          </cell>
          <cell r="R297">
            <v>0</v>
          </cell>
          <cell r="S297">
            <v>0</v>
          </cell>
          <cell r="T297">
            <v>1931355</v>
          </cell>
          <cell r="U297">
            <v>1641651.75</v>
          </cell>
          <cell r="V297">
            <v>33942148</v>
          </cell>
          <cell r="W297">
            <v>83.21021468115967</v>
          </cell>
          <cell r="X297"/>
          <cell r="Y297">
            <v>0</v>
          </cell>
          <cell r="Z297">
            <v>0</v>
          </cell>
          <cell r="AA297">
            <v>289703</v>
          </cell>
        </row>
        <row r="298">
          <cell r="A298">
            <v>289</v>
          </cell>
          <cell r="B298" t="str">
            <v>Sunderland</v>
          </cell>
          <cell r="C298">
            <v>351627700</v>
          </cell>
          <cell r="D298">
            <v>1333282.9615942049</v>
          </cell>
          <cell r="E298">
            <v>90956000</v>
          </cell>
          <cell r="F298">
            <v>1337120.7890074255</v>
          </cell>
          <cell r="G298">
            <v>2670404</v>
          </cell>
          <cell r="H298">
            <v>3362204.3099999996</v>
          </cell>
          <cell r="I298">
            <v>2773819</v>
          </cell>
          <cell r="J298">
            <v>2670404</v>
          </cell>
          <cell r="K298">
            <v>79.42</v>
          </cell>
          <cell r="L298"/>
          <cell r="M298">
            <v>2728964</v>
          </cell>
          <cell r="N298">
            <v>2.4899999999999999E-2</v>
          </cell>
          <cell r="O298">
            <v>2796915</v>
          </cell>
          <cell r="P298">
            <v>83.186943508498459</v>
          </cell>
          <cell r="Q298">
            <v>0</v>
          </cell>
          <cell r="R298">
            <v>0</v>
          </cell>
          <cell r="S298">
            <v>0</v>
          </cell>
          <cell r="T298">
            <v>126511</v>
          </cell>
          <cell r="U298">
            <v>107534.34999999999</v>
          </cell>
          <cell r="V298">
            <v>2689381</v>
          </cell>
          <cell r="W298">
            <v>79.988625081501979</v>
          </cell>
          <cell r="X298"/>
          <cell r="Y298">
            <v>0</v>
          </cell>
          <cell r="Z298">
            <v>0</v>
          </cell>
          <cell r="AA298">
            <v>18977</v>
          </cell>
        </row>
        <row r="299">
          <cell r="A299">
            <v>290</v>
          </cell>
          <cell r="B299" t="str">
            <v>Sutton</v>
          </cell>
          <cell r="C299">
            <v>1234142300</v>
          </cell>
          <cell r="D299">
            <v>4679554.2580197286</v>
          </cell>
          <cell r="E299">
            <v>419062000</v>
          </cell>
          <cell r="F299">
            <v>6160522.8031469034</v>
          </cell>
          <cell r="G299">
            <v>10840077</v>
          </cell>
          <cell r="H299">
            <v>14838407.810000002</v>
          </cell>
          <cell r="I299">
            <v>12241686</v>
          </cell>
          <cell r="J299">
            <v>10840077</v>
          </cell>
          <cell r="K299">
            <v>73.05</v>
          </cell>
          <cell r="L299"/>
          <cell r="M299">
            <v>10864388</v>
          </cell>
          <cell r="N299">
            <v>4.0599999999999997E-2</v>
          </cell>
          <cell r="O299">
            <v>11305482</v>
          </cell>
          <cell r="P299">
            <v>76.19066779106133</v>
          </cell>
          <cell r="Q299">
            <v>0</v>
          </cell>
          <cell r="R299">
            <v>0</v>
          </cell>
          <cell r="S299">
            <v>0</v>
          </cell>
          <cell r="T299">
            <v>465405</v>
          </cell>
          <cell r="U299">
            <v>395594.25</v>
          </cell>
          <cell r="V299">
            <v>10909888</v>
          </cell>
          <cell r="W299">
            <v>73.524653990487664</v>
          </cell>
          <cell r="X299"/>
          <cell r="Y299">
            <v>0</v>
          </cell>
          <cell r="Z299">
            <v>0</v>
          </cell>
          <cell r="AA299">
            <v>69811</v>
          </cell>
        </row>
        <row r="300">
          <cell r="A300">
            <v>291</v>
          </cell>
          <cell r="B300" t="str">
            <v>Swampscott</v>
          </cell>
          <cell r="C300">
            <v>2380319800</v>
          </cell>
          <cell r="D300">
            <v>9025568.3283351269</v>
          </cell>
          <cell r="E300">
            <v>983146000</v>
          </cell>
          <cell r="F300">
            <v>14452976.771510338</v>
          </cell>
          <cell r="G300">
            <v>23478545</v>
          </cell>
          <cell r="H300">
            <v>20762660.029999997</v>
          </cell>
          <cell r="I300">
            <v>17129195</v>
          </cell>
          <cell r="J300">
            <v>17129195</v>
          </cell>
          <cell r="K300">
            <v>82.5</v>
          </cell>
          <cell r="L300"/>
          <cell r="M300">
            <v>17423444</v>
          </cell>
          <cell r="N300">
            <v>0.05</v>
          </cell>
          <cell r="O300">
            <v>18294616</v>
          </cell>
          <cell r="P300">
            <v>88.113064383687274</v>
          </cell>
          <cell r="Q300">
            <v>0</v>
          </cell>
          <cell r="R300">
            <v>0</v>
          </cell>
          <cell r="S300">
            <v>0</v>
          </cell>
          <cell r="T300">
            <v>1165421</v>
          </cell>
          <cell r="U300">
            <v>990607.85</v>
          </cell>
          <cell r="V300">
            <v>17304008</v>
          </cell>
          <cell r="W300">
            <v>83.341960880722482</v>
          </cell>
          <cell r="X300"/>
          <cell r="Y300">
            <v>0</v>
          </cell>
          <cell r="Z300">
            <v>0</v>
          </cell>
          <cell r="AA300">
            <v>174813</v>
          </cell>
        </row>
        <row r="301">
          <cell r="A301">
            <v>292</v>
          </cell>
          <cell r="B301" t="str">
            <v>Swansea</v>
          </cell>
          <cell r="C301">
            <v>1954736100</v>
          </cell>
          <cell r="D301">
            <v>7411862.9918607259</v>
          </cell>
          <cell r="E301">
            <v>457026000</v>
          </cell>
          <cell r="F301">
            <v>6718621.8140299451</v>
          </cell>
          <cell r="G301">
            <v>14130485</v>
          </cell>
          <cell r="H301">
            <v>22229056.289999999</v>
          </cell>
          <cell r="I301">
            <v>18338971</v>
          </cell>
          <cell r="J301">
            <v>14130485</v>
          </cell>
          <cell r="K301">
            <v>63.57</v>
          </cell>
          <cell r="L301"/>
          <cell r="M301">
            <v>14950128</v>
          </cell>
          <cell r="N301">
            <v>4.3400000000000001E-2</v>
          </cell>
          <cell r="O301">
            <v>15598964</v>
          </cell>
          <cell r="P301">
            <v>70.173757250402829</v>
          </cell>
          <cell r="Q301">
            <v>0</v>
          </cell>
          <cell r="R301">
            <v>0</v>
          </cell>
          <cell r="S301">
            <v>0</v>
          </cell>
          <cell r="T301">
            <v>1468479</v>
          </cell>
          <cell r="U301">
            <v>1248207.1499999999</v>
          </cell>
          <cell r="V301">
            <v>14350757</v>
          </cell>
          <cell r="W301">
            <v>64.558552611411827</v>
          </cell>
          <cell r="X301"/>
          <cell r="Y301">
            <v>0</v>
          </cell>
          <cell r="Z301">
            <v>0</v>
          </cell>
          <cell r="AA301">
            <v>220272</v>
          </cell>
        </row>
        <row r="302">
          <cell r="A302">
            <v>293</v>
          </cell>
          <cell r="B302" t="str">
            <v>Taunton</v>
          </cell>
          <cell r="C302">
            <v>4620384400</v>
          </cell>
          <cell r="D302">
            <v>17519324.548480291</v>
          </cell>
          <cell r="E302">
            <v>1282495000</v>
          </cell>
          <cell r="F302">
            <v>18853629.516448371</v>
          </cell>
          <cell r="G302">
            <v>36372954</v>
          </cell>
          <cell r="H302">
            <v>98327836</v>
          </cell>
          <cell r="I302">
            <v>81120465</v>
          </cell>
          <cell r="J302">
            <v>36372954</v>
          </cell>
          <cell r="K302">
            <v>36.99</v>
          </cell>
          <cell r="L302"/>
          <cell r="M302">
            <v>37506145</v>
          </cell>
          <cell r="N302">
            <v>4.1200000000000001E-2</v>
          </cell>
          <cell r="O302">
            <v>39051398</v>
          </cell>
          <cell r="P302">
            <v>39.715506400445953</v>
          </cell>
          <cell r="Q302">
            <v>0</v>
          </cell>
          <cell r="R302">
            <v>0</v>
          </cell>
          <cell r="S302">
            <v>0</v>
          </cell>
          <cell r="T302">
            <v>2678444</v>
          </cell>
          <cell r="U302">
            <v>2276677.4</v>
          </cell>
          <cell r="V302">
            <v>36774721</v>
          </cell>
          <cell r="W302">
            <v>37.400112212374935</v>
          </cell>
          <cell r="X302"/>
          <cell r="Y302">
            <v>0</v>
          </cell>
          <cell r="Z302">
            <v>0</v>
          </cell>
          <cell r="AA302">
            <v>401767</v>
          </cell>
        </row>
        <row r="303">
          <cell r="A303">
            <v>294</v>
          </cell>
          <cell r="B303" t="str">
            <v>Templeton</v>
          </cell>
          <cell r="C303">
            <v>571482700</v>
          </cell>
          <cell r="D303">
            <v>2166917.3013270926</v>
          </cell>
          <cell r="E303">
            <v>182858000</v>
          </cell>
          <cell r="F303">
            <v>2688148.4809833304</v>
          </cell>
          <cell r="G303">
            <v>4855066</v>
          </cell>
          <cell r="H303">
            <v>12756161.92</v>
          </cell>
          <cell r="I303">
            <v>10523834</v>
          </cell>
          <cell r="J303">
            <v>4855066</v>
          </cell>
          <cell r="K303">
            <v>38.06</v>
          </cell>
          <cell r="L303"/>
          <cell r="M303">
            <v>4493091</v>
          </cell>
          <cell r="N303">
            <v>5.9400000000000001E-2</v>
          </cell>
          <cell r="O303">
            <v>4759981</v>
          </cell>
          <cell r="P303">
            <v>37.315150355193985</v>
          </cell>
          <cell r="Q303">
            <v>0.7448496448060169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4759981</v>
          </cell>
          <cell r="W303">
            <v>37.315150355193985</v>
          </cell>
          <cell r="X303"/>
          <cell r="Y303">
            <v>-95085</v>
          </cell>
          <cell r="Z303">
            <v>95085</v>
          </cell>
          <cell r="AA303">
            <v>0</v>
          </cell>
        </row>
        <row r="304">
          <cell r="A304">
            <v>295</v>
          </cell>
          <cell r="B304" t="str">
            <v>Tewksbury</v>
          </cell>
          <cell r="C304">
            <v>3979613200</v>
          </cell>
          <cell r="D304">
            <v>15089682.847214229</v>
          </cell>
          <cell r="E304">
            <v>1050907000</v>
          </cell>
          <cell r="F304">
            <v>15449113.824414294</v>
          </cell>
          <cell r="G304">
            <v>30538797</v>
          </cell>
          <cell r="H304">
            <v>38607074.422600001</v>
          </cell>
          <cell r="I304">
            <v>31850836</v>
          </cell>
          <cell r="J304">
            <v>30538797</v>
          </cell>
          <cell r="K304">
            <v>79.099999999999994</v>
          </cell>
          <cell r="L304"/>
          <cell r="M304">
            <v>31197768</v>
          </cell>
          <cell r="N304">
            <v>4.9399999999999993E-2</v>
          </cell>
          <cell r="O304">
            <v>32738938</v>
          </cell>
          <cell r="P304">
            <v>84.800359751774195</v>
          </cell>
          <cell r="Q304">
            <v>0</v>
          </cell>
          <cell r="R304">
            <v>0</v>
          </cell>
          <cell r="S304">
            <v>0</v>
          </cell>
          <cell r="T304">
            <v>2200141</v>
          </cell>
          <cell r="U304">
            <v>1870119.8499999999</v>
          </cell>
          <cell r="V304">
            <v>30868818</v>
          </cell>
          <cell r="W304">
            <v>79.956377067333179</v>
          </cell>
          <cell r="X304"/>
          <cell r="Y304">
            <v>0</v>
          </cell>
          <cell r="Z304">
            <v>0</v>
          </cell>
          <cell r="AA304">
            <v>330021</v>
          </cell>
        </row>
        <row r="305">
          <cell r="A305">
            <v>296</v>
          </cell>
          <cell r="B305" t="str">
            <v>Tisbury</v>
          </cell>
          <cell r="C305">
            <v>2627842800</v>
          </cell>
          <cell r="D305">
            <v>9964112.6992782652</v>
          </cell>
          <cell r="E305">
            <v>86900632</v>
          </cell>
          <cell r="F305">
            <v>1277503.8658811285</v>
          </cell>
          <cell r="G305">
            <v>11241617</v>
          </cell>
          <cell r="H305">
            <v>5667765.7499999991</v>
          </cell>
          <cell r="I305">
            <v>4675907</v>
          </cell>
          <cell r="J305">
            <v>4675907</v>
          </cell>
          <cell r="K305">
            <v>82.5</v>
          </cell>
          <cell r="L305"/>
          <cell r="M305">
            <v>4737419</v>
          </cell>
          <cell r="N305">
            <v>3.8399999999999997E-2</v>
          </cell>
          <cell r="O305">
            <v>4919336</v>
          </cell>
          <cell r="P305">
            <v>86.794977368286624</v>
          </cell>
          <cell r="Q305">
            <v>0</v>
          </cell>
          <cell r="R305">
            <v>0</v>
          </cell>
          <cell r="S305">
            <v>0</v>
          </cell>
          <cell r="T305">
            <v>243429</v>
          </cell>
          <cell r="U305">
            <v>206914.65</v>
          </cell>
          <cell r="V305">
            <v>4712421</v>
          </cell>
          <cell r="W305">
            <v>83.144244272974774</v>
          </cell>
          <cell r="X305"/>
          <cell r="Y305">
            <v>0</v>
          </cell>
          <cell r="Z305">
            <v>0</v>
          </cell>
          <cell r="AA305">
            <v>36514</v>
          </cell>
        </row>
        <row r="306">
          <cell r="A306">
            <v>297</v>
          </cell>
          <cell r="B306" t="str">
            <v>Tolland</v>
          </cell>
          <cell r="C306">
            <v>187789200</v>
          </cell>
          <cell r="D306">
            <v>712048.96750570694</v>
          </cell>
          <cell r="E306">
            <v>10385000</v>
          </cell>
          <cell r="F306">
            <v>152667.21704826635</v>
          </cell>
          <cell r="G306">
            <v>864716</v>
          </cell>
          <cell r="H306">
            <v>586885</v>
          </cell>
          <cell r="I306">
            <v>484180</v>
          </cell>
          <cell r="J306">
            <v>484180</v>
          </cell>
          <cell r="K306">
            <v>82.5</v>
          </cell>
          <cell r="L306"/>
          <cell r="M306">
            <v>411508</v>
          </cell>
          <cell r="N306">
            <v>3.5799999999999998E-2</v>
          </cell>
          <cell r="O306">
            <v>426240</v>
          </cell>
          <cell r="P306">
            <v>72.627516464043211</v>
          </cell>
          <cell r="Q306">
            <v>9.8724835359567891</v>
          </cell>
          <cell r="R306">
            <v>0.02</v>
          </cell>
          <cell r="S306">
            <v>8230</v>
          </cell>
          <cell r="T306">
            <v>0</v>
          </cell>
          <cell r="U306">
            <v>0</v>
          </cell>
          <cell r="V306">
            <v>434470</v>
          </cell>
          <cell r="W306">
            <v>74.02983548736124</v>
          </cell>
          <cell r="X306"/>
          <cell r="Y306">
            <v>-57940</v>
          </cell>
          <cell r="Z306">
            <v>49710</v>
          </cell>
          <cell r="AA306">
            <v>0</v>
          </cell>
        </row>
        <row r="307">
          <cell r="A307">
            <v>298</v>
          </cell>
          <cell r="B307" t="str">
            <v>Topsfield</v>
          </cell>
          <cell r="C307">
            <v>1227689500</v>
          </cell>
          <cell r="D307">
            <v>4655086.8787587229</v>
          </cell>
          <cell r="E307">
            <v>416939000</v>
          </cell>
          <cell r="F307">
            <v>6129313.1255548503</v>
          </cell>
          <cell r="G307">
            <v>10784400</v>
          </cell>
          <cell r="H307">
            <v>10552721.478080001</v>
          </cell>
          <cell r="I307">
            <v>8705995</v>
          </cell>
          <cell r="J307">
            <v>8705995</v>
          </cell>
          <cell r="K307">
            <v>82.5</v>
          </cell>
          <cell r="L307"/>
          <cell r="M307">
            <v>8985219</v>
          </cell>
          <cell r="N307">
            <v>5.3499999999999999E-2</v>
          </cell>
          <cell r="O307">
            <v>9465928</v>
          </cell>
          <cell r="P307">
            <v>89.701296671787688</v>
          </cell>
          <cell r="Q307">
            <v>0</v>
          </cell>
          <cell r="R307">
            <v>0</v>
          </cell>
          <cell r="S307">
            <v>0</v>
          </cell>
          <cell r="T307">
            <v>759933</v>
          </cell>
          <cell r="U307">
            <v>645943.04999999993</v>
          </cell>
          <cell r="V307">
            <v>8819985</v>
          </cell>
          <cell r="W307">
            <v>83.580193207228845</v>
          </cell>
          <cell r="X307"/>
          <cell r="Y307">
            <v>0</v>
          </cell>
          <cell r="Z307">
            <v>0</v>
          </cell>
          <cell r="AA307">
            <v>113990</v>
          </cell>
        </row>
        <row r="308">
          <cell r="A308">
            <v>299</v>
          </cell>
          <cell r="B308" t="str">
            <v>Townsend</v>
          </cell>
          <cell r="C308">
            <v>784187600</v>
          </cell>
          <cell r="D308">
            <v>2973440.2772405352</v>
          </cell>
          <cell r="E308">
            <v>273429000</v>
          </cell>
          <cell r="F308">
            <v>4019609.483898933</v>
          </cell>
          <cell r="G308">
            <v>6993050</v>
          </cell>
          <cell r="H308">
            <v>14020830</v>
          </cell>
          <cell r="I308">
            <v>11567185</v>
          </cell>
          <cell r="J308">
            <v>6993050</v>
          </cell>
          <cell r="K308">
            <v>49.88</v>
          </cell>
          <cell r="L308"/>
          <cell r="M308">
            <v>7300103</v>
          </cell>
          <cell r="N308">
            <v>4.0300000000000002E-2</v>
          </cell>
          <cell r="O308">
            <v>7594297</v>
          </cell>
          <cell r="P308">
            <v>54.1643896973289</v>
          </cell>
          <cell r="Q308">
            <v>0</v>
          </cell>
          <cell r="R308">
            <v>0</v>
          </cell>
          <cell r="S308">
            <v>0</v>
          </cell>
          <cell r="T308">
            <v>601247</v>
          </cell>
          <cell r="U308">
            <v>511059.95</v>
          </cell>
          <cell r="V308">
            <v>7083237</v>
          </cell>
          <cell r="W308">
            <v>50.519384373107727</v>
          </cell>
          <cell r="X308"/>
          <cell r="Y308">
            <v>0</v>
          </cell>
          <cell r="Z308">
            <v>0</v>
          </cell>
          <cell r="AA308">
            <v>90187</v>
          </cell>
        </row>
        <row r="309">
          <cell r="A309">
            <v>300</v>
          </cell>
          <cell r="B309" t="str">
            <v>Truro</v>
          </cell>
          <cell r="C309">
            <v>2128228900</v>
          </cell>
          <cell r="D309">
            <v>8069703.6403627386</v>
          </cell>
          <cell r="E309">
            <v>70425000</v>
          </cell>
          <cell r="F309">
            <v>1035299.8325107518</v>
          </cell>
          <cell r="G309">
            <v>9105003</v>
          </cell>
          <cell r="H309">
            <v>1928632.2499999995</v>
          </cell>
          <cell r="I309">
            <v>1591122</v>
          </cell>
          <cell r="J309">
            <v>1591122</v>
          </cell>
          <cell r="K309">
            <v>82.5</v>
          </cell>
          <cell r="L309"/>
          <cell r="M309">
            <v>1648031</v>
          </cell>
          <cell r="N309">
            <v>4.2299999999999997E-2</v>
          </cell>
          <cell r="O309">
            <v>1717743</v>
          </cell>
          <cell r="P309">
            <v>89.065346698418026</v>
          </cell>
          <cell r="Q309">
            <v>0</v>
          </cell>
          <cell r="R309">
            <v>0</v>
          </cell>
          <cell r="S309">
            <v>0</v>
          </cell>
          <cell r="T309">
            <v>126621</v>
          </cell>
          <cell r="U309">
            <v>107627.84999999999</v>
          </cell>
          <cell r="V309">
            <v>1610115</v>
          </cell>
          <cell r="W309">
            <v>83.484811580849609</v>
          </cell>
          <cell r="X309"/>
          <cell r="Y309">
            <v>0</v>
          </cell>
          <cell r="Z309">
            <v>0</v>
          </cell>
          <cell r="AA309">
            <v>18993</v>
          </cell>
        </row>
        <row r="310">
          <cell r="A310">
            <v>301</v>
          </cell>
          <cell r="B310" t="str">
            <v>Tyngsborough</v>
          </cell>
          <cell r="C310">
            <v>1414054300</v>
          </cell>
          <cell r="D310">
            <v>5361734.8831136459</v>
          </cell>
          <cell r="E310">
            <v>461454000</v>
          </cell>
          <cell r="F310">
            <v>6783716.7044574581</v>
          </cell>
          <cell r="G310">
            <v>12145452</v>
          </cell>
          <cell r="H310">
            <v>17749499.789999999</v>
          </cell>
          <cell r="I310">
            <v>14643337</v>
          </cell>
          <cell r="J310">
            <v>12145452</v>
          </cell>
          <cell r="K310">
            <v>68.430000000000007</v>
          </cell>
          <cell r="L310"/>
          <cell r="M310">
            <v>12225162</v>
          </cell>
          <cell r="N310">
            <v>3.2099999999999997E-2</v>
          </cell>
          <cell r="O310">
            <v>12617590</v>
          </cell>
          <cell r="P310">
            <v>71.087017376730259</v>
          </cell>
          <cell r="Q310">
            <v>0</v>
          </cell>
          <cell r="R310">
            <v>0</v>
          </cell>
          <cell r="S310">
            <v>0</v>
          </cell>
          <cell r="T310">
            <v>472138</v>
          </cell>
          <cell r="U310">
            <v>401317.3</v>
          </cell>
          <cell r="V310">
            <v>12216273</v>
          </cell>
          <cell r="W310">
            <v>68.826012814640563</v>
          </cell>
          <cell r="X310"/>
          <cell r="Y310">
            <v>0</v>
          </cell>
          <cell r="Z310">
            <v>0</v>
          </cell>
          <cell r="AA310">
            <v>70821</v>
          </cell>
        </row>
        <row r="311">
          <cell r="A311">
            <v>302</v>
          </cell>
          <cell r="B311" t="str">
            <v>Tyringham</v>
          </cell>
          <cell r="C311">
            <v>193652900</v>
          </cell>
          <cell r="D311">
            <v>734282.6291367443</v>
          </cell>
          <cell r="E311">
            <v>5898000</v>
          </cell>
          <cell r="F311">
            <v>86704.98277811025</v>
          </cell>
          <cell r="G311">
            <v>820988</v>
          </cell>
          <cell r="H311">
            <v>225957.46000000002</v>
          </cell>
          <cell r="I311">
            <v>186415</v>
          </cell>
          <cell r="J311">
            <v>186415</v>
          </cell>
          <cell r="K311">
            <v>82.5</v>
          </cell>
          <cell r="L311"/>
          <cell r="M311">
            <v>219336</v>
          </cell>
          <cell r="N311">
            <v>3.1099999999999999E-2</v>
          </cell>
          <cell r="O311">
            <v>226157</v>
          </cell>
          <cell r="P311">
            <v>100.08830865774468</v>
          </cell>
          <cell r="Q311">
            <v>0</v>
          </cell>
          <cell r="R311">
            <v>0</v>
          </cell>
          <cell r="S311">
            <v>0</v>
          </cell>
          <cell r="T311">
            <v>39742</v>
          </cell>
          <cell r="U311">
            <v>33780.699999999997</v>
          </cell>
          <cell r="V311">
            <v>192376</v>
          </cell>
          <cell r="W311">
            <v>85.138149455211604</v>
          </cell>
          <cell r="X311"/>
          <cell r="Y311">
            <v>0</v>
          </cell>
          <cell r="Z311">
            <v>0</v>
          </cell>
          <cell r="AA311">
            <v>5961</v>
          </cell>
        </row>
        <row r="312">
          <cell r="A312">
            <v>303</v>
          </cell>
          <cell r="B312" t="str">
            <v>Upton</v>
          </cell>
          <cell r="C312">
            <v>987457600</v>
          </cell>
          <cell r="D312">
            <v>3744188.5078357188</v>
          </cell>
          <cell r="E312">
            <v>339233000</v>
          </cell>
          <cell r="F312">
            <v>4986977.1825647121</v>
          </cell>
          <cell r="G312">
            <v>8731166</v>
          </cell>
          <cell r="H312">
            <v>12898848.68</v>
          </cell>
          <cell r="I312">
            <v>10641550</v>
          </cell>
          <cell r="J312">
            <v>8731166</v>
          </cell>
          <cell r="K312">
            <v>67.69</v>
          </cell>
          <cell r="L312"/>
          <cell r="M312">
            <v>8017258</v>
          </cell>
          <cell r="N312">
            <v>3.5400000000000001E-2</v>
          </cell>
          <cell r="O312">
            <v>8301069</v>
          </cell>
          <cell r="P312">
            <v>64.355115762161191</v>
          </cell>
          <cell r="Q312">
            <v>3.3348842378388071</v>
          </cell>
          <cell r="R312">
            <v>0.01</v>
          </cell>
          <cell r="S312">
            <v>80173</v>
          </cell>
          <cell r="T312">
            <v>0</v>
          </cell>
          <cell r="U312">
            <v>0</v>
          </cell>
          <cell r="V312">
            <v>8381242</v>
          </cell>
          <cell r="W312">
            <v>64.976667359431346</v>
          </cell>
          <cell r="X312"/>
          <cell r="Y312">
            <v>-430097</v>
          </cell>
          <cell r="Z312">
            <v>349924</v>
          </cell>
          <cell r="AA312">
            <v>0</v>
          </cell>
        </row>
        <row r="313">
          <cell r="A313">
            <v>304</v>
          </cell>
          <cell r="B313" t="str">
            <v>Uxbridge</v>
          </cell>
          <cell r="C313">
            <v>1443118800</v>
          </cell>
          <cell r="D313">
            <v>5471940.0877583735</v>
          </cell>
          <cell r="E313">
            <v>444404000</v>
          </cell>
          <cell r="F313">
            <v>6533069.0346767223</v>
          </cell>
          <cell r="G313">
            <v>12005009</v>
          </cell>
          <cell r="H313">
            <v>20729745.780000005</v>
          </cell>
          <cell r="I313">
            <v>17102040</v>
          </cell>
          <cell r="J313">
            <v>12005009</v>
          </cell>
          <cell r="K313">
            <v>57.91</v>
          </cell>
          <cell r="L313"/>
          <cell r="M313">
            <v>12459235</v>
          </cell>
          <cell r="N313">
            <v>3.8199999999999998E-2</v>
          </cell>
          <cell r="O313">
            <v>12935178</v>
          </cell>
          <cell r="P313">
            <v>62.399115441540147</v>
          </cell>
          <cell r="Q313">
            <v>0</v>
          </cell>
          <cell r="R313">
            <v>0</v>
          </cell>
          <cell r="S313">
            <v>0</v>
          </cell>
          <cell r="T313">
            <v>930169</v>
          </cell>
          <cell r="U313">
            <v>790643.65</v>
          </cell>
          <cell r="V313">
            <v>12144534</v>
          </cell>
          <cell r="W313">
            <v>58.585059985236335</v>
          </cell>
          <cell r="X313"/>
          <cell r="Y313">
            <v>0</v>
          </cell>
          <cell r="Z313">
            <v>0</v>
          </cell>
          <cell r="AA313">
            <v>139525</v>
          </cell>
        </row>
        <row r="314">
          <cell r="A314">
            <v>305</v>
          </cell>
          <cell r="B314" t="str">
            <v>Wakefield</v>
          </cell>
          <cell r="C314">
            <v>4105702600</v>
          </cell>
          <cell r="D314">
            <v>15567781.838441702</v>
          </cell>
          <cell r="E314">
            <v>1041062000</v>
          </cell>
          <cell r="F314">
            <v>15304385.008637676</v>
          </cell>
          <cell r="G314">
            <v>30872167</v>
          </cell>
          <cell r="H314">
            <v>35277724.749200001</v>
          </cell>
          <cell r="I314">
            <v>29104123</v>
          </cell>
          <cell r="J314">
            <v>29104123</v>
          </cell>
          <cell r="K314">
            <v>82.5</v>
          </cell>
          <cell r="L314"/>
          <cell r="M314">
            <v>28803869</v>
          </cell>
          <cell r="N314">
            <v>4.5199999999999997E-2</v>
          </cell>
          <cell r="O314">
            <v>30105804</v>
          </cell>
          <cell r="P314">
            <v>85.339415208977485</v>
          </cell>
          <cell r="Q314">
            <v>0</v>
          </cell>
          <cell r="R314">
            <v>0</v>
          </cell>
          <cell r="S314">
            <v>0</v>
          </cell>
          <cell r="T314">
            <v>1001681</v>
          </cell>
          <cell r="U314">
            <v>851428.85</v>
          </cell>
          <cell r="V314">
            <v>29254375</v>
          </cell>
          <cell r="W314">
            <v>82.925912053507375</v>
          </cell>
          <cell r="X314"/>
          <cell r="Y314">
            <v>0</v>
          </cell>
          <cell r="Z314">
            <v>0</v>
          </cell>
          <cell r="AA314">
            <v>150252</v>
          </cell>
        </row>
        <row r="315">
          <cell r="A315">
            <v>306</v>
          </cell>
          <cell r="B315" t="str">
            <v>Wales</v>
          </cell>
          <cell r="C315">
            <v>166569500</v>
          </cell>
          <cell r="D315">
            <v>631589.25269899354</v>
          </cell>
          <cell r="E315">
            <v>39538000</v>
          </cell>
          <cell r="F315">
            <v>581237.9805155854</v>
          </cell>
          <cell r="G315">
            <v>1212827</v>
          </cell>
          <cell r="H315">
            <v>2999748.7199999997</v>
          </cell>
          <cell r="I315">
            <v>2474793</v>
          </cell>
          <cell r="J315">
            <v>1212827</v>
          </cell>
          <cell r="K315">
            <v>40.43</v>
          </cell>
          <cell r="L315"/>
          <cell r="M315">
            <v>1246276</v>
          </cell>
          <cell r="N315">
            <v>3.0099999999999998E-2</v>
          </cell>
          <cell r="O315">
            <v>1283789</v>
          </cell>
          <cell r="P315">
            <v>42.796551305804044</v>
          </cell>
          <cell r="Q315">
            <v>0</v>
          </cell>
          <cell r="R315">
            <v>0</v>
          </cell>
          <cell r="S315">
            <v>0</v>
          </cell>
          <cell r="T315">
            <v>70962</v>
          </cell>
          <cell r="U315">
            <v>60317.7</v>
          </cell>
          <cell r="V315">
            <v>1223471</v>
          </cell>
          <cell r="W315">
            <v>40.785782883841023</v>
          </cell>
          <cell r="X315"/>
          <cell r="Y315">
            <v>0</v>
          </cell>
          <cell r="Z315">
            <v>0</v>
          </cell>
          <cell r="AA315">
            <v>10644</v>
          </cell>
        </row>
        <row r="316">
          <cell r="A316">
            <v>307</v>
          </cell>
          <cell r="B316" t="str">
            <v>Walpole</v>
          </cell>
          <cell r="C316">
            <v>3918309500</v>
          </cell>
          <cell r="D316">
            <v>14857234.781567857</v>
          </cell>
          <cell r="E316">
            <v>1146776000</v>
          </cell>
          <cell r="F316">
            <v>16858459.364250619</v>
          </cell>
          <cell r="G316">
            <v>31715694</v>
          </cell>
          <cell r="H316">
            <v>37929458.371769994</v>
          </cell>
          <cell r="I316">
            <v>31291803</v>
          </cell>
          <cell r="J316">
            <v>31291803</v>
          </cell>
          <cell r="K316">
            <v>82.5</v>
          </cell>
          <cell r="L316"/>
          <cell r="M316">
            <v>31783768</v>
          </cell>
          <cell r="N316">
            <v>4.1500000000000002E-2</v>
          </cell>
          <cell r="O316">
            <v>33102794</v>
          </cell>
          <cell r="P316">
            <v>87.274628800493588</v>
          </cell>
          <cell r="Q316">
            <v>0</v>
          </cell>
          <cell r="R316">
            <v>0</v>
          </cell>
          <cell r="S316">
            <v>0</v>
          </cell>
          <cell r="T316">
            <v>1810991</v>
          </cell>
          <cell r="U316">
            <v>1539342.3499999999</v>
          </cell>
          <cell r="V316">
            <v>31563452</v>
          </cell>
          <cell r="W316">
            <v>83.216194891651654</v>
          </cell>
          <cell r="X316"/>
          <cell r="Y316">
            <v>0</v>
          </cell>
          <cell r="Z316">
            <v>0</v>
          </cell>
          <cell r="AA316">
            <v>271649</v>
          </cell>
        </row>
        <row r="317">
          <cell r="A317">
            <v>308</v>
          </cell>
          <cell r="B317" t="str">
            <v>Waltham</v>
          </cell>
          <cell r="C317">
            <v>9539477600</v>
          </cell>
          <cell r="D317">
            <v>36171277.025642686</v>
          </cell>
          <cell r="E317">
            <v>1992543000</v>
          </cell>
          <cell r="F317">
            <v>29291862.750024438</v>
          </cell>
          <cell r="G317">
            <v>65463140</v>
          </cell>
          <cell r="H317">
            <v>62274785.537900016</v>
          </cell>
          <cell r="I317">
            <v>51376698</v>
          </cell>
          <cell r="J317">
            <v>51376698</v>
          </cell>
          <cell r="K317">
            <v>82.5</v>
          </cell>
          <cell r="L317"/>
          <cell r="M317">
            <v>52507147</v>
          </cell>
          <cell r="N317">
            <v>4.3299999999999998E-2</v>
          </cell>
          <cell r="O317">
            <v>54780706</v>
          </cell>
          <cell r="P317">
            <v>87.966109440330115</v>
          </cell>
          <cell r="Q317">
            <v>0</v>
          </cell>
          <cell r="R317">
            <v>0</v>
          </cell>
          <cell r="S317">
            <v>0</v>
          </cell>
          <cell r="T317">
            <v>3404008</v>
          </cell>
          <cell r="U317">
            <v>2893406.8</v>
          </cell>
          <cell r="V317">
            <v>51887299</v>
          </cell>
          <cell r="W317">
            <v>83.319916001030208</v>
          </cell>
          <cell r="X317"/>
          <cell r="Y317">
            <v>0</v>
          </cell>
          <cell r="Z317">
            <v>0</v>
          </cell>
          <cell r="AA317">
            <v>510601</v>
          </cell>
        </row>
        <row r="318">
          <cell r="A318">
            <v>309</v>
          </cell>
          <cell r="B318" t="str">
            <v>Ware</v>
          </cell>
          <cell r="C318">
            <v>729348600</v>
          </cell>
          <cell r="D318">
            <v>2765504.7126338086</v>
          </cell>
          <cell r="E318">
            <v>217999000</v>
          </cell>
          <cell r="F318">
            <v>3204747.2941073678</v>
          </cell>
          <cell r="G318">
            <v>5970252</v>
          </cell>
          <cell r="H318">
            <v>16371195.079999998</v>
          </cell>
          <cell r="I318">
            <v>13506236</v>
          </cell>
          <cell r="J318">
            <v>5970252</v>
          </cell>
          <cell r="K318">
            <v>36.47</v>
          </cell>
          <cell r="L318"/>
          <cell r="M318">
            <v>6176405</v>
          </cell>
          <cell r="N318">
            <v>3.5900000000000001E-2</v>
          </cell>
          <cell r="O318">
            <v>6398138</v>
          </cell>
          <cell r="P318">
            <v>39.081679552009838</v>
          </cell>
          <cell r="Q318">
            <v>0</v>
          </cell>
          <cell r="R318">
            <v>0</v>
          </cell>
          <cell r="S318">
            <v>0</v>
          </cell>
          <cell r="T318">
            <v>427886</v>
          </cell>
          <cell r="U318">
            <v>363703.1</v>
          </cell>
          <cell r="V318">
            <v>6034435</v>
          </cell>
          <cell r="W318">
            <v>36.860076313988927</v>
          </cell>
          <cell r="X318"/>
          <cell r="Y318">
            <v>0</v>
          </cell>
          <cell r="Z318">
            <v>0</v>
          </cell>
          <cell r="AA318">
            <v>64183</v>
          </cell>
        </row>
        <row r="319">
          <cell r="A319">
            <v>310</v>
          </cell>
          <cell r="B319" t="str">
            <v>Wareham</v>
          </cell>
          <cell r="C319">
            <v>3242971300</v>
          </cell>
          <cell r="D319">
            <v>12296523.792718858</v>
          </cell>
          <cell r="E319">
            <v>483025000</v>
          </cell>
          <cell r="F319">
            <v>7100826.4337736014</v>
          </cell>
          <cell r="G319">
            <v>19397350</v>
          </cell>
          <cell r="H319">
            <v>33789041.400000006</v>
          </cell>
          <cell r="I319">
            <v>27875959</v>
          </cell>
          <cell r="J319">
            <v>19397350</v>
          </cell>
          <cell r="K319">
            <v>57.41</v>
          </cell>
          <cell r="L319"/>
          <cell r="M319">
            <v>20510456</v>
          </cell>
          <cell r="N319">
            <v>2.6000000000000002E-2</v>
          </cell>
          <cell r="O319">
            <v>21043728</v>
          </cell>
          <cell r="P319">
            <v>62.27974256765981</v>
          </cell>
          <cell r="Q319">
            <v>0</v>
          </cell>
          <cell r="R319">
            <v>0</v>
          </cell>
          <cell r="S319">
            <v>0</v>
          </cell>
          <cell r="T319">
            <v>1646378</v>
          </cell>
          <cell r="U319">
            <v>1399421.3</v>
          </cell>
          <cell r="V319">
            <v>19644307</v>
          </cell>
          <cell r="W319">
            <v>58.138100952458501</v>
          </cell>
          <cell r="X319"/>
          <cell r="Y319">
            <v>0</v>
          </cell>
          <cell r="Z319">
            <v>0</v>
          </cell>
          <cell r="AA319">
            <v>246957</v>
          </cell>
        </row>
        <row r="320">
          <cell r="A320">
            <v>311</v>
          </cell>
          <cell r="B320" t="str">
            <v>Warren</v>
          </cell>
          <cell r="C320">
            <v>317967900</v>
          </cell>
          <cell r="D320">
            <v>1205653.5460769727</v>
          </cell>
          <cell r="E320">
            <v>91241000</v>
          </cell>
          <cell r="F320">
            <v>1341310.5007896842</v>
          </cell>
          <cell r="G320">
            <v>2546964</v>
          </cell>
          <cell r="H320">
            <v>9150952</v>
          </cell>
          <cell r="I320">
            <v>7549535</v>
          </cell>
          <cell r="J320">
            <v>2546964</v>
          </cell>
          <cell r="K320">
            <v>27.83</v>
          </cell>
          <cell r="L320"/>
          <cell r="M320">
            <v>2673254</v>
          </cell>
          <cell r="N320">
            <v>3.32E-2</v>
          </cell>
          <cell r="O320">
            <v>2762006</v>
          </cell>
          <cell r="P320">
            <v>30.182717601403656</v>
          </cell>
          <cell r="Q320">
            <v>0</v>
          </cell>
          <cell r="R320">
            <v>0</v>
          </cell>
          <cell r="S320">
            <v>0</v>
          </cell>
          <cell r="T320">
            <v>215042</v>
          </cell>
          <cell r="U320">
            <v>182785.69999999998</v>
          </cell>
          <cell r="V320">
            <v>2579220</v>
          </cell>
          <cell r="W320">
            <v>28.185264221689721</v>
          </cell>
          <cell r="X320"/>
          <cell r="Y320">
            <v>0</v>
          </cell>
          <cell r="Z320">
            <v>0</v>
          </cell>
          <cell r="AA320">
            <v>32256</v>
          </cell>
        </row>
        <row r="321">
          <cell r="A321">
            <v>312</v>
          </cell>
          <cell r="B321" t="str">
            <v>Warwick</v>
          </cell>
          <cell r="C321">
            <v>80977300</v>
          </cell>
          <cell r="D321">
            <v>307045.36180142354</v>
          </cell>
          <cell r="E321">
            <v>14775000</v>
          </cell>
          <cell r="F321">
            <v>217203.47923814494</v>
          </cell>
          <cell r="G321">
            <v>524249</v>
          </cell>
          <cell r="H321">
            <v>726660</v>
          </cell>
          <cell r="I321">
            <v>599495</v>
          </cell>
          <cell r="J321">
            <v>524249</v>
          </cell>
          <cell r="K321">
            <v>72.150000000000006</v>
          </cell>
          <cell r="L321"/>
          <cell r="M321">
            <v>535624</v>
          </cell>
          <cell r="N321">
            <v>2.8000000000000004E-2</v>
          </cell>
          <cell r="O321">
            <v>550621</v>
          </cell>
          <cell r="P321">
            <v>75.774227286488866</v>
          </cell>
          <cell r="Q321">
            <v>0</v>
          </cell>
          <cell r="R321">
            <v>0</v>
          </cell>
          <cell r="S321">
            <v>0</v>
          </cell>
          <cell r="T321">
            <v>26372</v>
          </cell>
          <cell r="U321">
            <v>22416.2</v>
          </cell>
          <cell r="V321">
            <v>528205</v>
          </cell>
          <cell r="W321">
            <v>72.689428343379291</v>
          </cell>
          <cell r="X321"/>
          <cell r="Y321">
            <v>0</v>
          </cell>
          <cell r="Z321">
            <v>0</v>
          </cell>
          <cell r="AA321">
            <v>3956</v>
          </cell>
        </row>
        <row r="322">
          <cell r="A322">
            <v>313</v>
          </cell>
          <cell r="B322" t="str">
            <v>Washington</v>
          </cell>
          <cell r="C322">
            <v>80744000</v>
          </cell>
          <cell r="D322">
            <v>306160.74743532005</v>
          </cell>
          <cell r="E322">
            <v>13134000</v>
          </cell>
          <cell r="F322">
            <v>193079.55981819262</v>
          </cell>
          <cell r="G322">
            <v>499240</v>
          </cell>
          <cell r="H322">
            <v>584889.92000000004</v>
          </cell>
          <cell r="I322">
            <v>482534</v>
          </cell>
          <cell r="J322">
            <v>482534</v>
          </cell>
          <cell r="K322">
            <v>82.5</v>
          </cell>
          <cell r="L322"/>
          <cell r="M322">
            <v>470384</v>
          </cell>
          <cell r="N322">
            <v>3.5700000000000003E-2</v>
          </cell>
          <cell r="O322">
            <v>487177</v>
          </cell>
          <cell r="P322">
            <v>83.293793129483234</v>
          </cell>
          <cell r="Q322">
            <v>0</v>
          </cell>
          <cell r="R322">
            <v>0</v>
          </cell>
          <cell r="S322">
            <v>0</v>
          </cell>
          <cell r="T322">
            <v>4643</v>
          </cell>
          <cell r="U322">
            <v>3946.5499999999997</v>
          </cell>
          <cell r="V322">
            <v>483230</v>
          </cell>
          <cell r="W322">
            <v>82.6189652917937</v>
          </cell>
          <cell r="X322"/>
          <cell r="Y322">
            <v>0</v>
          </cell>
          <cell r="Z322">
            <v>0</v>
          </cell>
          <cell r="AA322">
            <v>696</v>
          </cell>
        </row>
        <row r="323">
          <cell r="A323">
            <v>314</v>
          </cell>
          <cell r="B323" t="str">
            <v>Watertown</v>
          </cell>
          <cell r="C323">
            <v>5632812800</v>
          </cell>
          <cell r="D323">
            <v>21358195.989934087</v>
          </cell>
          <cell r="E323">
            <v>1337041000</v>
          </cell>
          <cell r="F323">
            <v>19655496.249343388</v>
          </cell>
          <cell r="G323">
            <v>41013692</v>
          </cell>
          <cell r="H323">
            <v>27574866.376769997</v>
          </cell>
          <cell r="I323">
            <v>22749265</v>
          </cell>
          <cell r="J323">
            <v>22749265</v>
          </cell>
          <cell r="K323">
            <v>82.5</v>
          </cell>
          <cell r="L323"/>
          <cell r="M323">
            <v>23909715</v>
          </cell>
          <cell r="N323">
            <v>4.7199999999999999E-2</v>
          </cell>
          <cell r="O323">
            <v>25038254</v>
          </cell>
          <cell r="P323">
            <v>90.800998481331078</v>
          </cell>
          <cell r="Q323">
            <v>0</v>
          </cell>
          <cell r="R323">
            <v>0</v>
          </cell>
          <cell r="S323">
            <v>0</v>
          </cell>
          <cell r="T323">
            <v>2288989</v>
          </cell>
          <cell r="U323">
            <v>1945640.65</v>
          </cell>
          <cell r="V323">
            <v>23092613</v>
          </cell>
          <cell r="W323">
            <v>83.745149240157332</v>
          </cell>
          <cell r="X323"/>
          <cell r="Y323">
            <v>0</v>
          </cell>
          <cell r="Z323">
            <v>0</v>
          </cell>
          <cell r="AA323">
            <v>343348</v>
          </cell>
        </row>
        <row r="324">
          <cell r="A324">
            <v>315</v>
          </cell>
          <cell r="B324" t="str">
            <v>Wayland</v>
          </cell>
          <cell r="C324">
            <v>3174625500</v>
          </cell>
          <cell r="D324">
            <v>12037373.871832293</v>
          </cell>
          <cell r="E324">
            <v>1942713000</v>
          </cell>
          <cell r="F324">
            <v>28559324.72156848</v>
          </cell>
          <cell r="G324">
            <v>40596699</v>
          </cell>
          <cell r="H324">
            <v>24675330.589680005</v>
          </cell>
          <cell r="I324">
            <v>20357148</v>
          </cell>
          <cell r="J324">
            <v>20357148</v>
          </cell>
          <cell r="K324">
            <v>82.5</v>
          </cell>
          <cell r="L324"/>
          <cell r="M324">
            <v>21614058</v>
          </cell>
          <cell r="N324">
            <v>3.9300000000000002E-2</v>
          </cell>
          <cell r="O324">
            <v>22463490</v>
          </cell>
          <cell r="P324">
            <v>91.036227127165361</v>
          </cell>
          <cell r="Q324">
            <v>0</v>
          </cell>
          <cell r="R324">
            <v>0</v>
          </cell>
          <cell r="S324">
            <v>0</v>
          </cell>
          <cell r="T324">
            <v>2106342</v>
          </cell>
          <cell r="U324">
            <v>1790390.7</v>
          </cell>
          <cell r="V324">
            <v>20673099</v>
          </cell>
          <cell r="W324">
            <v>83.780433761021769</v>
          </cell>
          <cell r="X324"/>
          <cell r="Y324">
            <v>0</v>
          </cell>
          <cell r="Z324">
            <v>0</v>
          </cell>
          <cell r="AA324">
            <v>315951</v>
          </cell>
        </row>
        <row r="325">
          <cell r="A325">
            <v>316</v>
          </cell>
          <cell r="B325" t="str">
            <v>Webster</v>
          </cell>
          <cell r="C325">
            <v>1433490800</v>
          </cell>
          <cell r="D325">
            <v>5435433.156267399</v>
          </cell>
          <cell r="E325">
            <v>391700000</v>
          </cell>
          <cell r="F325">
            <v>5758281.0705638835</v>
          </cell>
          <cell r="G325">
            <v>11193714</v>
          </cell>
          <cell r="H325">
            <v>24631453.249999996</v>
          </cell>
          <cell r="I325">
            <v>20320949</v>
          </cell>
          <cell r="J325">
            <v>11193714</v>
          </cell>
          <cell r="K325">
            <v>45.44</v>
          </cell>
          <cell r="L325"/>
          <cell r="M325">
            <v>11527665</v>
          </cell>
          <cell r="N325">
            <v>2.75E-2</v>
          </cell>
          <cell r="O325">
            <v>11844676</v>
          </cell>
          <cell r="P325">
            <v>48.087605224835855</v>
          </cell>
          <cell r="Q325">
            <v>0</v>
          </cell>
          <cell r="R325">
            <v>0</v>
          </cell>
          <cell r="S325">
            <v>0</v>
          </cell>
          <cell r="T325">
            <v>650962</v>
          </cell>
          <cell r="U325">
            <v>553317.69999999995</v>
          </cell>
          <cell r="V325">
            <v>11291358</v>
          </cell>
          <cell r="W325">
            <v>45.841217265570805</v>
          </cell>
          <cell r="X325"/>
          <cell r="Y325">
            <v>0</v>
          </cell>
          <cell r="Z325">
            <v>0</v>
          </cell>
          <cell r="AA325">
            <v>97644</v>
          </cell>
        </row>
        <row r="326">
          <cell r="A326">
            <v>317</v>
          </cell>
          <cell r="B326" t="str">
            <v>Wellesley</v>
          </cell>
          <cell r="C326">
            <v>10212968600</v>
          </cell>
          <cell r="D326">
            <v>38724983.901088059</v>
          </cell>
          <cell r="E326">
            <v>4505007000</v>
          </cell>
          <cell r="F326">
            <v>66226950.55107937</v>
          </cell>
          <cell r="G326">
            <v>104951934</v>
          </cell>
          <cell r="H326">
            <v>49054402.891000003</v>
          </cell>
          <cell r="I326">
            <v>40469882</v>
          </cell>
          <cell r="J326">
            <v>40469882</v>
          </cell>
          <cell r="K326">
            <v>82.5</v>
          </cell>
          <cell r="L326"/>
          <cell r="M326">
            <v>41171516</v>
          </cell>
          <cell r="N326">
            <v>4.41E-2</v>
          </cell>
          <cell r="O326">
            <v>42987180</v>
          </cell>
          <cell r="P326">
            <v>87.631644595732809</v>
          </cell>
          <cell r="Q326">
            <v>0</v>
          </cell>
          <cell r="R326">
            <v>0</v>
          </cell>
          <cell r="S326">
            <v>0</v>
          </cell>
          <cell r="T326">
            <v>2517298</v>
          </cell>
          <cell r="U326">
            <v>2139703.2999999998</v>
          </cell>
          <cell r="V326">
            <v>40847477</v>
          </cell>
          <cell r="W326">
            <v>83.269746633679389</v>
          </cell>
          <cell r="X326"/>
          <cell r="Y326">
            <v>0</v>
          </cell>
          <cell r="Z326">
            <v>0</v>
          </cell>
          <cell r="AA326">
            <v>377595</v>
          </cell>
        </row>
        <row r="327">
          <cell r="A327">
            <v>318</v>
          </cell>
          <cell r="B327" t="str">
            <v>Wellfleet</v>
          </cell>
          <cell r="C327">
            <v>2315999400</v>
          </cell>
          <cell r="D327">
            <v>8781681.7022162974</v>
          </cell>
          <cell r="E327">
            <v>97323000</v>
          </cell>
          <cell r="F327">
            <v>1430720.4202973929</v>
          </cell>
          <cell r="G327">
            <v>10212402</v>
          </cell>
          <cell r="H327">
            <v>2820027.34</v>
          </cell>
          <cell r="I327">
            <v>2326523</v>
          </cell>
          <cell r="J327">
            <v>2326523</v>
          </cell>
          <cell r="K327">
            <v>82.5</v>
          </cell>
          <cell r="L327"/>
          <cell r="M327">
            <v>2437304</v>
          </cell>
          <cell r="N327">
            <v>3.5400000000000001E-2</v>
          </cell>
          <cell r="O327">
            <v>2523585</v>
          </cell>
          <cell r="P327">
            <v>89.487962198267198</v>
          </cell>
          <cell r="Q327">
            <v>0</v>
          </cell>
          <cell r="R327">
            <v>0</v>
          </cell>
          <cell r="S327">
            <v>0</v>
          </cell>
          <cell r="T327">
            <v>197062</v>
          </cell>
          <cell r="U327">
            <v>167502.69999999998</v>
          </cell>
          <cell r="V327">
            <v>2356082</v>
          </cell>
          <cell r="W327">
            <v>83.548197089465106</v>
          </cell>
          <cell r="X327"/>
          <cell r="Y327">
            <v>0</v>
          </cell>
          <cell r="Z327">
            <v>0</v>
          </cell>
          <cell r="AA327">
            <v>29559</v>
          </cell>
        </row>
        <row r="328">
          <cell r="A328">
            <v>319</v>
          </cell>
          <cell r="B328" t="str">
            <v>Wendell</v>
          </cell>
          <cell r="C328">
            <v>94635600</v>
          </cell>
          <cell r="D328">
            <v>358834.16761604545</v>
          </cell>
          <cell r="E328">
            <v>18028000</v>
          </cell>
          <cell r="F328">
            <v>265024.99652827595</v>
          </cell>
          <cell r="G328">
            <v>623859</v>
          </cell>
          <cell r="H328">
            <v>1214935</v>
          </cell>
          <cell r="I328">
            <v>1002321</v>
          </cell>
          <cell r="J328">
            <v>623859</v>
          </cell>
          <cell r="K328">
            <v>51.35</v>
          </cell>
          <cell r="L328"/>
          <cell r="M328">
            <v>625747</v>
          </cell>
          <cell r="N328">
            <v>2.98E-2</v>
          </cell>
          <cell r="O328">
            <v>644394</v>
          </cell>
          <cell r="P328">
            <v>53.039380707609872</v>
          </cell>
          <cell r="Q328">
            <v>0</v>
          </cell>
          <cell r="R328">
            <v>0</v>
          </cell>
          <cell r="S328">
            <v>0</v>
          </cell>
          <cell r="T328">
            <v>20535</v>
          </cell>
          <cell r="U328">
            <v>17454.75</v>
          </cell>
          <cell r="V328">
            <v>626939</v>
          </cell>
          <cell r="W328">
            <v>51.602678332585697</v>
          </cell>
          <cell r="X328"/>
          <cell r="Y328">
            <v>0</v>
          </cell>
          <cell r="Z328">
            <v>0</v>
          </cell>
          <cell r="AA328">
            <v>3080</v>
          </cell>
        </row>
        <row r="329">
          <cell r="A329">
            <v>320</v>
          </cell>
          <cell r="B329" t="str">
            <v>Wenham</v>
          </cell>
          <cell r="C329">
            <v>713636100</v>
          </cell>
          <cell r="D329">
            <v>2705926.9019719954</v>
          </cell>
          <cell r="E329">
            <v>324315000</v>
          </cell>
          <cell r="F329">
            <v>4767671.4970638901</v>
          </cell>
          <cell r="G329">
            <v>7473598</v>
          </cell>
          <cell r="H329">
            <v>5969280</v>
          </cell>
          <cell r="I329">
            <v>4924656</v>
          </cell>
          <cell r="J329">
            <v>4924656</v>
          </cell>
          <cell r="K329">
            <v>82.5</v>
          </cell>
          <cell r="L329"/>
          <cell r="M329">
            <v>4728737</v>
          </cell>
          <cell r="N329">
            <v>3.4200000000000001E-2</v>
          </cell>
          <cell r="O329">
            <v>4890460</v>
          </cell>
          <cell r="P329">
            <v>81.927133590650797</v>
          </cell>
          <cell r="Q329">
            <v>0.57286640934920285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4890460</v>
          </cell>
          <cell r="W329">
            <v>81.927133590650797</v>
          </cell>
          <cell r="X329"/>
          <cell r="Y329">
            <v>-34196</v>
          </cell>
          <cell r="Z329">
            <v>34196</v>
          </cell>
          <cell r="AA329">
            <v>0</v>
          </cell>
        </row>
        <row r="330">
          <cell r="A330">
            <v>321</v>
          </cell>
          <cell r="B330" t="str">
            <v>Westborough</v>
          </cell>
          <cell r="C330">
            <v>3486951200</v>
          </cell>
          <cell r="D330">
            <v>13221633.628040301</v>
          </cell>
          <cell r="E330">
            <v>977338000</v>
          </cell>
          <cell r="F330">
            <v>14367594.855610836</v>
          </cell>
          <cell r="G330">
            <v>27589228</v>
          </cell>
          <cell r="H330">
            <v>33873906.019999996</v>
          </cell>
          <cell r="I330">
            <v>27945972</v>
          </cell>
          <cell r="J330">
            <v>27589228</v>
          </cell>
          <cell r="K330">
            <v>81.45</v>
          </cell>
          <cell r="L330"/>
          <cell r="M330">
            <v>28491336</v>
          </cell>
          <cell r="N330">
            <v>5.0099999999999999E-2</v>
          </cell>
          <cell r="O330">
            <v>29918752</v>
          </cell>
          <cell r="P330">
            <v>88.323891500245722</v>
          </cell>
          <cell r="Q330">
            <v>0</v>
          </cell>
          <cell r="R330">
            <v>0</v>
          </cell>
          <cell r="S330">
            <v>0</v>
          </cell>
          <cell r="T330">
            <v>2329524</v>
          </cell>
          <cell r="U330">
            <v>1980095.4</v>
          </cell>
          <cell r="V330">
            <v>27938657</v>
          </cell>
          <cell r="W330">
            <v>82.478403829497324</v>
          </cell>
          <cell r="X330"/>
          <cell r="Y330">
            <v>0</v>
          </cell>
          <cell r="Z330">
            <v>0</v>
          </cell>
          <cell r="AA330">
            <v>349429</v>
          </cell>
        </row>
        <row r="331">
          <cell r="A331">
            <v>322</v>
          </cell>
          <cell r="B331" t="str">
            <v>West Boylston</v>
          </cell>
          <cell r="C331">
            <v>870068600</v>
          </cell>
          <cell r="D331">
            <v>3299079.2244129903</v>
          </cell>
          <cell r="E331">
            <v>236548000</v>
          </cell>
          <cell r="F331">
            <v>3477431.3777884743</v>
          </cell>
          <cell r="G331">
            <v>6776511</v>
          </cell>
          <cell r="H331">
            <v>8692760.0099999998</v>
          </cell>
          <cell r="I331">
            <v>7171527</v>
          </cell>
          <cell r="J331">
            <v>6776511</v>
          </cell>
          <cell r="K331">
            <v>77.959999999999994</v>
          </cell>
          <cell r="L331"/>
          <cell r="M331">
            <v>6857750</v>
          </cell>
          <cell r="N331">
            <v>4.1500000000000002E-2</v>
          </cell>
          <cell r="O331">
            <v>7142347</v>
          </cell>
          <cell r="P331">
            <v>82.164318257763568</v>
          </cell>
          <cell r="Q331">
            <v>0</v>
          </cell>
          <cell r="R331">
            <v>0</v>
          </cell>
          <cell r="S331">
            <v>0</v>
          </cell>
          <cell r="T331">
            <v>365836</v>
          </cell>
          <cell r="U331">
            <v>310960.59999999998</v>
          </cell>
          <cell r="V331">
            <v>6831386</v>
          </cell>
          <cell r="W331">
            <v>78.58707697142556</v>
          </cell>
          <cell r="X331"/>
          <cell r="Y331">
            <v>0</v>
          </cell>
          <cell r="Z331">
            <v>0</v>
          </cell>
          <cell r="AA331">
            <v>54875</v>
          </cell>
        </row>
        <row r="332">
          <cell r="A332">
            <v>323</v>
          </cell>
          <cell r="B332" t="str">
            <v>West Bridgewater</v>
          </cell>
          <cell r="C332">
            <v>996335700</v>
          </cell>
          <cell r="D332">
            <v>3777852.0089231743</v>
          </cell>
          <cell r="E332">
            <v>221415000</v>
          </cell>
          <cell r="F332">
            <v>3254965.0325220888</v>
          </cell>
          <cell r="G332">
            <v>7032817</v>
          </cell>
          <cell r="H332">
            <v>11006857.059999999</v>
          </cell>
          <cell r="I332">
            <v>9080657</v>
          </cell>
          <cell r="J332">
            <v>7032817</v>
          </cell>
          <cell r="K332">
            <v>63.89</v>
          </cell>
          <cell r="L332"/>
          <cell r="M332">
            <v>7270252</v>
          </cell>
          <cell r="N332">
            <v>4.7699999999999992E-2</v>
          </cell>
          <cell r="O332">
            <v>7617043</v>
          </cell>
          <cell r="P332">
            <v>69.202706626227425</v>
          </cell>
          <cell r="Q332">
            <v>0</v>
          </cell>
          <cell r="R332">
            <v>0</v>
          </cell>
          <cell r="S332">
            <v>0</v>
          </cell>
          <cell r="T332">
            <v>584226</v>
          </cell>
          <cell r="U332">
            <v>496592.1</v>
          </cell>
          <cell r="V332">
            <v>7120451</v>
          </cell>
          <cell r="W332">
            <v>64.691046328532963</v>
          </cell>
          <cell r="X332"/>
          <cell r="Y332">
            <v>0</v>
          </cell>
          <cell r="Z332">
            <v>0</v>
          </cell>
          <cell r="AA332">
            <v>87634</v>
          </cell>
        </row>
        <row r="333">
          <cell r="A333">
            <v>324</v>
          </cell>
          <cell r="B333" t="str">
            <v>West Brookfield</v>
          </cell>
          <cell r="C333">
            <v>354767800</v>
          </cell>
          <cell r="D333">
            <v>1345189.4235359177</v>
          </cell>
          <cell r="E333">
            <v>115411000</v>
          </cell>
          <cell r="F333">
            <v>1696627.4614114075</v>
          </cell>
          <cell r="G333">
            <v>3041817</v>
          </cell>
          <cell r="H333">
            <v>5625443.6799999997</v>
          </cell>
          <cell r="I333">
            <v>4640991</v>
          </cell>
          <cell r="J333">
            <v>3041817</v>
          </cell>
          <cell r="K333">
            <v>54.07</v>
          </cell>
          <cell r="L333"/>
          <cell r="M333">
            <v>2828151</v>
          </cell>
          <cell r="N333">
            <v>4.3900000000000008E-2</v>
          </cell>
          <cell r="O333">
            <v>2952307</v>
          </cell>
          <cell r="P333">
            <v>52.48131823799541</v>
          </cell>
          <cell r="Q333">
            <v>1.5886817620045903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2952307</v>
          </cell>
          <cell r="W333">
            <v>52.48131823799541</v>
          </cell>
          <cell r="X333"/>
          <cell r="Y333">
            <v>-89510</v>
          </cell>
          <cell r="Z333">
            <v>89510</v>
          </cell>
          <cell r="AA333">
            <v>0</v>
          </cell>
        </row>
        <row r="334">
          <cell r="A334">
            <v>325</v>
          </cell>
          <cell r="B334" t="str">
            <v>Westfield</v>
          </cell>
          <cell r="C334">
            <v>3076262300</v>
          </cell>
          <cell r="D334">
            <v>11664405.591438333</v>
          </cell>
          <cell r="E334">
            <v>1007226000</v>
          </cell>
          <cell r="F334">
            <v>14806970.665253455</v>
          </cell>
          <cell r="G334">
            <v>26471376</v>
          </cell>
          <cell r="H334">
            <v>59795241.399999999</v>
          </cell>
          <cell r="I334">
            <v>49331074</v>
          </cell>
          <cell r="J334">
            <v>26471376</v>
          </cell>
          <cell r="K334">
            <v>44.27</v>
          </cell>
          <cell r="L334"/>
          <cell r="M334">
            <v>27572737</v>
          </cell>
          <cell r="N334">
            <v>3.5000000000000003E-2</v>
          </cell>
          <cell r="O334">
            <v>28537783</v>
          </cell>
          <cell r="P334">
            <v>47.725842946425502</v>
          </cell>
          <cell r="Q334">
            <v>0</v>
          </cell>
          <cell r="R334">
            <v>0</v>
          </cell>
          <cell r="S334">
            <v>0</v>
          </cell>
          <cell r="T334">
            <v>2066407</v>
          </cell>
          <cell r="U334">
            <v>1756445.95</v>
          </cell>
          <cell r="V334">
            <v>26781337</v>
          </cell>
          <cell r="W334">
            <v>44.788408530448713</v>
          </cell>
          <cell r="X334"/>
          <cell r="Y334">
            <v>0</v>
          </cell>
          <cell r="Z334">
            <v>0</v>
          </cell>
          <cell r="AA334">
            <v>309961</v>
          </cell>
        </row>
        <row r="335">
          <cell r="A335">
            <v>326</v>
          </cell>
          <cell r="B335" t="str">
            <v>Westford</v>
          </cell>
          <cell r="C335">
            <v>4111703000</v>
          </cell>
          <cell r="D335">
            <v>15590533.831765179</v>
          </cell>
          <cell r="E335">
            <v>1250333000</v>
          </cell>
          <cell r="F335">
            <v>18380824.217006259</v>
          </cell>
          <cell r="G335">
            <v>33971358</v>
          </cell>
          <cell r="H335">
            <v>45998992.410999998</v>
          </cell>
          <cell r="I335">
            <v>37949169</v>
          </cell>
          <cell r="J335">
            <v>33971358</v>
          </cell>
          <cell r="K335">
            <v>73.849999999999994</v>
          </cell>
          <cell r="L335"/>
          <cell r="M335">
            <v>34195280</v>
          </cell>
          <cell r="N335">
            <v>4.7199999999999999E-2</v>
          </cell>
          <cell r="O335">
            <v>35809297</v>
          </cell>
          <cell r="P335">
            <v>77.848003017206793</v>
          </cell>
          <cell r="Q335">
            <v>0</v>
          </cell>
          <cell r="R335">
            <v>0</v>
          </cell>
          <cell r="S335">
            <v>0</v>
          </cell>
          <cell r="T335">
            <v>1837939</v>
          </cell>
          <cell r="U335">
            <v>1562248.15</v>
          </cell>
          <cell r="V335">
            <v>34247049</v>
          </cell>
          <cell r="W335">
            <v>74.451737320685979</v>
          </cell>
          <cell r="X335"/>
          <cell r="Y335">
            <v>0</v>
          </cell>
          <cell r="Z335">
            <v>0</v>
          </cell>
          <cell r="AA335">
            <v>275691</v>
          </cell>
        </row>
        <row r="336">
          <cell r="A336">
            <v>327</v>
          </cell>
          <cell r="B336" t="str">
            <v>Westhampton</v>
          </cell>
          <cell r="C336">
            <v>219564300</v>
          </cell>
          <cell r="D336">
            <v>832532.0791404047</v>
          </cell>
          <cell r="E336">
            <v>50891000</v>
          </cell>
          <cell r="F336">
            <v>748135.51688043552</v>
          </cell>
          <cell r="G336">
            <v>1580668</v>
          </cell>
          <cell r="H336">
            <v>2249052</v>
          </cell>
          <cell r="I336">
            <v>1855468</v>
          </cell>
          <cell r="J336">
            <v>1580668</v>
          </cell>
          <cell r="K336">
            <v>70.28</v>
          </cell>
          <cell r="L336"/>
          <cell r="M336">
            <v>1646680</v>
          </cell>
          <cell r="N336">
            <v>4.0399999999999998E-2</v>
          </cell>
          <cell r="O336">
            <v>1713206</v>
          </cell>
          <cell r="P336">
            <v>76.174583780188271</v>
          </cell>
          <cell r="Q336">
            <v>0</v>
          </cell>
          <cell r="R336">
            <v>0</v>
          </cell>
          <cell r="S336">
            <v>0</v>
          </cell>
          <cell r="T336">
            <v>132538</v>
          </cell>
          <cell r="U336">
            <v>112657.3</v>
          </cell>
          <cell r="V336">
            <v>1600549</v>
          </cell>
          <cell r="W336">
            <v>71.16549550655121</v>
          </cell>
          <cell r="X336"/>
          <cell r="Y336">
            <v>0</v>
          </cell>
          <cell r="Z336">
            <v>0</v>
          </cell>
          <cell r="AA336">
            <v>19881</v>
          </cell>
        </row>
        <row r="337">
          <cell r="A337">
            <v>328</v>
          </cell>
          <cell r="B337" t="str">
            <v>Westminster</v>
          </cell>
          <cell r="C337">
            <v>856074400</v>
          </cell>
          <cell r="D337">
            <v>3246016.7710819766</v>
          </cell>
          <cell r="E337">
            <v>262434000</v>
          </cell>
          <cell r="F337">
            <v>3857974.8135623238</v>
          </cell>
          <cell r="G337">
            <v>7103992</v>
          </cell>
          <cell r="H337">
            <v>12187932</v>
          </cell>
          <cell r="I337">
            <v>10055044</v>
          </cell>
          <cell r="J337">
            <v>7103992</v>
          </cell>
          <cell r="K337">
            <v>58.29</v>
          </cell>
          <cell r="L337"/>
          <cell r="M337">
            <v>7166207</v>
          </cell>
          <cell r="N337">
            <v>4.3299999999999998E-2</v>
          </cell>
          <cell r="O337">
            <v>7476504</v>
          </cell>
          <cell r="P337">
            <v>61.343499455034703</v>
          </cell>
          <cell r="Q337">
            <v>0</v>
          </cell>
          <cell r="R337">
            <v>0</v>
          </cell>
          <cell r="S337">
            <v>0</v>
          </cell>
          <cell r="T337">
            <v>372512</v>
          </cell>
          <cell r="U337">
            <v>316635.2</v>
          </cell>
          <cell r="V337">
            <v>7159869</v>
          </cell>
          <cell r="W337">
            <v>58.745560772738145</v>
          </cell>
          <cell r="X337"/>
          <cell r="Y337">
            <v>0</v>
          </cell>
          <cell r="Z337">
            <v>0</v>
          </cell>
          <cell r="AA337">
            <v>55877</v>
          </cell>
        </row>
        <row r="338">
          <cell r="A338">
            <v>329</v>
          </cell>
          <cell r="B338" t="str">
            <v>West Newbury</v>
          </cell>
          <cell r="C338">
            <v>804289500</v>
          </cell>
          <cell r="D338">
            <v>3049661.578252004</v>
          </cell>
          <cell r="E338">
            <v>263616000</v>
          </cell>
          <cell r="F338">
            <v>3875351.091901375</v>
          </cell>
          <cell r="G338">
            <v>6925013</v>
          </cell>
          <cell r="H338">
            <v>6110875</v>
          </cell>
          <cell r="I338">
            <v>5041472</v>
          </cell>
          <cell r="J338">
            <v>5041472</v>
          </cell>
          <cell r="K338">
            <v>82.5</v>
          </cell>
          <cell r="L338"/>
          <cell r="M338">
            <v>5359947</v>
          </cell>
          <cell r="N338">
            <v>3.9E-2</v>
          </cell>
          <cell r="O338">
            <v>5568985</v>
          </cell>
          <cell r="P338">
            <v>91.132366477795728</v>
          </cell>
          <cell r="Q338">
            <v>0</v>
          </cell>
          <cell r="R338">
            <v>0</v>
          </cell>
          <cell r="S338">
            <v>0</v>
          </cell>
          <cell r="T338">
            <v>527513</v>
          </cell>
          <cell r="U338">
            <v>448386.05</v>
          </cell>
          <cell r="V338">
            <v>5120599</v>
          </cell>
          <cell r="W338">
            <v>83.794857528586334</v>
          </cell>
          <cell r="X338"/>
          <cell r="Y338">
            <v>0</v>
          </cell>
          <cell r="Z338">
            <v>0</v>
          </cell>
          <cell r="AA338">
            <v>79127</v>
          </cell>
        </row>
        <row r="339">
          <cell r="A339">
            <v>330</v>
          </cell>
          <cell r="B339" t="str">
            <v>Weston</v>
          </cell>
          <cell r="C339">
            <v>5594429400</v>
          </cell>
          <cell r="D339">
            <v>21212655.882519182</v>
          </cell>
          <cell r="E339">
            <v>3213432000</v>
          </cell>
          <cell r="F339">
            <v>47239838.287322544</v>
          </cell>
          <cell r="G339">
            <v>68452494</v>
          </cell>
          <cell r="H339">
            <v>20987422.866529997</v>
          </cell>
          <cell r="I339">
            <v>17314624</v>
          </cell>
          <cell r="J339">
            <v>17314624</v>
          </cell>
          <cell r="K339">
            <v>82.5</v>
          </cell>
          <cell r="L339"/>
          <cell r="M339">
            <v>18902274</v>
          </cell>
          <cell r="N339">
            <v>4.2700000000000002E-2</v>
          </cell>
          <cell r="O339">
            <v>19709401</v>
          </cell>
          <cell r="P339">
            <v>93.910534539387669</v>
          </cell>
          <cell r="Q339">
            <v>0</v>
          </cell>
          <cell r="R339">
            <v>0</v>
          </cell>
          <cell r="S339">
            <v>0</v>
          </cell>
          <cell r="T339">
            <v>2394777</v>
          </cell>
          <cell r="U339">
            <v>2035560.45</v>
          </cell>
          <cell r="V339">
            <v>17673841</v>
          </cell>
          <cell r="W339">
            <v>84.211582872262127</v>
          </cell>
          <cell r="X339"/>
          <cell r="Y339">
            <v>0</v>
          </cell>
          <cell r="Z339">
            <v>0</v>
          </cell>
          <cell r="AA339">
            <v>359217</v>
          </cell>
        </row>
        <row r="340">
          <cell r="A340">
            <v>331</v>
          </cell>
          <cell r="B340" t="str">
            <v>Westport</v>
          </cell>
          <cell r="C340">
            <v>3052146400</v>
          </cell>
          <cell r="D340">
            <v>11572964.221564714</v>
          </cell>
          <cell r="E340">
            <v>534861000</v>
          </cell>
          <cell r="F340">
            <v>7862854.1528794207</v>
          </cell>
          <cell r="G340">
            <v>19435818</v>
          </cell>
          <cell r="H340">
            <v>17199267</v>
          </cell>
          <cell r="I340">
            <v>14189395</v>
          </cell>
          <cell r="J340">
            <v>14189395</v>
          </cell>
          <cell r="K340">
            <v>82.5</v>
          </cell>
          <cell r="L340"/>
          <cell r="M340">
            <v>14814990</v>
          </cell>
          <cell r="N340">
            <v>4.3900000000000008E-2</v>
          </cell>
          <cell r="O340">
            <v>15465368</v>
          </cell>
          <cell r="P340">
            <v>89.918762235623177</v>
          </cell>
          <cell r="Q340">
            <v>0</v>
          </cell>
          <cell r="R340">
            <v>0</v>
          </cell>
          <cell r="S340">
            <v>0</v>
          </cell>
          <cell r="T340">
            <v>1275973</v>
          </cell>
          <cell r="U340">
            <v>1084577.05</v>
          </cell>
          <cell r="V340">
            <v>14380791</v>
          </cell>
          <cell r="W340">
            <v>83.612813266983991</v>
          </cell>
          <cell r="X340"/>
          <cell r="Y340">
            <v>0</v>
          </cell>
          <cell r="Z340">
            <v>0</v>
          </cell>
          <cell r="AA340">
            <v>191396</v>
          </cell>
        </row>
        <row r="341">
          <cell r="A341">
            <v>332</v>
          </cell>
          <cell r="B341" t="str">
            <v>West Springfield</v>
          </cell>
          <cell r="C341">
            <v>2654054200</v>
          </cell>
          <cell r="D341">
            <v>10063499.673113177</v>
          </cell>
          <cell r="E341">
            <v>737110000</v>
          </cell>
          <cell r="F341">
            <v>10836064.743230391</v>
          </cell>
          <cell r="G341">
            <v>20899564</v>
          </cell>
          <cell r="H341">
            <v>44295065.429999992</v>
          </cell>
          <cell r="I341">
            <v>36543429</v>
          </cell>
          <cell r="J341">
            <v>20899564</v>
          </cell>
          <cell r="K341">
            <v>47.18</v>
          </cell>
          <cell r="L341"/>
          <cell r="M341">
            <v>20277457</v>
          </cell>
          <cell r="N341">
            <v>-3.2000000000000002E-3</v>
          </cell>
          <cell r="O341">
            <v>20212569</v>
          </cell>
          <cell r="P341">
            <v>45.631649493648808</v>
          </cell>
          <cell r="Q341">
            <v>1.5483505063511913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20212569</v>
          </cell>
          <cell r="W341">
            <v>45.631649493648808</v>
          </cell>
          <cell r="X341"/>
          <cell r="Y341">
            <v>-686995</v>
          </cell>
          <cell r="Z341">
            <v>686995</v>
          </cell>
          <cell r="AA341">
            <v>0</v>
          </cell>
        </row>
        <row r="342">
          <cell r="A342">
            <v>333</v>
          </cell>
          <cell r="B342" t="str">
            <v>West Stockbridge</v>
          </cell>
          <cell r="C342">
            <v>380910500</v>
          </cell>
          <cell r="D342">
            <v>1444315.9044134731</v>
          </cell>
          <cell r="E342">
            <v>43372000</v>
          </cell>
          <cell r="F342">
            <v>637600.62954428582</v>
          </cell>
          <cell r="G342">
            <v>2081917</v>
          </cell>
          <cell r="H342">
            <v>1665765</v>
          </cell>
          <cell r="I342">
            <v>1374256</v>
          </cell>
          <cell r="J342">
            <v>1374256</v>
          </cell>
          <cell r="K342">
            <v>82.5</v>
          </cell>
          <cell r="L342"/>
          <cell r="M342">
            <v>1419894</v>
          </cell>
          <cell r="N342">
            <v>2.8000000000000004E-2</v>
          </cell>
          <cell r="O342">
            <v>1459651</v>
          </cell>
          <cell r="P342">
            <v>87.626465918061669</v>
          </cell>
          <cell r="Q342">
            <v>0</v>
          </cell>
          <cell r="R342">
            <v>0</v>
          </cell>
          <cell r="S342">
            <v>0</v>
          </cell>
          <cell r="T342">
            <v>85395</v>
          </cell>
          <cell r="U342">
            <v>72585.75</v>
          </cell>
          <cell r="V342">
            <v>1387065</v>
          </cell>
          <cell r="W342">
            <v>83.268948501139121</v>
          </cell>
          <cell r="X342"/>
          <cell r="Y342">
            <v>0</v>
          </cell>
          <cell r="Z342">
            <v>0</v>
          </cell>
          <cell r="AA342">
            <v>12809</v>
          </cell>
        </row>
        <row r="343">
          <cell r="A343">
            <v>334</v>
          </cell>
          <cell r="B343" t="str">
            <v>West Tisbury</v>
          </cell>
          <cell r="C343">
            <v>2472763000</v>
          </cell>
          <cell r="D343">
            <v>9376089.4717923831</v>
          </cell>
          <cell r="E343">
            <v>74357000</v>
          </cell>
          <cell r="F343">
            <v>1093103.1543628252</v>
          </cell>
          <cell r="G343">
            <v>10469193</v>
          </cell>
          <cell r="H343">
            <v>3819204</v>
          </cell>
          <cell r="I343">
            <v>3150843</v>
          </cell>
          <cell r="J343">
            <v>3150843</v>
          </cell>
          <cell r="K343">
            <v>82.5</v>
          </cell>
          <cell r="L343"/>
          <cell r="M343">
            <v>3099336</v>
          </cell>
          <cell r="N343">
            <v>3.5799999999999998E-2</v>
          </cell>
          <cell r="O343">
            <v>3210292</v>
          </cell>
          <cell r="P343">
            <v>84.056573045063843</v>
          </cell>
          <cell r="Q343">
            <v>0</v>
          </cell>
          <cell r="R343">
            <v>0</v>
          </cell>
          <cell r="S343">
            <v>0</v>
          </cell>
          <cell r="T343">
            <v>59449</v>
          </cell>
          <cell r="U343">
            <v>50531.65</v>
          </cell>
          <cell r="V343">
            <v>3159760</v>
          </cell>
          <cell r="W343">
            <v>82.733470115762344</v>
          </cell>
          <cell r="X343"/>
          <cell r="Y343">
            <v>0</v>
          </cell>
          <cell r="Z343">
            <v>0</v>
          </cell>
          <cell r="AA343">
            <v>8917</v>
          </cell>
        </row>
        <row r="344">
          <cell r="A344">
            <v>335</v>
          </cell>
          <cell r="B344" t="str">
            <v>Westwood</v>
          </cell>
          <cell r="C344">
            <v>3698071400</v>
          </cell>
          <cell r="D344">
            <v>14022147.823902462</v>
          </cell>
          <cell r="E344">
            <v>1510214000</v>
          </cell>
          <cell r="F344">
            <v>22201268.033445403</v>
          </cell>
          <cell r="G344">
            <v>36223416</v>
          </cell>
          <cell r="H344">
            <v>29479312.672719996</v>
          </cell>
          <cell r="I344">
            <v>24320433</v>
          </cell>
          <cell r="J344">
            <v>24320433</v>
          </cell>
          <cell r="K344">
            <v>82.5</v>
          </cell>
          <cell r="L344"/>
          <cell r="M344">
            <v>25327543</v>
          </cell>
          <cell r="N344">
            <v>4.2700000000000002E-2</v>
          </cell>
          <cell r="O344">
            <v>26409029</v>
          </cell>
          <cell r="P344">
            <v>89.584955026576239</v>
          </cell>
          <cell r="Q344">
            <v>0</v>
          </cell>
          <cell r="R344">
            <v>0</v>
          </cell>
          <cell r="S344">
            <v>0</v>
          </cell>
          <cell r="T344">
            <v>2088596</v>
          </cell>
          <cell r="U344">
            <v>1775306.5999999999</v>
          </cell>
          <cell r="V344">
            <v>24633722</v>
          </cell>
          <cell r="W344">
            <v>83.562742026872016</v>
          </cell>
          <cell r="X344"/>
          <cell r="Y344">
            <v>0</v>
          </cell>
          <cell r="Z344">
            <v>0</v>
          </cell>
          <cell r="AA344">
            <v>313289</v>
          </cell>
        </row>
        <row r="345">
          <cell r="A345">
            <v>336</v>
          </cell>
          <cell r="B345" t="str">
            <v>Weymouth</v>
          </cell>
          <cell r="C345">
            <v>6202696700</v>
          </cell>
          <cell r="D345">
            <v>23519051.047589827</v>
          </cell>
          <cell r="E345">
            <v>1674804000</v>
          </cell>
          <cell r="F345">
            <v>24620863.339557502</v>
          </cell>
          <cell r="G345">
            <v>48139914</v>
          </cell>
          <cell r="H345">
            <v>69611744.607649997</v>
          </cell>
          <cell r="I345">
            <v>57429689</v>
          </cell>
          <cell r="J345">
            <v>48139914</v>
          </cell>
          <cell r="K345">
            <v>69.150000000000006</v>
          </cell>
          <cell r="L345"/>
          <cell r="M345">
            <v>45971986</v>
          </cell>
          <cell r="N345">
            <v>3.9E-2</v>
          </cell>
          <cell r="O345">
            <v>47764893</v>
          </cell>
          <cell r="P345">
            <v>68.616141240555649</v>
          </cell>
          <cell r="Q345">
            <v>0.53385875944435668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47764893</v>
          </cell>
          <cell r="W345">
            <v>68.616141240555649</v>
          </cell>
          <cell r="X345"/>
          <cell r="Y345">
            <v>-375021</v>
          </cell>
          <cell r="Z345">
            <v>375021</v>
          </cell>
          <cell r="AA345">
            <v>0</v>
          </cell>
        </row>
        <row r="346">
          <cell r="A346">
            <v>337</v>
          </cell>
          <cell r="B346" t="str">
            <v>Whately</v>
          </cell>
          <cell r="C346">
            <v>260658200</v>
          </cell>
          <cell r="D346">
            <v>988349.714370667</v>
          </cell>
          <cell r="E346">
            <v>33869000</v>
          </cell>
          <cell r="F346">
            <v>497899.46790637774</v>
          </cell>
          <cell r="G346">
            <v>1486249</v>
          </cell>
          <cell r="H346">
            <v>1681638.71</v>
          </cell>
          <cell r="I346">
            <v>1387352</v>
          </cell>
          <cell r="J346">
            <v>1387352</v>
          </cell>
          <cell r="K346">
            <v>82.5</v>
          </cell>
          <cell r="L346"/>
          <cell r="M346">
            <v>1466045</v>
          </cell>
          <cell r="N346">
            <v>4.3499999999999997E-2</v>
          </cell>
          <cell r="O346">
            <v>1529818</v>
          </cell>
          <cell r="P346">
            <v>90.971859228906553</v>
          </cell>
          <cell r="Q346">
            <v>0</v>
          </cell>
          <cell r="R346">
            <v>0</v>
          </cell>
          <cell r="S346">
            <v>0</v>
          </cell>
          <cell r="T346">
            <v>142466</v>
          </cell>
          <cell r="U346">
            <v>121096.09999999999</v>
          </cell>
          <cell r="V346">
            <v>1408722</v>
          </cell>
          <cell r="W346">
            <v>83.770788078492799</v>
          </cell>
          <cell r="X346"/>
          <cell r="Y346">
            <v>0</v>
          </cell>
          <cell r="Z346">
            <v>0</v>
          </cell>
          <cell r="AA346">
            <v>21370</v>
          </cell>
        </row>
        <row r="347">
          <cell r="A347">
            <v>338</v>
          </cell>
          <cell r="B347" t="str">
            <v>Whitman</v>
          </cell>
          <cell r="C347">
            <v>1328007600</v>
          </cell>
          <cell r="D347">
            <v>5035467.6436117301</v>
          </cell>
          <cell r="E347">
            <v>401688000</v>
          </cell>
          <cell r="F347">
            <v>5905112.0926031787</v>
          </cell>
          <cell r="G347">
            <v>10940580</v>
          </cell>
          <cell r="H347">
            <v>24733414.280000001</v>
          </cell>
          <cell r="I347">
            <v>20405067</v>
          </cell>
          <cell r="J347">
            <v>10940580</v>
          </cell>
          <cell r="K347">
            <v>44.23</v>
          </cell>
          <cell r="L347"/>
          <cell r="M347">
            <v>9766012</v>
          </cell>
          <cell r="N347">
            <v>3.4200000000000001E-2</v>
          </cell>
          <cell r="O347">
            <v>10100010</v>
          </cell>
          <cell r="P347">
            <v>40.835486300680685</v>
          </cell>
          <cell r="Q347">
            <v>3.3945136993193117</v>
          </cell>
          <cell r="R347">
            <v>0.01</v>
          </cell>
          <cell r="S347">
            <v>97660</v>
          </cell>
          <cell r="T347">
            <v>0</v>
          </cell>
          <cell r="U347">
            <v>0</v>
          </cell>
          <cell r="V347">
            <v>10197670</v>
          </cell>
          <cell r="W347">
            <v>41.230336760445027</v>
          </cell>
          <cell r="X347"/>
          <cell r="Y347">
            <v>-840570</v>
          </cell>
          <cell r="Z347">
            <v>742910</v>
          </cell>
          <cell r="AA347">
            <v>0</v>
          </cell>
        </row>
        <row r="348">
          <cell r="A348">
            <v>339</v>
          </cell>
          <cell r="B348" t="str">
            <v>Wilbraham</v>
          </cell>
          <cell r="C348">
            <v>1658972800</v>
          </cell>
          <cell r="D348">
            <v>6290403.6513284659</v>
          </cell>
          <cell r="E348">
            <v>601848000</v>
          </cell>
          <cell r="F348">
            <v>8847612.8306273483</v>
          </cell>
          <cell r="G348">
            <v>15138016</v>
          </cell>
          <cell r="H348">
            <v>22339898</v>
          </cell>
          <cell r="I348">
            <v>18430416</v>
          </cell>
          <cell r="J348">
            <v>15138016</v>
          </cell>
          <cell r="K348">
            <v>67.760000000000005</v>
          </cell>
          <cell r="L348"/>
          <cell r="M348">
            <v>15697319</v>
          </cell>
          <cell r="N348">
            <v>4.0300000000000002E-2</v>
          </cell>
          <cell r="O348">
            <v>16329921</v>
          </cell>
          <cell r="P348">
            <v>73.097562934262285</v>
          </cell>
          <cell r="Q348">
            <v>0</v>
          </cell>
          <cell r="R348">
            <v>0</v>
          </cell>
          <cell r="S348">
            <v>0</v>
          </cell>
          <cell r="T348">
            <v>1191905</v>
          </cell>
          <cell r="U348">
            <v>1013119.25</v>
          </cell>
          <cell r="V348">
            <v>15316802</v>
          </cell>
          <cell r="W348">
            <v>68.562542228259048</v>
          </cell>
          <cell r="X348"/>
          <cell r="Y348">
            <v>0</v>
          </cell>
          <cell r="Z348">
            <v>0</v>
          </cell>
          <cell r="AA348">
            <v>178786</v>
          </cell>
        </row>
        <row r="349">
          <cell r="A349">
            <v>340</v>
          </cell>
          <cell r="B349" t="str">
            <v>Williamsburg</v>
          </cell>
          <cell r="C349">
            <v>324336900</v>
          </cell>
          <cell r="D349">
            <v>1229803.1770144487</v>
          </cell>
          <cell r="E349">
            <v>61336818</v>
          </cell>
          <cell r="F349">
            <v>901696.80372229277</v>
          </cell>
          <cell r="G349">
            <v>2131500</v>
          </cell>
          <cell r="H349">
            <v>2763306.47</v>
          </cell>
          <cell r="I349">
            <v>2279728</v>
          </cell>
          <cell r="J349">
            <v>2131500</v>
          </cell>
          <cell r="K349">
            <v>77.14</v>
          </cell>
          <cell r="L349"/>
          <cell r="M349">
            <v>2170191</v>
          </cell>
          <cell r="N349">
            <v>3.9399999999999998E-2</v>
          </cell>
          <cell r="O349">
            <v>2255697</v>
          </cell>
          <cell r="P349">
            <v>81.630359299234726</v>
          </cell>
          <cell r="Q349">
            <v>0</v>
          </cell>
          <cell r="R349">
            <v>0</v>
          </cell>
          <cell r="S349">
            <v>0</v>
          </cell>
          <cell r="T349">
            <v>124197</v>
          </cell>
          <cell r="U349">
            <v>105567.45</v>
          </cell>
          <cell r="V349">
            <v>2150130</v>
          </cell>
          <cell r="W349">
            <v>77.810044717913598</v>
          </cell>
          <cell r="X349"/>
          <cell r="Y349">
            <v>0</v>
          </cell>
          <cell r="Z349">
            <v>0</v>
          </cell>
          <cell r="AA349">
            <v>18630</v>
          </cell>
        </row>
        <row r="350">
          <cell r="A350">
            <v>341</v>
          </cell>
          <cell r="B350" t="str">
            <v>Williamstown</v>
          </cell>
          <cell r="C350">
            <v>1044563700</v>
          </cell>
          <cell r="D350">
            <v>3960720.340035215</v>
          </cell>
          <cell r="E350">
            <v>232223000</v>
          </cell>
          <cell r="F350">
            <v>3413850.6638998128</v>
          </cell>
          <cell r="G350">
            <v>7374571</v>
          </cell>
          <cell r="H350">
            <v>7171423.2300000004</v>
          </cell>
          <cell r="I350">
            <v>5916424</v>
          </cell>
          <cell r="J350">
            <v>5916424</v>
          </cell>
          <cell r="K350">
            <v>82.5</v>
          </cell>
          <cell r="L350"/>
          <cell r="M350">
            <v>5851262</v>
          </cell>
          <cell r="N350">
            <v>2.9499999999999998E-2</v>
          </cell>
          <cell r="O350">
            <v>6023874</v>
          </cell>
          <cell r="P350">
            <v>83.998305591566648</v>
          </cell>
          <cell r="Q350">
            <v>0</v>
          </cell>
          <cell r="R350">
            <v>0</v>
          </cell>
          <cell r="S350">
            <v>0</v>
          </cell>
          <cell r="T350">
            <v>107450</v>
          </cell>
          <cell r="U350">
            <v>91332.5</v>
          </cell>
          <cell r="V350">
            <v>5932542</v>
          </cell>
          <cell r="W350">
            <v>82.724750858136147</v>
          </cell>
          <cell r="X350"/>
          <cell r="Y350">
            <v>0</v>
          </cell>
          <cell r="Z350">
            <v>0</v>
          </cell>
          <cell r="AA350">
            <v>16118</v>
          </cell>
        </row>
        <row r="351">
          <cell r="A351">
            <v>342</v>
          </cell>
          <cell r="B351" t="str">
            <v>Wilmington</v>
          </cell>
          <cell r="C351">
            <v>3771818200</v>
          </cell>
          <cell r="D351">
            <v>14301776.965497663</v>
          </cell>
          <cell r="E351">
            <v>875584000</v>
          </cell>
          <cell r="F351">
            <v>12871735.442656644</v>
          </cell>
          <cell r="G351">
            <v>27173512</v>
          </cell>
          <cell r="H351">
            <v>37046503.325240001</v>
          </cell>
          <cell r="I351">
            <v>30563365</v>
          </cell>
          <cell r="J351">
            <v>27173512</v>
          </cell>
          <cell r="K351">
            <v>73.349999999999994</v>
          </cell>
          <cell r="L351"/>
          <cell r="M351">
            <v>27587428</v>
          </cell>
          <cell r="N351">
            <v>5.0099999999999999E-2</v>
          </cell>
          <cell r="O351">
            <v>28969558</v>
          </cell>
          <cell r="P351">
            <v>78.197820036264716</v>
          </cell>
          <cell r="Q351">
            <v>0</v>
          </cell>
          <cell r="R351">
            <v>0</v>
          </cell>
          <cell r="S351">
            <v>0</v>
          </cell>
          <cell r="T351">
            <v>1796046</v>
          </cell>
          <cell r="U351">
            <v>1526639.0999999999</v>
          </cell>
          <cell r="V351">
            <v>27442919</v>
          </cell>
          <cell r="W351">
            <v>74.076947989050765</v>
          </cell>
          <cell r="X351"/>
          <cell r="Y351">
            <v>0</v>
          </cell>
          <cell r="Z351">
            <v>0</v>
          </cell>
          <cell r="AA351">
            <v>269407</v>
          </cell>
        </row>
        <row r="352">
          <cell r="A352">
            <v>343</v>
          </cell>
          <cell r="B352" t="str">
            <v>Winchendon</v>
          </cell>
          <cell r="C352">
            <v>661966200</v>
          </cell>
          <cell r="D352">
            <v>2510007.7599440026</v>
          </cell>
          <cell r="E352">
            <v>209331000</v>
          </cell>
          <cell r="F352">
            <v>3077321.2529543228</v>
          </cell>
          <cell r="G352">
            <v>5587329</v>
          </cell>
          <cell r="H352">
            <v>17258790.210000001</v>
          </cell>
          <cell r="I352">
            <v>14238502</v>
          </cell>
          <cell r="J352">
            <v>5587329</v>
          </cell>
          <cell r="K352">
            <v>32.369999999999997</v>
          </cell>
          <cell r="L352"/>
          <cell r="M352">
            <v>5702314</v>
          </cell>
          <cell r="N352">
            <v>3.7199999999999997E-2</v>
          </cell>
          <cell r="O352">
            <v>5914440</v>
          </cell>
          <cell r="P352">
            <v>34.269145913675253</v>
          </cell>
          <cell r="Q352">
            <v>0</v>
          </cell>
          <cell r="R352">
            <v>0</v>
          </cell>
          <cell r="S352">
            <v>0</v>
          </cell>
          <cell r="T352">
            <v>327111</v>
          </cell>
          <cell r="U352">
            <v>278044.34999999998</v>
          </cell>
          <cell r="V352">
            <v>5636396</v>
          </cell>
          <cell r="W352">
            <v>32.658117581927542</v>
          </cell>
          <cell r="X352"/>
          <cell r="Y352">
            <v>0</v>
          </cell>
          <cell r="Z352">
            <v>0</v>
          </cell>
          <cell r="AA352">
            <v>49067</v>
          </cell>
        </row>
        <row r="353">
          <cell r="A353">
            <v>344</v>
          </cell>
          <cell r="B353" t="str">
            <v>Winchester</v>
          </cell>
          <cell r="C353">
            <v>6044138800</v>
          </cell>
          <cell r="D353">
            <v>22917839.747979023</v>
          </cell>
          <cell r="E353">
            <v>2008653000</v>
          </cell>
          <cell r="F353">
            <v>29528691.721295267</v>
          </cell>
          <cell r="G353">
            <v>52446531</v>
          </cell>
          <cell r="H353">
            <v>41910811.431160003</v>
          </cell>
          <cell r="I353">
            <v>34576419</v>
          </cell>
          <cell r="J353">
            <v>34576419</v>
          </cell>
          <cell r="K353">
            <v>82.5</v>
          </cell>
          <cell r="L353"/>
          <cell r="M353">
            <v>33771332</v>
          </cell>
          <cell r="N353">
            <v>3.8899999999999997E-2</v>
          </cell>
          <cell r="O353">
            <v>35085037</v>
          </cell>
          <cell r="P353">
            <v>83.713571276539042</v>
          </cell>
          <cell r="Q353">
            <v>0</v>
          </cell>
          <cell r="R353">
            <v>0</v>
          </cell>
          <cell r="S353">
            <v>0</v>
          </cell>
          <cell r="T353">
            <v>508618</v>
          </cell>
          <cell r="U353">
            <v>432325.3</v>
          </cell>
          <cell r="V353">
            <v>34652712</v>
          </cell>
          <cell r="W353">
            <v>82.682035533762715</v>
          </cell>
          <cell r="X353"/>
          <cell r="Y353">
            <v>0</v>
          </cell>
          <cell r="Z353">
            <v>0</v>
          </cell>
          <cell r="AA353">
            <v>76293</v>
          </cell>
        </row>
        <row r="354">
          <cell r="A354">
            <v>345</v>
          </cell>
          <cell r="B354" t="str">
            <v>Windsor</v>
          </cell>
          <cell r="C354">
            <v>114955700</v>
          </cell>
          <cell r="D354">
            <v>435882.82762744499</v>
          </cell>
          <cell r="E354">
            <v>21819000</v>
          </cell>
          <cell r="F354">
            <v>320755.5136038636</v>
          </cell>
          <cell r="G354">
            <v>756638</v>
          </cell>
          <cell r="H354">
            <v>848813.84</v>
          </cell>
          <cell r="I354">
            <v>700271</v>
          </cell>
          <cell r="J354">
            <v>700271</v>
          </cell>
          <cell r="K354">
            <v>82.5</v>
          </cell>
          <cell r="L354"/>
          <cell r="M354">
            <v>785801</v>
          </cell>
          <cell r="N354">
            <v>3.1E-2</v>
          </cell>
          <cell r="O354">
            <v>810161</v>
          </cell>
          <cell r="P354">
            <v>95.446252384386199</v>
          </cell>
          <cell r="Q354">
            <v>0</v>
          </cell>
          <cell r="R354">
            <v>0</v>
          </cell>
          <cell r="S354">
            <v>0</v>
          </cell>
          <cell r="T354">
            <v>109890</v>
          </cell>
          <cell r="U354">
            <v>93406.5</v>
          </cell>
          <cell r="V354">
            <v>716755</v>
          </cell>
          <cell r="W354">
            <v>84.441954904976569</v>
          </cell>
          <cell r="X354"/>
          <cell r="Y354">
            <v>0</v>
          </cell>
          <cell r="Z354">
            <v>0</v>
          </cell>
          <cell r="AA354">
            <v>16484</v>
          </cell>
        </row>
        <row r="355">
          <cell r="A355">
            <v>346</v>
          </cell>
          <cell r="B355" t="str">
            <v>Winthrop</v>
          </cell>
          <cell r="C355">
            <v>1716742400</v>
          </cell>
          <cell r="D355">
            <v>6509451.3070680816</v>
          </cell>
          <cell r="E355">
            <v>530986000</v>
          </cell>
          <cell r="F355">
            <v>7805888.773383799</v>
          </cell>
          <cell r="G355">
            <v>14315340</v>
          </cell>
          <cell r="H355">
            <v>20352561.740320001</v>
          </cell>
          <cell r="I355">
            <v>16790863</v>
          </cell>
          <cell r="J355">
            <v>14315340</v>
          </cell>
          <cell r="K355">
            <v>70.34</v>
          </cell>
          <cell r="L355"/>
          <cell r="M355">
            <v>14550763</v>
          </cell>
          <cell r="N355">
            <v>4.4600000000000001E-2</v>
          </cell>
          <cell r="O355">
            <v>15199727</v>
          </cell>
          <cell r="P355">
            <v>74.682131880667214</v>
          </cell>
          <cell r="Q355">
            <v>0</v>
          </cell>
          <cell r="R355">
            <v>0</v>
          </cell>
          <cell r="S355">
            <v>0</v>
          </cell>
          <cell r="T355">
            <v>884387</v>
          </cell>
          <cell r="U355">
            <v>751728.95</v>
          </cell>
          <cell r="V355">
            <v>14447998</v>
          </cell>
          <cell r="W355">
            <v>70.98859683779952</v>
          </cell>
          <cell r="X355"/>
          <cell r="Y355">
            <v>0</v>
          </cell>
          <cell r="Z355">
            <v>0</v>
          </cell>
          <cell r="AA355">
            <v>132658</v>
          </cell>
        </row>
        <row r="356">
          <cell r="A356">
            <v>347</v>
          </cell>
          <cell r="B356" t="str">
            <v>Woburn</v>
          </cell>
          <cell r="C356">
            <v>6189092800</v>
          </cell>
          <cell r="D356">
            <v>23467468.512763273</v>
          </cell>
          <cell r="E356">
            <v>1363970000</v>
          </cell>
          <cell r="F356">
            <v>20051372.560165994</v>
          </cell>
          <cell r="G356">
            <v>43518841</v>
          </cell>
          <cell r="H356">
            <v>51825188.991250016</v>
          </cell>
          <cell r="I356">
            <v>42755781</v>
          </cell>
          <cell r="J356">
            <v>42755781</v>
          </cell>
          <cell r="K356">
            <v>82.5</v>
          </cell>
          <cell r="L356"/>
          <cell r="M356">
            <v>43239222</v>
          </cell>
          <cell r="N356">
            <v>4.8799999999999996E-2</v>
          </cell>
          <cell r="O356">
            <v>45349296</v>
          </cell>
          <cell r="P356">
            <v>87.504352386745012</v>
          </cell>
          <cell r="Q356">
            <v>0</v>
          </cell>
          <cell r="R356">
            <v>0</v>
          </cell>
          <cell r="S356">
            <v>0</v>
          </cell>
          <cell r="T356">
            <v>2593515</v>
          </cell>
          <cell r="U356">
            <v>2204487.75</v>
          </cell>
          <cell r="V356">
            <v>43144808</v>
          </cell>
          <cell r="W356">
            <v>83.250652510470189</v>
          </cell>
          <cell r="X356"/>
          <cell r="Y356">
            <v>0</v>
          </cell>
          <cell r="Z356">
            <v>0</v>
          </cell>
          <cell r="AA356">
            <v>389027</v>
          </cell>
        </row>
        <row r="357">
          <cell r="A357">
            <v>348</v>
          </cell>
          <cell r="B357" t="str">
            <v>Worcester</v>
          </cell>
          <cell r="C357">
            <v>11615944200</v>
          </cell>
          <cell r="D357">
            <v>44044711.166637406</v>
          </cell>
          <cell r="E357">
            <v>3610716000</v>
          </cell>
          <cell r="F357">
            <v>53080208.307332508</v>
          </cell>
          <cell r="G357">
            <v>97124919</v>
          </cell>
          <cell r="H357">
            <v>332590291.94999999</v>
          </cell>
          <cell r="I357">
            <v>274386991</v>
          </cell>
          <cell r="J357">
            <v>97124919</v>
          </cell>
          <cell r="K357">
            <v>29.2</v>
          </cell>
          <cell r="L357"/>
          <cell r="M357">
            <v>97927769</v>
          </cell>
          <cell r="N357">
            <v>-3.8999999999999994E-3</v>
          </cell>
          <cell r="O357">
            <v>97545851</v>
          </cell>
          <cell r="P357">
            <v>29.32913357996167</v>
          </cell>
          <cell r="Q357">
            <v>0</v>
          </cell>
          <cell r="R357">
            <v>0</v>
          </cell>
          <cell r="S357">
            <v>0</v>
          </cell>
          <cell r="T357">
            <v>420932</v>
          </cell>
          <cell r="U357">
            <v>357792.2</v>
          </cell>
          <cell r="V357">
            <v>97188059</v>
          </cell>
          <cell r="W357">
            <v>29.221556176573785</v>
          </cell>
          <cell r="X357"/>
          <cell r="Y357">
            <v>0</v>
          </cell>
          <cell r="Z357">
            <v>0</v>
          </cell>
          <cell r="AA357">
            <v>63140</v>
          </cell>
        </row>
        <row r="358">
          <cell r="A358">
            <v>349</v>
          </cell>
          <cell r="B358" t="str">
            <v>Worthington</v>
          </cell>
          <cell r="C358">
            <v>164406000</v>
          </cell>
          <cell r="D358">
            <v>623385.81000261602</v>
          </cell>
          <cell r="E358">
            <v>37652000</v>
          </cell>
          <cell r="F358">
            <v>553512.37903720024</v>
          </cell>
          <cell r="G358">
            <v>1176898</v>
          </cell>
          <cell r="H358">
            <v>1206120.8500000003</v>
          </cell>
          <cell r="I358">
            <v>995050</v>
          </cell>
          <cell r="J358">
            <v>995050</v>
          </cell>
          <cell r="K358">
            <v>82.5</v>
          </cell>
          <cell r="L358"/>
          <cell r="M358">
            <v>939802</v>
          </cell>
          <cell r="N358">
            <v>3.1099999999999999E-2</v>
          </cell>
          <cell r="O358">
            <v>969030</v>
          </cell>
          <cell r="P358">
            <v>80.342695344334672</v>
          </cell>
          <cell r="Q358">
            <v>2.1573046556653281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969030</v>
          </cell>
          <cell r="W358">
            <v>80.342695344334672</v>
          </cell>
          <cell r="X358"/>
          <cell r="Y358">
            <v>-26020</v>
          </cell>
          <cell r="Z358">
            <v>26020</v>
          </cell>
          <cell r="AA358">
            <v>0</v>
          </cell>
        </row>
        <row r="359">
          <cell r="A359">
            <v>350</v>
          </cell>
          <cell r="B359" t="str">
            <v>Wrentham</v>
          </cell>
          <cell r="C359">
            <v>1832199200</v>
          </cell>
          <cell r="D359">
            <v>6947234.1786683267</v>
          </cell>
          <cell r="E359">
            <v>507151000</v>
          </cell>
          <cell r="F359">
            <v>7455496.5616991166</v>
          </cell>
          <cell r="G359">
            <v>14402731</v>
          </cell>
          <cell r="H359">
            <v>18248616.790399998</v>
          </cell>
          <cell r="I359">
            <v>15055109</v>
          </cell>
          <cell r="J359">
            <v>14402731</v>
          </cell>
          <cell r="K359">
            <v>78.930000000000007</v>
          </cell>
          <cell r="L359"/>
          <cell r="M359">
            <v>14302254</v>
          </cell>
          <cell r="N359">
            <v>4.590000000000001E-2</v>
          </cell>
          <cell r="O359">
            <v>14958727</v>
          </cell>
          <cell r="P359">
            <v>81.971840232128159</v>
          </cell>
          <cell r="Q359">
            <v>0</v>
          </cell>
          <cell r="R359">
            <v>0</v>
          </cell>
          <cell r="S359">
            <v>0</v>
          </cell>
          <cell r="T359">
            <v>555996</v>
          </cell>
          <cell r="U359">
            <v>472596.6</v>
          </cell>
          <cell r="V359">
            <v>14486130</v>
          </cell>
          <cell r="W359">
            <v>79.382071344830251</v>
          </cell>
          <cell r="X359"/>
          <cell r="Y359">
            <v>0</v>
          </cell>
          <cell r="Z359">
            <v>0</v>
          </cell>
          <cell r="AA359">
            <v>83399</v>
          </cell>
        </row>
        <row r="360">
          <cell r="A360">
            <v>351</v>
          </cell>
          <cell r="B360" t="str">
            <v>Yarmouth</v>
          </cell>
          <cell r="C360">
            <v>5463786300</v>
          </cell>
          <cell r="D360">
            <v>20717290.417057138</v>
          </cell>
          <cell r="E360">
            <v>635653000</v>
          </cell>
          <cell r="F360">
            <v>9344571.4509756044</v>
          </cell>
          <cell r="G360">
            <v>30061862</v>
          </cell>
          <cell r="H360">
            <v>26117664</v>
          </cell>
          <cell r="I360">
            <v>21547073</v>
          </cell>
          <cell r="J360">
            <v>21547073</v>
          </cell>
          <cell r="K360">
            <v>82.5</v>
          </cell>
          <cell r="L360"/>
          <cell r="M360">
            <v>21508902</v>
          </cell>
          <cell r="N360">
            <v>3.3700000000000001E-2</v>
          </cell>
          <cell r="O360">
            <v>22233752</v>
          </cell>
          <cell r="P360">
            <v>85.129175411706044</v>
          </cell>
          <cell r="Q360">
            <v>0</v>
          </cell>
          <cell r="R360">
            <v>0</v>
          </cell>
          <cell r="S360">
            <v>0</v>
          </cell>
          <cell r="T360">
            <v>686679</v>
          </cell>
          <cell r="U360">
            <v>583677.15</v>
          </cell>
          <cell r="V360">
            <v>21650075</v>
          </cell>
          <cell r="W360">
            <v>82.894377536980343</v>
          </cell>
          <cell r="X360"/>
          <cell r="Y360">
            <v>0</v>
          </cell>
          <cell r="Z360">
            <v>0</v>
          </cell>
          <cell r="AA360">
            <v>103002</v>
          </cell>
        </row>
        <row r="361">
          <cell r="A361">
            <v>999</v>
          </cell>
          <cell r="B361" t="str">
            <v>STATE TOTAL</v>
          </cell>
          <cell r="C361">
            <v>977191967900</v>
          </cell>
          <cell r="D361">
            <v>3705263837.3136768</v>
          </cell>
          <cell r="E361">
            <v>252046023334.12</v>
          </cell>
          <cell r="F361">
            <v>3705263837.313674</v>
          </cell>
          <cell r="G361">
            <v>7410527675</v>
          </cell>
          <cell r="H361">
            <v>10128238382.975546</v>
          </cell>
          <cell r="I361">
            <v>8355796667</v>
          </cell>
          <cell r="J361">
            <v>5975660639</v>
          </cell>
          <cell r="K361">
            <v>58.999999931324957</v>
          </cell>
          <cell r="M361">
            <v>5943909029.2010002</v>
          </cell>
          <cell r="N361">
            <v>3.9399999999999998E-2</v>
          </cell>
          <cell r="O361">
            <v>6178596918</v>
          </cell>
          <cell r="S361">
            <v>2474215</v>
          </cell>
          <cell r="T361">
            <v>299864370</v>
          </cell>
          <cell r="U361">
            <v>254884714.49999988</v>
          </cell>
          <cell r="V361">
            <v>5926185556.4759998</v>
          </cell>
          <cell r="W361">
            <v>58.511513378647024</v>
          </cell>
          <cell r="X361"/>
          <cell r="Y361">
            <v>-96928091</v>
          </cell>
          <cell r="Z361">
            <v>-94453876</v>
          </cell>
          <cell r="AA361">
            <v>44978793.475999996</v>
          </cell>
        </row>
      </sheetData>
      <sheetData sheetId="13">
        <row r="10">
          <cell r="A10">
            <v>1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www.doe.mass.edu/finance/chapter70/compliance.html" TargetMode="External"/><Relationship Id="rId1" Type="http://schemas.openxmlformats.org/officeDocument/2006/relationships/hyperlink" Target="http://www.doe.mass.edu/finance/chapter70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doe.mass.edu/finance/chapter7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doe.mass.edu/finance/chapter7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dlsgateway.dor.state.ma.us/reports/rdPage.aspx?rdReport=CherrySheets.CSbyProgMunis.MuniBudgEst" TargetMode="External"/><Relationship Id="rId1" Type="http://schemas.openxmlformats.org/officeDocument/2006/relationships/hyperlink" Target="https://dlsgateway.dor.state.ma.us/reports/rdPage.aspx?rdReport=CherrySheets.CSbyProgMunis.cs_prog_muni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AB35-38BB-413D-89BE-CA5077622AA2}">
  <dimension ref="A1:AF16"/>
  <sheetViews>
    <sheetView workbookViewId="0">
      <pane xSplit="1" ySplit="7" topLeftCell="E8" activePane="bottomRight" state="frozen"/>
      <selection pane="topRight" activeCell="B1" sqref="B1"/>
      <selection pane="bottomLeft" activeCell="A8" sqref="A8"/>
      <selection pane="bottomRight" activeCell="V19" sqref="V19"/>
    </sheetView>
  </sheetViews>
  <sheetFormatPr defaultRowHeight="15.75" x14ac:dyDescent="0.25"/>
  <cols>
    <col min="1" max="1" width="54.5" bestFit="1" customWidth="1"/>
    <col min="2" max="6" width="9" customWidth="1"/>
    <col min="7" max="13" width="9.625" customWidth="1"/>
  </cols>
  <sheetData>
    <row r="1" spans="1:32" x14ac:dyDescent="0.25">
      <c r="A1" s="3" t="s">
        <v>768</v>
      </c>
    </row>
    <row r="2" spans="1:32" x14ac:dyDescent="0.25">
      <c r="A2" t="s">
        <v>766</v>
      </c>
    </row>
    <row r="3" spans="1:32" x14ac:dyDescent="0.25">
      <c r="A3" t="s">
        <v>767</v>
      </c>
    </row>
    <row r="6" spans="1:32" s="743" customFormat="1" ht="31.5" x14ac:dyDescent="0.25">
      <c r="C6" s="744" t="s">
        <v>773</v>
      </c>
      <c r="D6" s="744" t="s">
        <v>772</v>
      </c>
      <c r="E6" s="744" t="s">
        <v>771</v>
      </c>
      <c r="F6" s="744" t="s">
        <v>770</v>
      </c>
      <c r="G6" s="744" t="s">
        <v>769</v>
      </c>
      <c r="H6" s="744" t="s">
        <v>781</v>
      </c>
      <c r="I6" s="744" t="s">
        <v>9</v>
      </c>
      <c r="J6" s="744" t="s">
        <v>774</v>
      </c>
      <c r="K6" s="744" t="s">
        <v>775</v>
      </c>
      <c r="L6" s="744" t="s">
        <v>776</v>
      </c>
      <c r="M6" s="744" t="s">
        <v>777</v>
      </c>
      <c r="N6" s="744" t="s">
        <v>778</v>
      </c>
    </row>
    <row r="7" spans="1:32" s="62" customFormat="1" x14ac:dyDescent="0.25">
      <c r="C7" s="745" t="s">
        <v>747</v>
      </c>
      <c r="D7" s="745" t="s">
        <v>748</v>
      </c>
      <c r="E7" s="745" t="s">
        <v>749</v>
      </c>
      <c r="F7" s="745" t="s">
        <v>750</v>
      </c>
      <c r="G7" s="745" t="s">
        <v>751</v>
      </c>
      <c r="H7" s="745" t="s">
        <v>752</v>
      </c>
      <c r="I7" s="745" t="s">
        <v>753</v>
      </c>
      <c r="J7" s="745" t="s">
        <v>754</v>
      </c>
      <c r="K7" s="745" t="s">
        <v>755</v>
      </c>
      <c r="L7" s="745" t="s">
        <v>756</v>
      </c>
      <c r="M7" s="745" t="s">
        <v>757</v>
      </c>
      <c r="N7" s="745" t="s">
        <v>779</v>
      </c>
      <c r="O7" s="62" t="s">
        <v>765</v>
      </c>
    </row>
    <row r="9" spans="1:32" x14ac:dyDescent="0.25">
      <c r="A9" s="62" t="s">
        <v>758</v>
      </c>
    </row>
    <row r="10" spans="1:32" s="430" customFormat="1" x14ac:dyDescent="0.25">
      <c r="A10" s="363" t="s">
        <v>764</v>
      </c>
      <c r="B10" s="430" t="s">
        <v>7</v>
      </c>
      <c r="C10" s="430" t="s">
        <v>8</v>
      </c>
      <c r="D10" s="430" t="s">
        <v>130</v>
      </c>
      <c r="E10" s="430" t="s">
        <v>163</v>
      </c>
      <c r="F10" s="430" t="s">
        <v>251</v>
      </c>
      <c r="G10" s="430" t="s">
        <v>421</v>
      </c>
      <c r="H10" s="430" t="s">
        <v>563</v>
      </c>
      <c r="I10" s="430" t="s">
        <v>569</v>
      </c>
      <c r="J10" s="430" t="s">
        <v>570</v>
      </c>
      <c r="K10" s="430" t="s">
        <v>572</v>
      </c>
      <c r="L10" s="430" t="s">
        <v>588</v>
      </c>
      <c r="M10" s="430" t="s">
        <v>589</v>
      </c>
      <c r="N10" s="430" t="s">
        <v>590</v>
      </c>
      <c r="O10" s="430" t="s">
        <v>591</v>
      </c>
      <c r="P10" s="430" t="s">
        <v>592</v>
      </c>
      <c r="Q10" s="430" t="s">
        <v>593</v>
      </c>
      <c r="R10" s="430" t="s">
        <v>594</v>
      </c>
      <c r="S10" s="430" t="s">
        <v>595</v>
      </c>
      <c r="T10" s="430" t="s">
        <v>596</v>
      </c>
      <c r="U10" s="430" t="s">
        <v>597</v>
      </c>
      <c r="V10" s="430" t="s">
        <v>598</v>
      </c>
      <c r="W10" s="430" t="s">
        <v>599</v>
      </c>
      <c r="X10" s="430" t="s">
        <v>600</v>
      </c>
      <c r="Y10" s="430" t="s">
        <v>601</v>
      </c>
      <c r="Z10" s="430" t="s">
        <v>602</v>
      </c>
      <c r="AA10" s="430" t="s">
        <v>603</v>
      </c>
      <c r="AB10" s="430" t="s">
        <v>780</v>
      </c>
      <c r="AC10" s="430" t="s">
        <v>995</v>
      </c>
      <c r="AD10" s="430" t="s">
        <v>996</v>
      </c>
      <c r="AE10" s="430" t="s">
        <v>997</v>
      </c>
      <c r="AF10" s="430" t="s">
        <v>998</v>
      </c>
    </row>
    <row r="12" spans="1:32" x14ac:dyDescent="0.25">
      <c r="A12" s="62" t="s">
        <v>761</v>
      </c>
    </row>
    <row r="13" spans="1:32" x14ac:dyDescent="0.25">
      <c r="A13" t="s">
        <v>763</v>
      </c>
      <c r="B13" s="746">
        <v>43647</v>
      </c>
      <c r="C13" s="611">
        <f>EDATE(B13,12)</f>
        <v>44013</v>
      </c>
      <c r="D13" s="611">
        <f t="shared" ref="D13:M13" si="0">EDATE(C13,12)</f>
        <v>44378</v>
      </c>
      <c r="E13" s="611">
        <f t="shared" si="0"/>
        <v>44743</v>
      </c>
      <c r="F13" s="611">
        <f t="shared" si="0"/>
        <v>45108</v>
      </c>
      <c r="G13" s="611">
        <f t="shared" si="0"/>
        <v>45474</v>
      </c>
      <c r="H13" s="611">
        <f t="shared" si="0"/>
        <v>45839</v>
      </c>
      <c r="I13" s="611">
        <f t="shared" si="0"/>
        <v>46204</v>
      </c>
      <c r="J13" s="611">
        <f t="shared" si="0"/>
        <v>46569</v>
      </c>
      <c r="K13" s="611">
        <f t="shared" si="0"/>
        <v>46935</v>
      </c>
      <c r="L13" s="611">
        <f t="shared" si="0"/>
        <v>47300</v>
      </c>
      <c r="M13" s="611">
        <f t="shared" si="0"/>
        <v>47665</v>
      </c>
      <c r="N13" s="611">
        <v>48030</v>
      </c>
      <c r="O13" s="611">
        <f t="shared" ref="O13" si="1">EDATE(N13,12)</f>
        <v>48396</v>
      </c>
      <c r="P13" s="611">
        <f t="shared" ref="P13" si="2">EDATE(O13,12)</f>
        <v>48761</v>
      </c>
      <c r="Q13" s="611">
        <f t="shared" ref="Q13" si="3">EDATE(P13,12)</f>
        <v>49126</v>
      </c>
      <c r="R13" s="611">
        <v>48031</v>
      </c>
      <c r="S13" s="611">
        <f t="shared" ref="S13" si="4">EDATE(R13,12)</f>
        <v>48397</v>
      </c>
      <c r="T13" s="611">
        <f t="shared" ref="T13" si="5">EDATE(S13,12)</f>
        <v>48762</v>
      </c>
      <c r="U13" s="611">
        <f t="shared" ref="U13" si="6">EDATE(T13,12)</f>
        <v>49127</v>
      </c>
      <c r="V13" s="611">
        <v>48032</v>
      </c>
    </row>
    <row r="15" spans="1:32" x14ac:dyDescent="0.25">
      <c r="A15" s="62" t="s">
        <v>762</v>
      </c>
    </row>
    <row r="16" spans="1:32" x14ac:dyDescent="0.25">
      <c r="A16" t="s">
        <v>763</v>
      </c>
      <c r="B16" s="747">
        <v>43646</v>
      </c>
      <c r="C16" s="611">
        <f>EDATE(B16,12)</f>
        <v>44012</v>
      </c>
      <c r="D16" s="611">
        <f t="shared" ref="D16:M16" si="7">EDATE(C16,12)</f>
        <v>44377</v>
      </c>
      <c r="E16" s="611">
        <f t="shared" si="7"/>
        <v>44742</v>
      </c>
      <c r="F16" s="611">
        <f t="shared" si="7"/>
        <v>45107</v>
      </c>
      <c r="G16" s="611">
        <f t="shared" si="7"/>
        <v>45473</v>
      </c>
      <c r="H16" s="611">
        <f t="shared" si="7"/>
        <v>45838</v>
      </c>
      <c r="I16" s="611">
        <f t="shared" si="7"/>
        <v>46203</v>
      </c>
      <c r="J16" s="611">
        <f t="shared" si="7"/>
        <v>46568</v>
      </c>
      <c r="K16" s="611">
        <f t="shared" si="7"/>
        <v>46934</v>
      </c>
      <c r="L16" s="611">
        <f t="shared" si="7"/>
        <v>47299</v>
      </c>
      <c r="M16" s="611">
        <f t="shared" si="7"/>
        <v>47664</v>
      </c>
      <c r="N16" s="611">
        <v>48029</v>
      </c>
      <c r="O16" s="611">
        <f t="shared" ref="O16" si="8">EDATE(N16,12)</f>
        <v>48395</v>
      </c>
      <c r="P16" s="611">
        <f t="shared" ref="P16" si="9">EDATE(O16,12)</f>
        <v>48760</v>
      </c>
      <c r="Q16" s="611">
        <f t="shared" ref="Q16" si="10">EDATE(P16,12)</f>
        <v>49125</v>
      </c>
      <c r="R16" s="611">
        <v>48030</v>
      </c>
      <c r="S16" s="611">
        <f t="shared" ref="S16" si="11">EDATE(R16,12)</f>
        <v>48396</v>
      </c>
      <c r="T16" s="611">
        <f t="shared" ref="T16" si="12">EDATE(S16,12)</f>
        <v>48761</v>
      </c>
      <c r="U16" s="611">
        <f t="shared" ref="U16" si="13">EDATE(T16,12)</f>
        <v>49126</v>
      </c>
      <c r="V16" s="611">
        <v>48031</v>
      </c>
    </row>
  </sheetData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theme="7" tint="0.59999389629810485"/>
  </sheetPr>
  <dimension ref="A1:V82"/>
  <sheetViews>
    <sheetView showGridLines="0" zoomScaleNormal="100" zoomScaleSheetLayoutView="100" workbookViewId="0">
      <pane xSplit="2" ySplit="5" topLeftCell="C53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O4" sqref="O4"/>
    </sheetView>
  </sheetViews>
  <sheetFormatPr defaultColWidth="8.75" defaultRowHeight="15.75" x14ac:dyDescent="0.25"/>
  <cols>
    <col min="1" max="1" width="4.25" bestFit="1" customWidth="1"/>
    <col min="2" max="2" width="41.875" customWidth="1"/>
    <col min="3" max="9" width="8.375" bestFit="1" customWidth="1"/>
    <col min="10" max="14" width="8.5" bestFit="1" customWidth="1"/>
    <col min="15" max="15" width="8.5" customWidth="1"/>
    <col min="16" max="16" width="5.125" customWidth="1"/>
    <col min="17" max="17" width="79.875" bestFit="1" customWidth="1"/>
  </cols>
  <sheetData>
    <row r="1" spans="2:22" s="408" customFormat="1" x14ac:dyDescent="0.25">
      <c r="B1" s="3" t="str">
        <f>Summary!B1</f>
        <v xml:space="preserve">City/Town of </v>
      </c>
    </row>
    <row r="2" spans="2:22" s="408" customFormat="1" x14ac:dyDescent="0.25">
      <c r="B2" s="371" t="s">
        <v>82</v>
      </c>
    </row>
    <row r="3" spans="2:22" x14ac:dyDescent="0.25">
      <c r="B3" s="94"/>
    </row>
    <row r="4" spans="2:22" s="17" customFormat="1" x14ac:dyDescent="0.25">
      <c r="C4" s="409" t="str">
        <f>'Fiscal Years'!B10</f>
        <v>FY2020</v>
      </c>
      <c r="D4" s="409" t="str">
        <f>'Fiscal Years'!C10</f>
        <v>FY2021</v>
      </c>
      <c r="E4" s="409" t="str">
        <f>'Fiscal Years'!D10</f>
        <v>FY2022</v>
      </c>
      <c r="F4" s="409" t="str">
        <f>'Fiscal Years'!E10</f>
        <v>FY2023</v>
      </c>
      <c r="G4" s="409" t="str">
        <f>'Fiscal Years'!F10</f>
        <v>FY2024</v>
      </c>
      <c r="H4" s="409" t="str">
        <f>'Fiscal Years'!G10</f>
        <v>FY2025</v>
      </c>
      <c r="I4" s="409" t="str">
        <f>'Fiscal Years'!H10</f>
        <v>FY2026</v>
      </c>
      <c r="J4" s="409" t="str">
        <f>'Fiscal Years'!I10</f>
        <v>FY2027</v>
      </c>
      <c r="K4" s="409" t="str">
        <f>'Fiscal Years'!J10</f>
        <v>FY2028</v>
      </c>
      <c r="L4" s="409" t="str">
        <f>'Fiscal Years'!K10</f>
        <v>FY2029</v>
      </c>
      <c r="M4" s="409" t="str">
        <f>'Fiscal Years'!L10</f>
        <v>FY2030</v>
      </c>
      <c r="N4" s="409" t="str">
        <f>'Fiscal Years'!M10</f>
        <v>FY2031</v>
      </c>
      <c r="O4" s="409" t="str">
        <f>'Fiscal Years'!N10</f>
        <v>FY2032</v>
      </c>
      <c r="Q4" s="410"/>
    </row>
    <row r="5" spans="2:22" s="17" customFormat="1" x14ac:dyDescent="0.25">
      <c r="C5" s="411" t="s">
        <v>9</v>
      </c>
      <c r="D5" s="411" t="s">
        <v>9</v>
      </c>
      <c r="E5" s="411" t="s">
        <v>9</v>
      </c>
      <c r="F5" s="411" t="s">
        <v>9</v>
      </c>
      <c r="G5" s="411" t="s">
        <v>9</v>
      </c>
      <c r="H5" s="411" t="s">
        <v>9</v>
      </c>
      <c r="I5" s="411" t="s">
        <v>9</v>
      </c>
      <c r="J5" s="411" t="s">
        <v>9</v>
      </c>
      <c r="K5" s="411" t="s">
        <v>11</v>
      </c>
      <c r="L5" s="411" t="s">
        <v>11</v>
      </c>
      <c r="M5" s="411" t="s">
        <v>11</v>
      </c>
      <c r="N5" s="411" t="s">
        <v>11</v>
      </c>
      <c r="O5" s="411" t="s">
        <v>11</v>
      </c>
      <c r="P5" s="412"/>
      <c r="Q5" s="410"/>
    </row>
    <row r="6" spans="2:22" x14ac:dyDescent="0.25">
      <c r="B6" s="62" t="s">
        <v>124</v>
      </c>
      <c r="Q6" s="166" t="s">
        <v>461</v>
      </c>
    </row>
    <row r="7" spans="2:22" s="17" customFormat="1" x14ac:dyDescent="0.25">
      <c r="B7" s="413" t="s">
        <v>50</v>
      </c>
      <c r="C7" s="160">
        <v>0</v>
      </c>
      <c r="D7" s="160">
        <v>0</v>
      </c>
      <c r="E7" s="160">
        <v>0</v>
      </c>
      <c r="F7" s="160">
        <v>0</v>
      </c>
      <c r="G7" s="160">
        <v>0</v>
      </c>
      <c r="H7" s="160">
        <v>0</v>
      </c>
      <c r="I7" s="160">
        <v>0</v>
      </c>
      <c r="J7" s="160">
        <v>0</v>
      </c>
      <c r="K7" s="160">
        <v>0</v>
      </c>
      <c r="L7" s="160">
        <v>0</v>
      </c>
      <c r="M7" s="160">
        <v>0</v>
      </c>
      <c r="N7" s="160">
        <v>0</v>
      </c>
      <c r="O7" s="160">
        <v>0</v>
      </c>
      <c r="Q7" s="305" t="s">
        <v>467</v>
      </c>
    </row>
    <row r="8" spans="2:22" x14ac:dyDescent="0.25">
      <c r="B8" s="414" t="s">
        <v>266</v>
      </c>
      <c r="C8" s="160">
        <v>0</v>
      </c>
      <c r="D8" s="160">
        <v>0</v>
      </c>
      <c r="E8" s="160">
        <v>0</v>
      </c>
      <c r="F8" s="160">
        <v>0</v>
      </c>
      <c r="G8" s="160">
        <v>0</v>
      </c>
      <c r="H8" s="160">
        <v>0</v>
      </c>
      <c r="I8" s="160">
        <v>0</v>
      </c>
      <c r="J8" s="160">
        <v>0</v>
      </c>
      <c r="K8" s="160">
        <v>0</v>
      </c>
      <c r="L8" s="160">
        <v>0</v>
      </c>
      <c r="M8" s="160">
        <v>0</v>
      </c>
      <c r="N8" s="160">
        <v>0</v>
      </c>
      <c r="O8" s="160">
        <v>0</v>
      </c>
      <c r="Q8" s="17" t="s">
        <v>462</v>
      </c>
    </row>
    <row r="9" spans="2:22" x14ac:dyDescent="0.25">
      <c r="B9" s="414" t="s">
        <v>177</v>
      </c>
      <c r="C9" s="160">
        <v>0</v>
      </c>
      <c r="D9" s="160">
        <v>0</v>
      </c>
      <c r="E9" s="160">
        <v>0</v>
      </c>
      <c r="F9" s="160"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</row>
    <row r="10" spans="2:22" s="17" customFormat="1" x14ac:dyDescent="0.25">
      <c r="B10" s="415" t="s">
        <v>423</v>
      </c>
      <c r="C10" s="416" t="s">
        <v>128</v>
      </c>
      <c r="D10" s="416" t="s">
        <v>128</v>
      </c>
      <c r="E10" s="416" t="s">
        <v>128</v>
      </c>
      <c r="F10" s="416" t="s">
        <v>128</v>
      </c>
      <c r="G10" s="416" t="s">
        <v>128</v>
      </c>
      <c r="H10" s="416" t="s">
        <v>128</v>
      </c>
      <c r="I10" s="416" t="s">
        <v>128</v>
      </c>
      <c r="J10" s="416" t="s">
        <v>128</v>
      </c>
      <c r="K10" s="416" t="s">
        <v>128</v>
      </c>
      <c r="L10" s="416" t="s">
        <v>128</v>
      </c>
      <c r="M10" s="416" t="s">
        <v>128</v>
      </c>
      <c r="N10" s="416" t="s">
        <v>128</v>
      </c>
      <c r="O10" s="416" t="s">
        <v>128</v>
      </c>
      <c r="Q10" s="17" t="s">
        <v>468</v>
      </c>
      <c r="R10" s="318"/>
      <c r="S10" s="166"/>
      <c r="T10" s="319"/>
      <c r="U10" s="166"/>
      <c r="V10" s="166"/>
    </row>
    <row r="11" spans="2:22" s="17" customFormat="1" x14ac:dyDescent="0.25">
      <c r="B11" s="417" t="s">
        <v>238</v>
      </c>
      <c r="C11" s="418">
        <v>0</v>
      </c>
      <c r="D11" s="418">
        <v>0</v>
      </c>
      <c r="E11" s="418">
        <v>0</v>
      </c>
      <c r="F11" s="418">
        <v>0</v>
      </c>
      <c r="G11" s="418">
        <v>0</v>
      </c>
      <c r="H11" s="418">
        <v>0</v>
      </c>
      <c r="I11" s="418">
        <v>0</v>
      </c>
      <c r="J11" s="418">
        <v>0</v>
      </c>
      <c r="K11" s="418">
        <v>0</v>
      </c>
      <c r="L11" s="418">
        <v>0</v>
      </c>
      <c r="M11" s="418">
        <v>0</v>
      </c>
      <c r="N11" s="418">
        <v>0</v>
      </c>
      <c r="O11" s="418">
        <v>0</v>
      </c>
      <c r="Q11" s="17" t="s">
        <v>458</v>
      </c>
      <c r="R11" s="326"/>
      <c r="S11" s="305"/>
      <c r="T11" s="305"/>
      <c r="U11" s="305"/>
      <c r="V11" s="305"/>
    </row>
    <row r="12" spans="2:22" s="17" customFormat="1" x14ac:dyDescent="0.25">
      <c r="B12" s="417" t="s">
        <v>687</v>
      </c>
      <c r="C12" s="418">
        <v>0</v>
      </c>
      <c r="D12" s="418">
        <v>0</v>
      </c>
      <c r="E12" s="418">
        <v>0</v>
      </c>
      <c r="F12" s="418">
        <v>0</v>
      </c>
      <c r="G12" s="418">
        <v>0</v>
      </c>
      <c r="H12" s="418">
        <v>0</v>
      </c>
      <c r="I12" s="418">
        <v>0</v>
      </c>
      <c r="J12" s="418">
        <v>0</v>
      </c>
      <c r="K12" s="418">
        <v>0</v>
      </c>
      <c r="L12" s="418">
        <v>0</v>
      </c>
      <c r="M12" s="418">
        <v>0</v>
      </c>
      <c r="N12" s="418">
        <v>0</v>
      </c>
      <c r="O12" s="418">
        <v>0</v>
      </c>
      <c r="Q12" s="17" t="s">
        <v>459</v>
      </c>
    </row>
    <row r="13" spans="2:22" s="17" customFormat="1" x14ac:dyDescent="0.25">
      <c r="B13" s="417" t="s">
        <v>688</v>
      </c>
      <c r="C13" s="418">
        <v>0</v>
      </c>
      <c r="D13" s="418">
        <v>0</v>
      </c>
      <c r="E13" s="418">
        <v>0</v>
      </c>
      <c r="F13" s="418">
        <v>0</v>
      </c>
      <c r="G13" s="418">
        <v>0</v>
      </c>
      <c r="H13" s="418">
        <v>0</v>
      </c>
      <c r="I13" s="418">
        <v>0</v>
      </c>
      <c r="J13" s="418">
        <v>0</v>
      </c>
      <c r="K13" s="418">
        <v>0</v>
      </c>
      <c r="L13" s="418">
        <v>0</v>
      </c>
      <c r="M13" s="418">
        <v>0</v>
      </c>
      <c r="N13" s="418">
        <v>0</v>
      </c>
      <c r="O13" s="418">
        <v>0</v>
      </c>
    </row>
    <row r="14" spans="2:22" s="17" customFormat="1" x14ac:dyDescent="0.25">
      <c r="B14" s="417" t="s">
        <v>689</v>
      </c>
      <c r="C14" s="418">
        <v>0</v>
      </c>
      <c r="D14" s="418">
        <v>0</v>
      </c>
      <c r="E14" s="418">
        <v>0</v>
      </c>
      <c r="F14" s="418">
        <v>0</v>
      </c>
      <c r="G14" s="418">
        <v>0</v>
      </c>
      <c r="H14" s="418">
        <v>0</v>
      </c>
      <c r="I14" s="418">
        <v>0</v>
      </c>
      <c r="J14" s="418">
        <v>0</v>
      </c>
      <c r="K14" s="418">
        <v>0</v>
      </c>
      <c r="L14" s="418">
        <v>0</v>
      </c>
      <c r="M14" s="418">
        <v>0</v>
      </c>
      <c r="N14" s="418">
        <v>0</v>
      </c>
      <c r="O14" s="418">
        <v>0</v>
      </c>
    </row>
    <row r="15" spans="2:22" s="17" customFormat="1" x14ac:dyDescent="0.25">
      <c r="B15" s="417" t="s">
        <v>424</v>
      </c>
      <c r="C15" s="418">
        <v>0</v>
      </c>
      <c r="D15" s="418">
        <v>0</v>
      </c>
      <c r="E15" s="418">
        <v>0</v>
      </c>
      <c r="F15" s="418">
        <v>0</v>
      </c>
      <c r="G15" s="418">
        <v>0</v>
      </c>
      <c r="H15" s="418">
        <v>0</v>
      </c>
      <c r="I15" s="418">
        <v>0</v>
      </c>
      <c r="J15" s="418">
        <v>0</v>
      </c>
      <c r="K15" s="418">
        <v>0</v>
      </c>
      <c r="L15" s="418">
        <v>0</v>
      </c>
      <c r="M15" s="418">
        <v>0</v>
      </c>
      <c r="N15" s="418">
        <v>0</v>
      </c>
      <c r="O15" s="418">
        <v>0</v>
      </c>
    </row>
    <row r="16" spans="2:22" s="17" customFormat="1" x14ac:dyDescent="0.25">
      <c r="B16" s="417" t="s">
        <v>425</v>
      </c>
      <c r="C16" s="418">
        <v>0</v>
      </c>
      <c r="D16" s="418">
        <v>0</v>
      </c>
      <c r="E16" s="418">
        <v>0</v>
      </c>
      <c r="F16" s="418">
        <v>0</v>
      </c>
      <c r="G16" s="418">
        <v>0</v>
      </c>
      <c r="H16" s="418">
        <v>0</v>
      </c>
      <c r="I16" s="418">
        <v>0</v>
      </c>
      <c r="J16" s="418">
        <v>0</v>
      </c>
      <c r="K16" s="418">
        <v>0</v>
      </c>
      <c r="L16" s="418">
        <v>0</v>
      </c>
      <c r="M16" s="418">
        <v>0</v>
      </c>
      <c r="N16" s="418">
        <v>0</v>
      </c>
      <c r="O16" s="418">
        <v>0</v>
      </c>
    </row>
    <row r="17" spans="1:17" s="17" customFormat="1" x14ac:dyDescent="0.25">
      <c r="B17" s="41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</row>
    <row r="18" spans="1:17" s="17" customFormat="1" x14ac:dyDescent="0.25">
      <c r="B18" s="413" t="s">
        <v>135</v>
      </c>
      <c r="C18" s="160">
        <v>0</v>
      </c>
      <c r="D18" s="160">
        <v>0</v>
      </c>
      <c r="E18" s="160">
        <v>0</v>
      </c>
      <c r="F18" s="160">
        <v>0</v>
      </c>
      <c r="G18" s="160">
        <v>0</v>
      </c>
      <c r="H18" s="160">
        <v>0</v>
      </c>
      <c r="I18" s="160">
        <v>0</v>
      </c>
      <c r="J18" s="160">
        <v>0</v>
      </c>
      <c r="K18" s="160">
        <v>0</v>
      </c>
      <c r="L18" s="160">
        <v>0</v>
      </c>
      <c r="M18" s="160">
        <v>0</v>
      </c>
      <c r="N18" s="160">
        <v>0</v>
      </c>
      <c r="O18" s="160">
        <v>0</v>
      </c>
    </row>
    <row r="19" spans="1:17" s="17" customFormat="1" x14ac:dyDescent="0.25">
      <c r="B19" s="413" t="s">
        <v>610</v>
      </c>
      <c r="C19" s="160">
        <v>0</v>
      </c>
      <c r="D19" s="160">
        <v>0</v>
      </c>
      <c r="E19" s="160">
        <v>0</v>
      </c>
      <c r="F19" s="160">
        <v>0</v>
      </c>
      <c r="G19" s="160">
        <v>0</v>
      </c>
      <c r="H19" s="160">
        <v>0</v>
      </c>
      <c r="I19" s="160">
        <v>0</v>
      </c>
      <c r="J19" s="160">
        <v>0</v>
      </c>
      <c r="K19" s="160">
        <v>0</v>
      </c>
      <c r="L19" s="160">
        <v>0</v>
      </c>
      <c r="M19" s="160">
        <v>0</v>
      </c>
      <c r="N19" s="160">
        <v>0</v>
      </c>
      <c r="O19" s="160">
        <v>0</v>
      </c>
    </row>
    <row r="20" spans="1:17" s="17" customFormat="1" x14ac:dyDescent="0.25">
      <c r="B20" s="413" t="s">
        <v>482</v>
      </c>
      <c r="C20" s="160">
        <v>0</v>
      </c>
      <c r="D20" s="160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</v>
      </c>
      <c r="K20" s="160">
        <v>0</v>
      </c>
      <c r="L20" s="160">
        <v>0</v>
      </c>
      <c r="M20" s="160">
        <v>0</v>
      </c>
      <c r="N20" s="160">
        <v>0</v>
      </c>
      <c r="O20" s="160">
        <v>0</v>
      </c>
      <c r="Q20" s="17" t="s">
        <v>463</v>
      </c>
    </row>
    <row r="21" spans="1:17" s="17" customFormat="1" x14ac:dyDescent="0.25">
      <c r="B21" s="413" t="s">
        <v>454</v>
      </c>
      <c r="C21" s="160">
        <v>0</v>
      </c>
      <c r="D21" s="160">
        <v>0</v>
      </c>
      <c r="E21" s="160">
        <v>0</v>
      </c>
      <c r="F21" s="160">
        <v>0</v>
      </c>
      <c r="G21" s="160">
        <v>0</v>
      </c>
      <c r="H21" s="160">
        <v>0</v>
      </c>
      <c r="I21" s="160">
        <v>0</v>
      </c>
      <c r="J21" s="160">
        <v>0</v>
      </c>
      <c r="K21" s="160">
        <v>0</v>
      </c>
      <c r="L21" s="160">
        <v>0</v>
      </c>
      <c r="M21" s="160">
        <v>0</v>
      </c>
      <c r="N21" s="160">
        <v>0</v>
      </c>
      <c r="O21" s="160">
        <v>0</v>
      </c>
      <c r="Q21" s="17" t="s">
        <v>483</v>
      </c>
    </row>
    <row r="22" spans="1:17" s="17" customFormat="1" x14ac:dyDescent="0.25">
      <c r="B22" s="413" t="s">
        <v>464</v>
      </c>
      <c r="C22" s="160">
        <v>0</v>
      </c>
      <c r="D22" s="160">
        <v>0</v>
      </c>
      <c r="E22" s="160">
        <v>0</v>
      </c>
      <c r="F22" s="160">
        <v>0</v>
      </c>
      <c r="G22" s="160">
        <v>0</v>
      </c>
      <c r="H22" s="160">
        <v>0</v>
      </c>
      <c r="I22" s="160">
        <v>0</v>
      </c>
      <c r="J22" s="160">
        <v>0</v>
      </c>
      <c r="K22" s="160">
        <v>0</v>
      </c>
      <c r="L22" s="160">
        <v>0</v>
      </c>
      <c r="M22" s="160">
        <v>0</v>
      </c>
      <c r="N22" s="160">
        <v>0</v>
      </c>
      <c r="O22" s="160">
        <v>0</v>
      </c>
    </row>
    <row r="23" spans="1:17" s="17" customFormat="1" x14ac:dyDescent="0.25">
      <c r="B23" s="413" t="s">
        <v>155</v>
      </c>
      <c r="C23" s="160">
        <v>0</v>
      </c>
      <c r="D23" s="160">
        <v>0</v>
      </c>
      <c r="E23" s="160">
        <v>0</v>
      </c>
      <c r="F23" s="160">
        <v>0</v>
      </c>
      <c r="G23" s="160">
        <v>0</v>
      </c>
      <c r="H23" s="160">
        <v>0</v>
      </c>
      <c r="I23" s="160">
        <v>0</v>
      </c>
      <c r="J23" s="160">
        <v>0</v>
      </c>
      <c r="K23" s="160">
        <v>0</v>
      </c>
      <c r="L23" s="160">
        <v>0</v>
      </c>
      <c r="M23" s="160">
        <v>0</v>
      </c>
      <c r="N23" s="160">
        <v>0</v>
      </c>
      <c r="O23" s="160">
        <v>0</v>
      </c>
    </row>
    <row r="24" spans="1:17" s="17" customFormat="1" x14ac:dyDescent="0.25">
      <c r="B24" s="413" t="s">
        <v>576</v>
      </c>
      <c r="C24" s="160">
        <v>0</v>
      </c>
      <c r="D24" s="160">
        <v>0</v>
      </c>
      <c r="E24" s="160">
        <v>0</v>
      </c>
      <c r="F24" s="160">
        <v>0</v>
      </c>
      <c r="G24" s="160">
        <v>0</v>
      </c>
      <c r="H24" s="160">
        <v>0</v>
      </c>
      <c r="I24" s="160">
        <v>0</v>
      </c>
      <c r="J24" s="160">
        <v>0</v>
      </c>
      <c r="K24" s="160">
        <v>0</v>
      </c>
      <c r="L24" s="160">
        <v>0</v>
      </c>
      <c r="M24" s="160">
        <v>0</v>
      </c>
      <c r="N24" s="160">
        <v>0</v>
      </c>
      <c r="O24" s="160">
        <v>0</v>
      </c>
    </row>
    <row r="25" spans="1:17" s="17" customFormat="1" x14ac:dyDescent="0.25">
      <c r="A25" s="17" t="s">
        <v>164</v>
      </c>
      <c r="B25" s="420" t="s">
        <v>174</v>
      </c>
      <c r="C25" s="421">
        <f t="shared" ref="C25:L25" si="0">SUM(C7:C24)</f>
        <v>0</v>
      </c>
      <c r="D25" s="421">
        <f t="shared" si="0"/>
        <v>0</v>
      </c>
      <c r="E25" s="421">
        <f t="shared" si="0"/>
        <v>0</v>
      </c>
      <c r="F25" s="421">
        <f t="shared" si="0"/>
        <v>0</v>
      </c>
      <c r="G25" s="421">
        <f t="shared" si="0"/>
        <v>0</v>
      </c>
      <c r="H25" s="421">
        <f t="shared" si="0"/>
        <v>0</v>
      </c>
      <c r="I25" s="421">
        <f t="shared" si="0"/>
        <v>0</v>
      </c>
      <c r="J25" s="421">
        <f t="shared" si="0"/>
        <v>0</v>
      </c>
      <c r="K25" s="421">
        <f t="shared" si="0"/>
        <v>0</v>
      </c>
      <c r="L25" s="421">
        <f t="shared" si="0"/>
        <v>0</v>
      </c>
      <c r="M25" s="421">
        <f t="shared" ref="M25:N25" si="1">SUM(M7:M24)</f>
        <v>0</v>
      </c>
      <c r="N25" s="421">
        <f t="shared" si="1"/>
        <v>0</v>
      </c>
      <c r="O25" s="421">
        <f t="shared" ref="O25" si="2">SUM(O7:O24)</f>
        <v>0</v>
      </c>
      <c r="Q25" s="82" t="s">
        <v>313</v>
      </c>
    </row>
    <row r="26" spans="1:17" s="17" customFormat="1" x14ac:dyDescent="0.25">
      <c r="B26" s="422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</row>
    <row r="27" spans="1:17" s="17" customFormat="1" x14ac:dyDescent="0.25">
      <c r="B27" s="142" t="s">
        <v>178</v>
      </c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</row>
    <row r="28" spans="1:17" s="17" customFormat="1" x14ac:dyDescent="0.25">
      <c r="B28" s="415" t="s">
        <v>423</v>
      </c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</row>
    <row r="29" spans="1:17" x14ac:dyDescent="0.25">
      <c r="B29" s="417" t="str">
        <f t="shared" ref="B29:B34" si="3">+B11</f>
        <v>General</v>
      </c>
      <c r="C29" s="418">
        <v>0</v>
      </c>
      <c r="D29" s="418">
        <v>0</v>
      </c>
      <c r="E29" s="418">
        <v>0</v>
      </c>
      <c r="F29" s="418">
        <v>0</v>
      </c>
      <c r="G29" s="418">
        <v>0</v>
      </c>
      <c r="H29" s="418">
        <v>0</v>
      </c>
      <c r="I29" s="418">
        <v>0</v>
      </c>
      <c r="J29" s="418">
        <v>0</v>
      </c>
      <c r="K29" s="418">
        <v>0</v>
      </c>
      <c r="L29" s="418">
        <v>0</v>
      </c>
      <c r="M29" s="418">
        <v>0</v>
      </c>
      <c r="N29" s="418">
        <v>0</v>
      </c>
      <c r="O29" s="418">
        <v>0</v>
      </c>
    </row>
    <row r="30" spans="1:17" x14ac:dyDescent="0.25">
      <c r="B30" s="417" t="str">
        <f t="shared" si="3"/>
        <v>#2</v>
      </c>
      <c r="C30" s="418">
        <v>0</v>
      </c>
      <c r="D30" s="418">
        <v>0</v>
      </c>
      <c r="E30" s="418">
        <v>0</v>
      </c>
      <c r="F30" s="418">
        <v>0</v>
      </c>
      <c r="G30" s="418">
        <v>0</v>
      </c>
      <c r="H30" s="418">
        <v>0</v>
      </c>
      <c r="I30" s="418">
        <v>0</v>
      </c>
      <c r="J30" s="418">
        <v>0</v>
      </c>
      <c r="K30" s="418">
        <v>0</v>
      </c>
      <c r="L30" s="418">
        <v>0</v>
      </c>
      <c r="M30" s="418">
        <v>0</v>
      </c>
      <c r="N30" s="418">
        <v>0</v>
      </c>
      <c r="O30" s="418">
        <v>0</v>
      </c>
    </row>
    <row r="31" spans="1:17" x14ac:dyDescent="0.25">
      <c r="B31" s="417" t="str">
        <f t="shared" si="3"/>
        <v>#3</v>
      </c>
      <c r="C31" s="418">
        <v>0</v>
      </c>
      <c r="D31" s="418">
        <v>0</v>
      </c>
      <c r="E31" s="418">
        <v>0</v>
      </c>
      <c r="F31" s="418">
        <v>0</v>
      </c>
      <c r="G31" s="418">
        <v>0</v>
      </c>
      <c r="H31" s="418">
        <v>0</v>
      </c>
      <c r="I31" s="418">
        <v>0</v>
      </c>
      <c r="J31" s="418">
        <v>0</v>
      </c>
      <c r="K31" s="418">
        <v>0</v>
      </c>
      <c r="L31" s="418">
        <v>0</v>
      </c>
      <c r="M31" s="418">
        <v>0</v>
      </c>
      <c r="N31" s="418">
        <v>0</v>
      </c>
      <c r="O31" s="418">
        <v>0</v>
      </c>
    </row>
    <row r="32" spans="1:17" x14ac:dyDescent="0.25">
      <c r="B32" s="417" t="str">
        <f t="shared" si="3"/>
        <v>#4</v>
      </c>
      <c r="C32" s="418">
        <v>0</v>
      </c>
      <c r="D32" s="418">
        <v>0</v>
      </c>
      <c r="E32" s="418">
        <v>0</v>
      </c>
      <c r="F32" s="418">
        <v>0</v>
      </c>
      <c r="G32" s="418">
        <v>0</v>
      </c>
      <c r="H32" s="418">
        <v>0</v>
      </c>
      <c r="I32" s="418">
        <v>0</v>
      </c>
      <c r="J32" s="418">
        <v>0</v>
      </c>
      <c r="K32" s="418">
        <v>0</v>
      </c>
      <c r="L32" s="418">
        <v>0</v>
      </c>
      <c r="M32" s="418">
        <v>0</v>
      </c>
      <c r="N32" s="418">
        <v>0</v>
      </c>
      <c r="O32" s="418">
        <v>0</v>
      </c>
    </row>
    <row r="33" spans="1:17" x14ac:dyDescent="0.25">
      <c r="B33" s="417" t="str">
        <f t="shared" si="3"/>
        <v>#5</v>
      </c>
      <c r="C33" s="418">
        <v>0</v>
      </c>
      <c r="D33" s="418">
        <v>0</v>
      </c>
      <c r="E33" s="418">
        <v>0</v>
      </c>
      <c r="F33" s="418">
        <v>0</v>
      </c>
      <c r="G33" s="418">
        <v>0</v>
      </c>
      <c r="H33" s="418">
        <v>0</v>
      </c>
      <c r="I33" s="418">
        <v>0</v>
      </c>
      <c r="J33" s="418">
        <v>0</v>
      </c>
      <c r="K33" s="418">
        <v>0</v>
      </c>
      <c r="L33" s="418">
        <v>0</v>
      </c>
      <c r="M33" s="418">
        <v>0</v>
      </c>
      <c r="N33" s="418">
        <v>0</v>
      </c>
      <c r="O33" s="418">
        <v>0</v>
      </c>
    </row>
    <row r="34" spans="1:17" x14ac:dyDescent="0.25">
      <c r="B34" s="417" t="str">
        <f t="shared" si="3"/>
        <v>#6</v>
      </c>
      <c r="C34" s="418">
        <v>0</v>
      </c>
      <c r="D34" s="418">
        <v>0</v>
      </c>
      <c r="E34" s="418">
        <v>0</v>
      </c>
      <c r="F34" s="418">
        <v>0</v>
      </c>
      <c r="G34" s="418">
        <v>0</v>
      </c>
      <c r="H34" s="418">
        <v>0</v>
      </c>
      <c r="I34" s="418">
        <v>0</v>
      </c>
      <c r="J34" s="418">
        <v>0</v>
      </c>
      <c r="K34" s="418">
        <v>0</v>
      </c>
      <c r="L34" s="418">
        <v>0</v>
      </c>
      <c r="M34" s="418">
        <v>0</v>
      </c>
      <c r="N34" s="418">
        <v>0</v>
      </c>
      <c r="O34" s="418">
        <v>0</v>
      </c>
    </row>
    <row r="35" spans="1:17" x14ac:dyDescent="0.25">
      <c r="B35" s="414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</row>
    <row r="36" spans="1:17" s="17" customFormat="1" x14ac:dyDescent="0.25">
      <c r="B36" s="413" t="s">
        <v>455</v>
      </c>
      <c r="C36" s="160">
        <v>0</v>
      </c>
      <c r="D36" s="160">
        <v>0</v>
      </c>
      <c r="E36" s="160">
        <v>0</v>
      </c>
      <c r="F36" s="160">
        <v>0</v>
      </c>
      <c r="G36" s="160">
        <v>0</v>
      </c>
      <c r="H36" s="160">
        <v>0</v>
      </c>
      <c r="I36" s="160">
        <v>0</v>
      </c>
      <c r="J36" s="160">
        <v>0</v>
      </c>
      <c r="K36" s="160">
        <v>0</v>
      </c>
      <c r="L36" s="160">
        <v>0</v>
      </c>
      <c r="M36" s="160">
        <v>0</v>
      </c>
      <c r="N36" s="160">
        <v>0</v>
      </c>
      <c r="O36" s="160">
        <v>0</v>
      </c>
    </row>
    <row r="37" spans="1:17" s="17" customFormat="1" x14ac:dyDescent="0.25">
      <c r="B37" s="414" t="s">
        <v>575</v>
      </c>
      <c r="C37" s="160">
        <v>0</v>
      </c>
      <c r="D37" s="160">
        <v>0</v>
      </c>
      <c r="E37" s="160">
        <v>0</v>
      </c>
      <c r="F37" s="160">
        <v>0</v>
      </c>
      <c r="G37" s="160">
        <v>0</v>
      </c>
      <c r="H37" s="160">
        <v>0</v>
      </c>
      <c r="I37" s="160">
        <v>0</v>
      </c>
      <c r="J37" s="160">
        <v>0</v>
      </c>
      <c r="K37" s="160">
        <v>0</v>
      </c>
      <c r="L37" s="160">
        <v>0</v>
      </c>
      <c r="M37" s="160">
        <v>0</v>
      </c>
      <c r="N37" s="160">
        <v>0</v>
      </c>
      <c r="O37" s="160">
        <v>0</v>
      </c>
    </row>
    <row r="38" spans="1:17" x14ac:dyDescent="0.25">
      <c r="B38" s="413" t="s">
        <v>609</v>
      </c>
      <c r="C38" s="160">
        <v>0</v>
      </c>
      <c r="D38" s="160">
        <v>0</v>
      </c>
      <c r="E38" s="160">
        <v>0</v>
      </c>
      <c r="F38" s="160">
        <v>0</v>
      </c>
      <c r="G38" s="160">
        <v>0</v>
      </c>
      <c r="H38" s="160">
        <v>0</v>
      </c>
      <c r="I38" s="160">
        <v>0</v>
      </c>
      <c r="J38" s="160">
        <v>0</v>
      </c>
      <c r="K38" s="160">
        <v>0</v>
      </c>
      <c r="L38" s="160">
        <v>0</v>
      </c>
      <c r="M38" s="160">
        <v>0</v>
      </c>
      <c r="N38" s="160">
        <v>0</v>
      </c>
      <c r="O38" s="160">
        <v>0</v>
      </c>
    </row>
    <row r="39" spans="1:17" x14ac:dyDescent="0.25">
      <c r="B39" s="414" t="s">
        <v>472</v>
      </c>
      <c r="C39" s="160">
        <v>0</v>
      </c>
      <c r="D39" s="160">
        <v>0</v>
      </c>
      <c r="E39" s="160">
        <v>0</v>
      </c>
      <c r="F39" s="160">
        <v>0</v>
      </c>
      <c r="G39" s="160">
        <v>0</v>
      </c>
      <c r="H39" s="160">
        <v>0</v>
      </c>
      <c r="I39" s="160">
        <v>0</v>
      </c>
      <c r="J39" s="160">
        <v>0</v>
      </c>
      <c r="K39" s="160">
        <v>0</v>
      </c>
      <c r="L39" s="160">
        <v>0</v>
      </c>
      <c r="M39" s="160">
        <v>0</v>
      </c>
      <c r="N39" s="160">
        <v>0</v>
      </c>
      <c r="O39" s="160">
        <v>0</v>
      </c>
    </row>
    <row r="40" spans="1:17" x14ac:dyDescent="0.25">
      <c r="B40" s="414" t="s">
        <v>278</v>
      </c>
      <c r="C40" s="160">
        <v>0</v>
      </c>
      <c r="D40" s="160">
        <v>0</v>
      </c>
      <c r="E40" s="160">
        <v>0</v>
      </c>
      <c r="F40" s="160">
        <v>0</v>
      </c>
      <c r="G40" s="160">
        <v>0</v>
      </c>
      <c r="H40" s="160">
        <v>0</v>
      </c>
      <c r="I40" s="160">
        <v>0</v>
      </c>
      <c r="J40" s="160">
        <v>0</v>
      </c>
      <c r="K40" s="160">
        <v>0</v>
      </c>
      <c r="L40" s="160">
        <v>0</v>
      </c>
      <c r="M40" s="160">
        <v>0</v>
      </c>
      <c r="N40" s="160">
        <v>0</v>
      </c>
      <c r="O40" s="160">
        <v>0</v>
      </c>
    </row>
    <row r="41" spans="1:17" s="17" customFormat="1" x14ac:dyDescent="0.25">
      <c r="B41" s="414" t="s">
        <v>812</v>
      </c>
      <c r="C41" s="160">
        <v>0</v>
      </c>
      <c r="D41" s="160">
        <v>0</v>
      </c>
      <c r="E41" s="160">
        <v>0</v>
      </c>
      <c r="F41" s="160">
        <v>0</v>
      </c>
      <c r="G41" s="160">
        <v>0</v>
      </c>
      <c r="H41" s="160">
        <v>0</v>
      </c>
      <c r="I41" s="160">
        <v>0</v>
      </c>
      <c r="J41" s="160">
        <v>0</v>
      </c>
      <c r="K41" s="160">
        <v>0</v>
      </c>
      <c r="L41" s="160">
        <v>0</v>
      </c>
      <c r="M41" s="160">
        <v>0</v>
      </c>
      <c r="N41" s="160">
        <v>0</v>
      </c>
      <c r="O41" s="160">
        <v>0</v>
      </c>
    </row>
    <row r="42" spans="1:17" s="17" customFormat="1" x14ac:dyDescent="0.25">
      <c r="B42" s="425" t="s">
        <v>241</v>
      </c>
      <c r="C42" s="160">
        <v>0</v>
      </c>
      <c r="D42" s="160">
        <v>0</v>
      </c>
      <c r="E42" s="160">
        <v>0</v>
      </c>
      <c r="F42" s="160">
        <v>0</v>
      </c>
      <c r="G42" s="160">
        <v>0</v>
      </c>
      <c r="H42" s="160">
        <v>0</v>
      </c>
      <c r="I42" s="160">
        <v>0</v>
      </c>
      <c r="J42" s="160">
        <v>0</v>
      </c>
      <c r="K42" s="160">
        <v>0</v>
      </c>
      <c r="L42" s="160">
        <v>0</v>
      </c>
      <c r="M42" s="160">
        <v>0</v>
      </c>
      <c r="N42" s="160">
        <v>0</v>
      </c>
      <c r="O42" s="160">
        <v>0</v>
      </c>
    </row>
    <row r="43" spans="1:17" s="17" customFormat="1" x14ac:dyDescent="0.25">
      <c r="A43" s="17" t="s">
        <v>169</v>
      </c>
      <c r="B43" s="420" t="s">
        <v>175</v>
      </c>
      <c r="C43" s="421">
        <f t="shared" ref="C43:M43" si="4">SUM(C29:C42)</f>
        <v>0</v>
      </c>
      <c r="D43" s="421">
        <f t="shared" si="4"/>
        <v>0</v>
      </c>
      <c r="E43" s="421">
        <f t="shared" si="4"/>
        <v>0</v>
      </c>
      <c r="F43" s="421">
        <f t="shared" si="4"/>
        <v>0</v>
      </c>
      <c r="G43" s="421">
        <f t="shared" si="4"/>
        <v>0</v>
      </c>
      <c r="H43" s="421">
        <f t="shared" si="4"/>
        <v>0</v>
      </c>
      <c r="I43" s="421">
        <f t="shared" si="4"/>
        <v>0</v>
      </c>
      <c r="J43" s="421">
        <f t="shared" si="4"/>
        <v>0</v>
      </c>
      <c r="K43" s="421">
        <f t="shared" si="4"/>
        <v>0</v>
      </c>
      <c r="L43" s="421">
        <f t="shared" si="4"/>
        <v>0</v>
      </c>
      <c r="M43" s="421">
        <f t="shared" si="4"/>
        <v>0</v>
      </c>
      <c r="N43" s="421">
        <f t="shared" ref="N43:O43" si="5">SUM(N29:N42)</f>
        <v>0</v>
      </c>
      <c r="O43" s="421">
        <f t="shared" si="5"/>
        <v>0</v>
      </c>
      <c r="Q43" s="82" t="s">
        <v>313</v>
      </c>
    </row>
    <row r="44" spans="1:17" x14ac:dyDescent="0.25"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1:17" s="17" customFormat="1" ht="16.5" thickBot="1" x14ac:dyDescent="0.3">
      <c r="B45" s="426" t="s">
        <v>21</v>
      </c>
      <c r="C45" s="427">
        <f t="shared" ref="C45:M45" si="6">+C25+C43</f>
        <v>0</v>
      </c>
      <c r="D45" s="427">
        <f t="shared" si="6"/>
        <v>0</v>
      </c>
      <c r="E45" s="427">
        <f t="shared" si="6"/>
        <v>0</v>
      </c>
      <c r="F45" s="427">
        <f t="shared" si="6"/>
        <v>0</v>
      </c>
      <c r="G45" s="427">
        <f t="shared" si="6"/>
        <v>0</v>
      </c>
      <c r="H45" s="427">
        <f t="shared" si="6"/>
        <v>0</v>
      </c>
      <c r="I45" s="427">
        <f t="shared" si="6"/>
        <v>0</v>
      </c>
      <c r="J45" s="427">
        <f t="shared" si="6"/>
        <v>0</v>
      </c>
      <c r="K45" s="427">
        <f t="shared" si="6"/>
        <v>0</v>
      </c>
      <c r="L45" s="427">
        <f t="shared" si="6"/>
        <v>0</v>
      </c>
      <c r="M45" s="427">
        <f t="shared" si="6"/>
        <v>0</v>
      </c>
      <c r="N45" s="427">
        <f t="shared" ref="N45:O45" si="7">+N25+N43</f>
        <v>0</v>
      </c>
      <c r="O45" s="427">
        <f t="shared" si="7"/>
        <v>0</v>
      </c>
      <c r="Q45" s="82" t="s">
        <v>313</v>
      </c>
    </row>
    <row r="46" spans="1:17" ht="16.5" thickTop="1" x14ac:dyDescent="0.25"/>
    <row r="47" spans="1:17" x14ac:dyDescent="0.25">
      <c r="B47" s="428" t="s">
        <v>26</v>
      </c>
      <c r="C47" s="429" t="str">
        <f>C4</f>
        <v>FY2020</v>
      </c>
      <c r="D47" s="429" t="str">
        <f t="shared" ref="D47:M47" si="8">D4</f>
        <v>FY2021</v>
      </c>
      <c r="E47" s="429" t="str">
        <f t="shared" si="8"/>
        <v>FY2022</v>
      </c>
      <c r="F47" s="429" t="str">
        <f t="shared" si="8"/>
        <v>FY2023</v>
      </c>
      <c r="G47" s="429" t="str">
        <f t="shared" si="8"/>
        <v>FY2024</v>
      </c>
      <c r="H47" s="429" t="str">
        <f t="shared" si="8"/>
        <v>FY2025</v>
      </c>
      <c r="I47" s="429" t="str">
        <f t="shared" si="8"/>
        <v>FY2026</v>
      </c>
      <c r="J47" s="429" t="str">
        <f t="shared" si="8"/>
        <v>FY2027</v>
      </c>
      <c r="K47" s="429" t="str">
        <f t="shared" si="8"/>
        <v>FY2028</v>
      </c>
      <c r="L47" s="429" t="str">
        <f t="shared" si="8"/>
        <v>FY2029</v>
      </c>
      <c r="M47" s="429" t="str">
        <f t="shared" si="8"/>
        <v>FY2030</v>
      </c>
      <c r="N47" s="429" t="str">
        <f t="shared" ref="N47:O47" si="9">N4</f>
        <v>FY2031</v>
      </c>
      <c r="O47" s="429" t="str">
        <f t="shared" si="9"/>
        <v>FY2032</v>
      </c>
    </row>
    <row r="48" spans="1:17" s="430" customFormat="1" x14ac:dyDescent="0.25">
      <c r="B48" s="431" t="s">
        <v>759</v>
      </c>
      <c r="C48" s="432">
        <f>'Fiscal Years'!B13</f>
        <v>43647</v>
      </c>
      <c r="D48" s="432">
        <f>'Fiscal Years'!C13</f>
        <v>44013</v>
      </c>
      <c r="E48" s="432">
        <f>'Fiscal Years'!D13</f>
        <v>44378</v>
      </c>
      <c r="F48" s="432">
        <f>'Fiscal Years'!E13</f>
        <v>44743</v>
      </c>
      <c r="G48" s="432">
        <f>'Fiscal Years'!F13</f>
        <v>45108</v>
      </c>
      <c r="H48" s="432">
        <f>'Fiscal Years'!G13</f>
        <v>45474</v>
      </c>
      <c r="I48" s="432">
        <f>'Fiscal Years'!H13</f>
        <v>45839</v>
      </c>
      <c r="J48" s="432">
        <f>'Fiscal Years'!I13</f>
        <v>46204</v>
      </c>
      <c r="K48" s="432">
        <f>'Fiscal Years'!J13</f>
        <v>46569</v>
      </c>
      <c r="L48" s="432">
        <f>'Fiscal Years'!K13</f>
        <v>46935</v>
      </c>
      <c r="M48" s="432">
        <f>'Fiscal Years'!L13</f>
        <v>47300</v>
      </c>
      <c r="N48" s="432">
        <f>'Fiscal Years'!M13</f>
        <v>47665</v>
      </c>
      <c r="O48" s="432">
        <f>'Fiscal Years'!N13</f>
        <v>48030</v>
      </c>
    </row>
    <row r="49" spans="1:17" x14ac:dyDescent="0.25">
      <c r="A49" t="s">
        <v>170</v>
      </c>
      <c r="B49" s="433" t="s">
        <v>231</v>
      </c>
      <c r="C49" s="434">
        <f>Revenues!C32</f>
        <v>0</v>
      </c>
      <c r="D49" s="434">
        <f>Revenues!D32</f>
        <v>0</v>
      </c>
      <c r="E49" s="434">
        <f>Revenues!E32</f>
        <v>0</v>
      </c>
      <c r="F49" s="434">
        <f>Revenues!F32</f>
        <v>0</v>
      </c>
      <c r="G49" s="434">
        <f>Revenues!G32</f>
        <v>0</v>
      </c>
      <c r="H49" s="434">
        <f>Revenues!H32</f>
        <v>0</v>
      </c>
      <c r="I49" s="434">
        <f>Revenues!I32</f>
        <v>0</v>
      </c>
      <c r="J49" s="434">
        <f>Revenues!J32</f>
        <v>0</v>
      </c>
      <c r="K49" s="434">
        <f>Revenues!K32</f>
        <v>0</v>
      </c>
      <c r="L49" s="434">
        <f>Revenues!L32</f>
        <v>0</v>
      </c>
      <c r="M49" s="434">
        <f>Revenues!P32</f>
        <v>0</v>
      </c>
      <c r="N49" s="434">
        <f>Revenues!Q32</f>
        <v>0</v>
      </c>
      <c r="O49" s="434">
        <f>Revenues!R32</f>
        <v>0</v>
      </c>
      <c r="Q49" s="82" t="s">
        <v>813</v>
      </c>
    </row>
    <row r="50" spans="1:17" x14ac:dyDescent="0.25">
      <c r="A50" s="435" t="s">
        <v>171</v>
      </c>
      <c r="B50" s="433" t="s">
        <v>176</v>
      </c>
      <c r="C50" s="436">
        <v>0</v>
      </c>
      <c r="D50" s="436">
        <v>0</v>
      </c>
      <c r="E50" s="436">
        <v>0</v>
      </c>
      <c r="F50" s="436">
        <v>0</v>
      </c>
      <c r="G50" s="434">
        <v>0</v>
      </c>
      <c r="H50" s="280"/>
      <c r="I50" s="280"/>
      <c r="J50" s="280"/>
      <c r="K50" s="280"/>
      <c r="L50" s="280"/>
      <c r="M50" s="280"/>
      <c r="N50" s="280"/>
      <c r="O50" s="280"/>
      <c r="P50" s="173"/>
      <c r="Q50" s="166" t="s">
        <v>516</v>
      </c>
    </row>
    <row r="51" spans="1:17" x14ac:dyDescent="0.25">
      <c r="B51" s="437" t="s">
        <v>607</v>
      </c>
      <c r="C51" s="438" t="str">
        <f t="shared" ref="C51:L51" si="10">IF(C50&lt;0,"",IFERROR(C50/C49,""))</f>
        <v/>
      </c>
      <c r="D51" s="438" t="str">
        <f t="shared" si="10"/>
        <v/>
      </c>
      <c r="E51" s="438" t="str">
        <f t="shared" si="10"/>
        <v/>
      </c>
      <c r="F51" s="438" t="str">
        <f t="shared" si="10"/>
        <v/>
      </c>
      <c r="G51" s="438" t="str">
        <f t="shared" si="10"/>
        <v/>
      </c>
      <c r="H51" s="438" t="str">
        <f t="shared" si="10"/>
        <v/>
      </c>
      <c r="I51" s="438" t="str">
        <f t="shared" si="10"/>
        <v/>
      </c>
      <c r="J51" s="438" t="str">
        <f t="shared" si="10"/>
        <v/>
      </c>
      <c r="K51" s="438" t="str">
        <f t="shared" si="10"/>
        <v/>
      </c>
      <c r="L51" s="438" t="str">
        <f t="shared" si="10"/>
        <v/>
      </c>
      <c r="M51" s="438" t="str">
        <f t="shared" ref="M51:N51" si="11">IF(M50&lt;0,"",IFERROR(M50/M49,""))</f>
        <v/>
      </c>
      <c r="N51" s="438" t="str">
        <f t="shared" si="11"/>
        <v/>
      </c>
      <c r="O51" s="438" t="str">
        <f t="shared" ref="O51" si="12">IF(O50&lt;0,"",IFERROR(O50/O49,""))</f>
        <v/>
      </c>
      <c r="P51" s="173"/>
      <c r="Q51" s="82" t="s">
        <v>313</v>
      </c>
    </row>
    <row r="53" spans="1:17" x14ac:dyDescent="0.25">
      <c r="B53" s="439" t="s">
        <v>760</v>
      </c>
      <c r="C53" s="440">
        <f>'Fiscal Years'!B16</f>
        <v>43646</v>
      </c>
      <c r="D53" s="440">
        <f>'Fiscal Years'!C16</f>
        <v>44012</v>
      </c>
      <c r="E53" s="440">
        <f>'Fiscal Years'!D16</f>
        <v>44377</v>
      </c>
      <c r="F53" s="440">
        <f>'Fiscal Years'!E16</f>
        <v>44742</v>
      </c>
      <c r="G53" s="440">
        <f>'Fiscal Years'!F16</f>
        <v>45107</v>
      </c>
      <c r="H53" s="440">
        <f>'Fiscal Years'!G16</f>
        <v>45473</v>
      </c>
      <c r="I53" s="440">
        <f>'Fiscal Years'!H16</f>
        <v>45838</v>
      </c>
      <c r="J53" s="440">
        <f>'Fiscal Years'!I16</f>
        <v>46203</v>
      </c>
      <c r="K53" s="440">
        <f>'Fiscal Years'!J16</f>
        <v>46568</v>
      </c>
      <c r="L53" s="440">
        <f>'Fiscal Years'!K16</f>
        <v>46934</v>
      </c>
      <c r="M53" s="440">
        <f>'Fiscal Years'!L16</f>
        <v>47299</v>
      </c>
      <c r="N53" s="440">
        <f>'Fiscal Years'!M16</f>
        <v>47664</v>
      </c>
      <c r="O53" s="440">
        <f>'Fiscal Years'!N16</f>
        <v>48029</v>
      </c>
    </row>
    <row r="54" spans="1:17" x14ac:dyDescent="0.25">
      <c r="A54" s="435" t="s">
        <v>172</v>
      </c>
      <c r="B54" s="70" t="str">
        <f t="shared" ref="B54:B59" si="13">+B29</f>
        <v>General</v>
      </c>
      <c r="C54" s="418">
        <v>0</v>
      </c>
      <c r="D54" s="418">
        <v>0</v>
      </c>
      <c r="E54" s="418">
        <v>0</v>
      </c>
      <c r="F54" s="418">
        <v>0</v>
      </c>
      <c r="G54" s="441">
        <v>0</v>
      </c>
      <c r="H54" s="441">
        <v>0</v>
      </c>
      <c r="I54" s="441">
        <v>0</v>
      </c>
      <c r="J54" s="441">
        <v>0</v>
      </c>
      <c r="K54" s="441">
        <v>0</v>
      </c>
      <c r="L54" s="441">
        <v>0</v>
      </c>
      <c r="M54" s="441">
        <v>0</v>
      </c>
      <c r="N54" s="441">
        <v>0</v>
      </c>
      <c r="O54" s="441">
        <v>0</v>
      </c>
      <c r="Q54" t="s">
        <v>517</v>
      </c>
    </row>
    <row r="55" spans="1:17" x14ac:dyDescent="0.25">
      <c r="A55" s="435" t="s">
        <v>172</v>
      </c>
      <c r="B55" s="70" t="str">
        <f t="shared" si="13"/>
        <v>#2</v>
      </c>
      <c r="C55" s="418">
        <v>0</v>
      </c>
      <c r="D55" s="418">
        <v>0</v>
      </c>
      <c r="E55" s="418">
        <v>0</v>
      </c>
      <c r="F55" s="418">
        <v>0</v>
      </c>
      <c r="G55" s="441">
        <v>0</v>
      </c>
      <c r="H55" s="441">
        <v>0</v>
      </c>
      <c r="I55" s="441">
        <v>0</v>
      </c>
      <c r="J55" s="441">
        <v>0</v>
      </c>
      <c r="K55" s="441">
        <v>0</v>
      </c>
      <c r="L55" s="441">
        <v>0</v>
      </c>
      <c r="M55" s="441">
        <v>0</v>
      </c>
      <c r="N55" s="441">
        <v>0</v>
      </c>
      <c r="O55" s="441">
        <v>0</v>
      </c>
      <c r="Q55" t="s">
        <v>517</v>
      </c>
    </row>
    <row r="56" spans="1:17" x14ac:dyDescent="0.25">
      <c r="A56" s="435" t="s">
        <v>172</v>
      </c>
      <c r="B56" s="70" t="str">
        <f t="shared" si="13"/>
        <v>#3</v>
      </c>
      <c r="C56" s="441">
        <v>0</v>
      </c>
      <c r="D56" s="441">
        <v>0</v>
      </c>
      <c r="E56" s="441">
        <v>0</v>
      </c>
      <c r="F56" s="441">
        <v>0</v>
      </c>
      <c r="G56" s="441">
        <v>0</v>
      </c>
      <c r="H56" s="441">
        <v>0</v>
      </c>
      <c r="I56" s="441">
        <v>0</v>
      </c>
      <c r="J56" s="441">
        <v>0</v>
      </c>
      <c r="K56" s="441">
        <v>0</v>
      </c>
      <c r="L56" s="441">
        <v>0</v>
      </c>
      <c r="M56" s="441">
        <v>0</v>
      </c>
      <c r="N56" s="441">
        <v>0</v>
      </c>
      <c r="O56" s="441">
        <v>0</v>
      </c>
      <c r="Q56" t="s">
        <v>517</v>
      </c>
    </row>
    <row r="57" spans="1:17" x14ac:dyDescent="0.25">
      <c r="A57" s="435" t="s">
        <v>172</v>
      </c>
      <c r="B57" s="70" t="str">
        <f t="shared" si="13"/>
        <v>#4</v>
      </c>
      <c r="C57" s="441">
        <v>0</v>
      </c>
      <c r="D57" s="441">
        <v>0</v>
      </c>
      <c r="E57" s="441">
        <v>0</v>
      </c>
      <c r="F57" s="441">
        <v>0</v>
      </c>
      <c r="G57" s="441">
        <v>0</v>
      </c>
      <c r="H57" s="441">
        <v>0</v>
      </c>
      <c r="I57" s="441">
        <v>0</v>
      </c>
      <c r="J57" s="441">
        <v>0</v>
      </c>
      <c r="K57" s="441">
        <v>0</v>
      </c>
      <c r="L57" s="441">
        <v>0</v>
      </c>
      <c r="M57" s="441">
        <v>0</v>
      </c>
      <c r="N57" s="441">
        <v>0</v>
      </c>
      <c r="O57" s="441">
        <v>0</v>
      </c>
      <c r="Q57" t="s">
        <v>517</v>
      </c>
    </row>
    <row r="58" spans="1:17" x14ac:dyDescent="0.25">
      <c r="A58" s="435" t="s">
        <v>172</v>
      </c>
      <c r="B58" s="70" t="str">
        <f t="shared" si="13"/>
        <v>#5</v>
      </c>
      <c r="C58" s="441">
        <v>0</v>
      </c>
      <c r="D58" s="441">
        <v>0</v>
      </c>
      <c r="E58" s="441">
        <v>0</v>
      </c>
      <c r="F58" s="441">
        <v>0</v>
      </c>
      <c r="G58" s="441">
        <v>0</v>
      </c>
      <c r="H58" s="441">
        <v>0</v>
      </c>
      <c r="I58" s="441">
        <v>0</v>
      </c>
      <c r="J58" s="441">
        <v>0</v>
      </c>
      <c r="K58" s="441">
        <v>0</v>
      </c>
      <c r="L58" s="441">
        <v>0</v>
      </c>
      <c r="M58" s="441">
        <v>0</v>
      </c>
      <c r="N58" s="441">
        <v>0</v>
      </c>
      <c r="O58" s="441">
        <v>0</v>
      </c>
      <c r="Q58" t="s">
        <v>517</v>
      </c>
    </row>
    <row r="59" spans="1:17" x14ac:dyDescent="0.25">
      <c r="A59" s="435" t="s">
        <v>172</v>
      </c>
      <c r="B59" s="70" t="str">
        <f t="shared" si="13"/>
        <v>#6</v>
      </c>
      <c r="C59" s="441">
        <v>0</v>
      </c>
      <c r="D59" s="441">
        <v>0</v>
      </c>
      <c r="E59" s="441">
        <v>0</v>
      </c>
      <c r="F59" s="441">
        <v>0</v>
      </c>
      <c r="G59" s="441">
        <v>0</v>
      </c>
      <c r="H59" s="441">
        <v>0</v>
      </c>
      <c r="I59" s="441">
        <v>0</v>
      </c>
      <c r="J59" s="441">
        <v>0</v>
      </c>
      <c r="K59" s="441">
        <v>0</v>
      </c>
      <c r="L59" s="441">
        <v>0</v>
      </c>
      <c r="M59" s="441">
        <v>0</v>
      </c>
      <c r="N59" s="441">
        <v>0</v>
      </c>
      <c r="O59" s="441">
        <v>0</v>
      </c>
      <c r="Q59" t="s">
        <v>517</v>
      </c>
    </row>
    <row r="60" spans="1:17" x14ac:dyDescent="0.25">
      <c r="B60" s="442" t="s">
        <v>606</v>
      </c>
      <c r="C60" s="438" t="str">
        <f t="shared" ref="C60:L60" si="14">IFERROR(C54/C49,"")</f>
        <v/>
      </c>
      <c r="D60" s="438" t="str">
        <f t="shared" si="14"/>
        <v/>
      </c>
      <c r="E60" s="438" t="str">
        <f t="shared" si="14"/>
        <v/>
      </c>
      <c r="F60" s="438" t="str">
        <f t="shared" si="14"/>
        <v/>
      </c>
      <c r="G60" s="438" t="str">
        <f t="shared" si="14"/>
        <v/>
      </c>
      <c r="H60" s="438" t="str">
        <f t="shared" si="14"/>
        <v/>
      </c>
      <c r="I60" s="438" t="str">
        <f t="shared" si="14"/>
        <v/>
      </c>
      <c r="J60" s="438" t="str">
        <f t="shared" si="14"/>
        <v/>
      </c>
      <c r="K60" s="438" t="str">
        <f t="shared" si="14"/>
        <v/>
      </c>
      <c r="L60" s="438" t="str">
        <f t="shared" si="14"/>
        <v/>
      </c>
      <c r="M60" s="438" t="str">
        <f t="shared" ref="M60:N60" si="15">IFERROR(M54/M49,"")</f>
        <v/>
      </c>
      <c r="N60" s="438" t="str">
        <f t="shared" si="15"/>
        <v/>
      </c>
      <c r="O60" s="438" t="str">
        <f t="shared" ref="O60" si="16">IFERROR(O54/O49,"")</f>
        <v/>
      </c>
      <c r="Q60" s="82" t="s">
        <v>313</v>
      </c>
    </row>
    <row r="62" spans="1:17" x14ac:dyDescent="0.25">
      <c r="A62" t="s">
        <v>173</v>
      </c>
      <c r="B62" s="443" t="s">
        <v>132</v>
      </c>
      <c r="C62" s="280">
        <v>0</v>
      </c>
      <c r="D62" s="280">
        <v>0</v>
      </c>
      <c r="E62" s="280">
        <v>0</v>
      </c>
      <c r="F62" s="280">
        <v>0</v>
      </c>
      <c r="G62" s="280">
        <v>0</v>
      </c>
      <c r="H62" s="280">
        <v>0</v>
      </c>
      <c r="I62" s="280">
        <v>0</v>
      </c>
      <c r="J62" s="280">
        <v>0</v>
      </c>
      <c r="K62" s="280">
        <v>0</v>
      </c>
      <c r="L62" s="280">
        <v>0</v>
      </c>
      <c r="M62" s="280">
        <v>0</v>
      </c>
      <c r="N62" s="280">
        <v>0</v>
      </c>
      <c r="O62" s="280">
        <v>0</v>
      </c>
      <c r="Q62" t="s">
        <v>517</v>
      </c>
    </row>
    <row r="63" spans="1:17" x14ac:dyDescent="0.25"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</row>
    <row r="65" spans="1:17" x14ac:dyDescent="0.25">
      <c r="A65" s="435" t="s">
        <v>202</v>
      </c>
      <c r="B65" s="439" t="s">
        <v>279</v>
      </c>
    </row>
    <row r="66" spans="1:17" x14ac:dyDescent="0.25">
      <c r="B66" s="70" t="str">
        <f t="shared" ref="B66:B71" si="17">+B54</f>
        <v>General</v>
      </c>
      <c r="C66" s="444"/>
      <c r="D66" s="444"/>
      <c r="E66" s="444"/>
      <c r="F66" s="444"/>
      <c r="G66" s="444"/>
      <c r="H66" s="444"/>
      <c r="I66" s="441">
        <f t="shared" ref="I66:O71" si="18">IF(I54&gt;0,0,IF(H54&gt;0,+H54+I11-I29,H66+I11-I29))*1.01</f>
        <v>0</v>
      </c>
      <c r="J66" s="441">
        <f t="shared" si="18"/>
        <v>0</v>
      </c>
      <c r="K66" s="441">
        <f t="shared" si="18"/>
        <v>0</v>
      </c>
      <c r="L66" s="441">
        <f t="shared" si="18"/>
        <v>0</v>
      </c>
      <c r="M66" s="441">
        <f t="shared" si="18"/>
        <v>0</v>
      </c>
      <c r="N66" s="441">
        <f t="shared" si="18"/>
        <v>0</v>
      </c>
      <c r="O66" s="441">
        <f t="shared" si="18"/>
        <v>0</v>
      </c>
      <c r="Q66" s="82" t="s">
        <v>313</v>
      </c>
    </row>
    <row r="67" spans="1:17" x14ac:dyDescent="0.25">
      <c r="B67" s="70" t="str">
        <f t="shared" si="17"/>
        <v>#2</v>
      </c>
      <c r="C67" s="444"/>
      <c r="D67" s="444"/>
      <c r="E67" s="444"/>
      <c r="F67" s="444"/>
      <c r="G67" s="444"/>
      <c r="H67" s="444"/>
      <c r="I67" s="441">
        <f t="shared" si="18"/>
        <v>0</v>
      </c>
      <c r="J67" s="441">
        <f t="shared" si="18"/>
        <v>0</v>
      </c>
      <c r="K67" s="441">
        <f t="shared" si="18"/>
        <v>0</v>
      </c>
      <c r="L67" s="441">
        <f t="shared" si="18"/>
        <v>0</v>
      </c>
      <c r="M67" s="441">
        <f t="shared" si="18"/>
        <v>0</v>
      </c>
      <c r="N67" s="441">
        <f t="shared" si="18"/>
        <v>0</v>
      </c>
      <c r="O67" s="441">
        <f t="shared" si="18"/>
        <v>0</v>
      </c>
      <c r="Q67" s="82" t="s">
        <v>313</v>
      </c>
    </row>
    <row r="68" spans="1:17" x14ac:dyDescent="0.25">
      <c r="B68" s="70" t="str">
        <f t="shared" si="17"/>
        <v>#3</v>
      </c>
      <c r="C68" s="444"/>
      <c r="D68" s="444"/>
      <c r="E68" s="444"/>
      <c r="F68" s="444"/>
      <c r="G68" s="444"/>
      <c r="H68" s="444"/>
      <c r="I68" s="441">
        <f t="shared" si="18"/>
        <v>0</v>
      </c>
      <c r="J68" s="441">
        <f t="shared" si="18"/>
        <v>0</v>
      </c>
      <c r="K68" s="441">
        <f t="shared" si="18"/>
        <v>0</v>
      </c>
      <c r="L68" s="441">
        <f t="shared" si="18"/>
        <v>0</v>
      </c>
      <c r="M68" s="441">
        <f t="shared" si="18"/>
        <v>0</v>
      </c>
      <c r="N68" s="441">
        <f t="shared" si="18"/>
        <v>0</v>
      </c>
      <c r="O68" s="441">
        <f t="shared" si="18"/>
        <v>0</v>
      </c>
      <c r="Q68" s="82" t="s">
        <v>313</v>
      </c>
    </row>
    <row r="69" spans="1:17" x14ac:dyDescent="0.25">
      <c r="B69" s="70" t="str">
        <f t="shared" si="17"/>
        <v>#4</v>
      </c>
      <c r="C69" s="444"/>
      <c r="D69" s="444"/>
      <c r="E69" s="444"/>
      <c r="F69" s="444"/>
      <c r="G69" s="444"/>
      <c r="H69" s="444"/>
      <c r="I69" s="441">
        <f t="shared" si="18"/>
        <v>0</v>
      </c>
      <c r="J69" s="441">
        <f t="shared" si="18"/>
        <v>0</v>
      </c>
      <c r="K69" s="441">
        <f t="shared" si="18"/>
        <v>0</v>
      </c>
      <c r="L69" s="441">
        <f t="shared" si="18"/>
        <v>0</v>
      </c>
      <c r="M69" s="441">
        <f t="shared" si="18"/>
        <v>0</v>
      </c>
      <c r="N69" s="441">
        <f t="shared" si="18"/>
        <v>0</v>
      </c>
      <c r="O69" s="441">
        <f t="shared" si="18"/>
        <v>0</v>
      </c>
      <c r="Q69" s="82" t="s">
        <v>313</v>
      </c>
    </row>
    <row r="70" spans="1:17" x14ac:dyDescent="0.25">
      <c r="B70" s="70" t="str">
        <f t="shared" si="17"/>
        <v>#5</v>
      </c>
      <c r="C70" s="444"/>
      <c r="D70" s="444"/>
      <c r="E70" s="444"/>
      <c r="F70" s="444"/>
      <c r="G70" s="444"/>
      <c r="H70" s="444"/>
      <c r="I70" s="441">
        <f t="shared" si="18"/>
        <v>0</v>
      </c>
      <c r="J70" s="441">
        <f t="shared" si="18"/>
        <v>0</v>
      </c>
      <c r="K70" s="441">
        <f t="shared" si="18"/>
        <v>0</v>
      </c>
      <c r="L70" s="441">
        <f t="shared" si="18"/>
        <v>0</v>
      </c>
      <c r="M70" s="441">
        <f t="shared" si="18"/>
        <v>0</v>
      </c>
      <c r="N70" s="441">
        <f t="shared" si="18"/>
        <v>0</v>
      </c>
      <c r="O70" s="441">
        <f t="shared" si="18"/>
        <v>0</v>
      </c>
      <c r="Q70" s="82" t="s">
        <v>313</v>
      </c>
    </row>
    <row r="71" spans="1:17" x14ac:dyDescent="0.25">
      <c r="B71" s="70" t="str">
        <f t="shared" si="17"/>
        <v>#6</v>
      </c>
      <c r="C71" s="444"/>
      <c r="D71" s="444"/>
      <c r="E71" s="444"/>
      <c r="F71" s="444"/>
      <c r="G71" s="444"/>
      <c r="H71" s="444"/>
      <c r="I71" s="441">
        <f t="shared" si="18"/>
        <v>0</v>
      </c>
      <c r="J71" s="441">
        <f t="shared" si="18"/>
        <v>0</v>
      </c>
      <c r="K71" s="441">
        <f t="shared" si="18"/>
        <v>0</v>
      </c>
      <c r="L71" s="441">
        <f t="shared" si="18"/>
        <v>0</v>
      </c>
      <c r="M71" s="441">
        <f t="shared" si="18"/>
        <v>0</v>
      </c>
      <c r="N71" s="441">
        <f t="shared" si="18"/>
        <v>0</v>
      </c>
      <c r="O71" s="441">
        <f t="shared" si="18"/>
        <v>0</v>
      </c>
      <c r="Q71" s="82" t="s">
        <v>313</v>
      </c>
    </row>
    <row r="72" spans="1:17" x14ac:dyDescent="0.25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7" x14ac:dyDescent="0.25">
      <c r="B73" s="58" t="s">
        <v>132</v>
      </c>
      <c r="C73" s="445"/>
      <c r="D73" s="445"/>
      <c r="E73" s="445"/>
      <c r="F73" s="445"/>
      <c r="G73" s="445"/>
      <c r="H73" s="445"/>
      <c r="I73" s="446">
        <f t="shared" ref="I73:O73" si="19">IF(I62&gt;0,0,IF(H62&gt;0,+H62+I21,H73+I21))*1.02</f>
        <v>0</v>
      </c>
      <c r="J73" s="446">
        <f t="shared" si="19"/>
        <v>0</v>
      </c>
      <c r="K73" s="446">
        <f t="shared" si="19"/>
        <v>0</v>
      </c>
      <c r="L73" s="446">
        <f t="shared" si="19"/>
        <v>0</v>
      </c>
      <c r="M73" s="446">
        <f t="shared" si="19"/>
        <v>0</v>
      </c>
      <c r="N73" s="446">
        <f t="shared" si="19"/>
        <v>0</v>
      </c>
      <c r="O73" s="446">
        <f t="shared" si="19"/>
        <v>0</v>
      </c>
      <c r="Q73" s="82" t="s">
        <v>313</v>
      </c>
    </row>
    <row r="74" spans="1:17" x14ac:dyDescent="0.25">
      <c r="C74" s="278"/>
      <c r="D74" s="278"/>
      <c r="E74" s="278"/>
      <c r="F74" s="278"/>
      <c r="G74" s="278"/>
    </row>
    <row r="75" spans="1:17" x14ac:dyDescent="0.25">
      <c r="A75" s="17" t="s">
        <v>164</v>
      </c>
      <c r="B75" t="s">
        <v>226</v>
      </c>
    </row>
    <row r="76" spans="1:17" x14ac:dyDescent="0.25">
      <c r="A76" s="17" t="s">
        <v>169</v>
      </c>
      <c r="B76" t="s">
        <v>227</v>
      </c>
    </row>
    <row r="77" spans="1:17" x14ac:dyDescent="0.25">
      <c r="A77" t="s">
        <v>170</v>
      </c>
      <c r="B77" t="s">
        <v>234</v>
      </c>
    </row>
    <row r="78" spans="1:17" x14ac:dyDescent="0.25">
      <c r="A78" t="s">
        <v>171</v>
      </c>
      <c r="B78" t="s">
        <v>228</v>
      </c>
    </row>
    <row r="79" spans="1:17" x14ac:dyDescent="0.25">
      <c r="A79" s="447" t="s">
        <v>172</v>
      </c>
      <c r="B79" t="s">
        <v>239</v>
      </c>
    </row>
    <row r="80" spans="1:17" x14ac:dyDescent="0.25">
      <c r="A80" t="s">
        <v>173</v>
      </c>
      <c r="B80" t="s">
        <v>235</v>
      </c>
    </row>
    <row r="81" spans="1:2" x14ac:dyDescent="0.25">
      <c r="A81" s="435" t="s">
        <v>202</v>
      </c>
      <c r="B81" t="s">
        <v>282</v>
      </c>
    </row>
    <row r="82" spans="1:2" x14ac:dyDescent="0.25">
      <c r="B82" t="s">
        <v>305</v>
      </c>
    </row>
  </sheetData>
  <phoneticPr fontId="10" type="noConversion"/>
  <pageMargins left="0.25" right="0.25" top="0.5" bottom="0.5" header="0.3" footer="0.3"/>
  <pageSetup scale="77" orientation="landscape" r:id="rId1"/>
  <headerFooter>
    <oddFooter>&amp;L&amp;9&amp;A&amp;C&amp;10page &amp;P of &amp;N&amp;R&amp;9&amp;D</oddFooter>
  </headerFooter>
  <rowBreaks count="1" manualBreakCount="1">
    <brk id="46" max="2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rgb="FFFF0000"/>
  </sheetPr>
  <dimension ref="A1:T139"/>
  <sheetViews>
    <sheetView showGridLines="0" zoomScaleNormal="100" zoomScaleSheetLayoutView="100" workbookViewId="0">
      <pane xSplit="2" ySplit="5" topLeftCell="C6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B5" sqref="B5"/>
    </sheetView>
  </sheetViews>
  <sheetFormatPr defaultColWidth="9.375" defaultRowHeight="15.75" x14ac:dyDescent="0.25"/>
  <cols>
    <col min="1" max="1" width="3.5" style="255" bestFit="1" customWidth="1"/>
    <col min="2" max="2" width="39.75" style="17" customWidth="1"/>
    <col min="3" max="9" width="8" style="448" bestFit="1" customWidth="1"/>
    <col min="10" max="14" width="9.75" style="448" bestFit="1" customWidth="1"/>
    <col min="15" max="15" width="9.75" style="448" customWidth="1"/>
    <col min="16" max="16" width="1.625" style="283" customWidth="1"/>
    <col min="17" max="17" width="11.25" style="283" bestFit="1" customWidth="1"/>
    <col min="18" max="18" width="17.375" style="449" bestFit="1" customWidth="1"/>
    <col min="19" max="19" width="12.75" style="17" bestFit="1" customWidth="1"/>
    <col min="20" max="20" width="50.375" style="17" bestFit="1" customWidth="1"/>
    <col min="21" max="247" width="9.375" style="17" customWidth="1"/>
    <col min="248" max="16384" width="9.375" style="17"/>
  </cols>
  <sheetData>
    <row r="1" spans="1:19" x14ac:dyDescent="0.25">
      <c r="B1" s="4" t="str">
        <f>Summary!B1</f>
        <v xml:space="preserve">City/Town of </v>
      </c>
    </row>
    <row r="2" spans="1:19" x14ac:dyDescent="0.25">
      <c r="B2" s="450" t="s">
        <v>42</v>
      </c>
    </row>
    <row r="3" spans="1:19" x14ac:dyDescent="0.25">
      <c r="B3" s="451"/>
    </row>
    <row r="4" spans="1:19" x14ac:dyDescent="0.25">
      <c r="B4" s="452"/>
      <c r="C4" s="124" t="str">
        <f>'Fiscal Years'!B10</f>
        <v>FY2020</v>
      </c>
      <c r="D4" s="124" t="str">
        <f>'Fiscal Years'!C10</f>
        <v>FY2021</v>
      </c>
      <c r="E4" s="124" t="str">
        <f>'Fiscal Years'!D10</f>
        <v>FY2022</v>
      </c>
      <c r="F4" s="124" t="str">
        <f>'Fiscal Years'!E10</f>
        <v>FY2023</v>
      </c>
      <c r="G4" s="124" t="str">
        <f>'Fiscal Years'!F10</f>
        <v>FY2024</v>
      </c>
      <c r="H4" s="124" t="str">
        <f>'Fiscal Years'!G10</f>
        <v>FY2025</v>
      </c>
      <c r="I4" s="124" t="str">
        <f>'Fiscal Years'!H10</f>
        <v>FY2026</v>
      </c>
      <c r="J4" s="124" t="str">
        <f>'Fiscal Years'!I10</f>
        <v>FY2027</v>
      </c>
      <c r="K4" s="124" t="str">
        <f>'Fiscal Years'!J10</f>
        <v>FY2028</v>
      </c>
      <c r="L4" s="124" t="str">
        <f>'Fiscal Years'!K10</f>
        <v>FY2029</v>
      </c>
      <c r="M4" s="124" t="str">
        <f>'Fiscal Years'!L10</f>
        <v>FY2030</v>
      </c>
      <c r="N4" s="124" t="str">
        <f>'Fiscal Years'!M10</f>
        <v>FY2031</v>
      </c>
      <c r="O4" s="124" t="str">
        <f>'Fiscal Years'!N10</f>
        <v>FY2032</v>
      </c>
      <c r="P4" s="404"/>
      <c r="Q4" s="306" t="s">
        <v>612</v>
      </c>
      <c r="R4" s="375" t="s">
        <v>3</v>
      </c>
    </row>
    <row r="5" spans="1:19" x14ac:dyDescent="0.25">
      <c r="B5" s="452"/>
      <c r="C5" s="124" t="s">
        <v>38</v>
      </c>
      <c r="D5" s="124" t="s">
        <v>38</v>
      </c>
      <c r="E5" s="124" t="s">
        <v>38</v>
      </c>
      <c r="F5" s="124" t="s">
        <v>38</v>
      </c>
      <c r="G5" s="124" t="s">
        <v>38</v>
      </c>
      <c r="H5" s="124" t="s">
        <v>38</v>
      </c>
      <c r="I5" s="124" t="s">
        <v>9</v>
      </c>
      <c r="J5" s="124" t="s">
        <v>11</v>
      </c>
      <c r="K5" s="124" t="s">
        <v>11</v>
      </c>
      <c r="L5" s="124" t="s">
        <v>11</v>
      </c>
      <c r="M5" s="124" t="s">
        <v>11</v>
      </c>
      <c r="N5" s="124" t="s">
        <v>11</v>
      </c>
      <c r="O5" s="124" t="s">
        <v>11</v>
      </c>
      <c r="P5" s="404"/>
      <c r="Q5" s="306" t="s">
        <v>316</v>
      </c>
      <c r="R5" s="375" t="s">
        <v>10</v>
      </c>
    </row>
    <row r="6" spans="1:19" x14ac:dyDescent="0.25">
      <c r="B6" s="450" t="s">
        <v>51</v>
      </c>
      <c r="R6" s="453"/>
    </row>
    <row r="7" spans="1:19" x14ac:dyDescent="0.25">
      <c r="B7" s="384" t="s">
        <v>52</v>
      </c>
      <c r="C7" s="454">
        <v>0</v>
      </c>
      <c r="D7" s="454">
        <v>0</v>
      </c>
      <c r="E7" s="454">
        <v>0</v>
      </c>
      <c r="F7" s="454">
        <v>0</v>
      </c>
      <c r="G7" s="454">
        <v>0</v>
      </c>
      <c r="H7" s="454">
        <v>0</v>
      </c>
      <c r="I7" s="454">
        <v>0</v>
      </c>
      <c r="J7" s="454">
        <f>+'Position Control'!J115</f>
        <v>0</v>
      </c>
      <c r="K7" s="454">
        <f>+'Position Control'!K115</f>
        <v>0</v>
      </c>
      <c r="L7" s="454">
        <f>+'Position Control'!L115</f>
        <v>0</v>
      </c>
      <c r="M7" s="454">
        <f>+'Position Control'!M115</f>
        <v>0</v>
      </c>
      <c r="N7" s="454">
        <f>+'Position Control'!N115</f>
        <v>0</v>
      </c>
      <c r="O7" s="454">
        <f>+'Position Control'!O115</f>
        <v>0</v>
      </c>
      <c r="Q7" s="193" t="str">
        <f>IFERROR(AVERAGE((H7-G7)/G7,(I7-H7)/H7,(J7-I7)/I7),"")</f>
        <v/>
      </c>
      <c r="R7" s="455" t="s">
        <v>540</v>
      </c>
      <c r="S7" s="456" t="s">
        <v>539</v>
      </c>
    </row>
    <row r="8" spans="1:19" x14ac:dyDescent="0.25">
      <c r="B8" s="384" t="s">
        <v>53</v>
      </c>
      <c r="C8" s="454">
        <v>0</v>
      </c>
      <c r="D8" s="454">
        <v>0</v>
      </c>
      <c r="E8" s="454">
        <v>0</v>
      </c>
      <c r="F8" s="454">
        <v>0</v>
      </c>
      <c r="G8" s="454">
        <v>0</v>
      </c>
      <c r="H8" s="454">
        <v>0</v>
      </c>
      <c r="I8" s="454">
        <v>0</v>
      </c>
      <c r="J8" s="454">
        <f t="shared" ref="J8:O9" si="0">ROUND(I8*(1+$R8),0)</f>
        <v>0</v>
      </c>
      <c r="K8" s="454">
        <f t="shared" si="0"/>
        <v>0</v>
      </c>
      <c r="L8" s="12">
        <f t="shared" si="0"/>
        <v>0</v>
      </c>
      <c r="M8" s="12">
        <f t="shared" si="0"/>
        <v>0</v>
      </c>
      <c r="N8" s="12">
        <f t="shared" si="0"/>
        <v>0</v>
      </c>
      <c r="O8" s="12">
        <f t="shared" si="0"/>
        <v>0</v>
      </c>
      <c r="Q8" s="193" t="str">
        <f t="shared" ref="Q8:Q71" si="1">IFERROR(AVERAGE((H8-G8)/G8,(I8-H8)/H8,(J8-I8)/I8),"")</f>
        <v/>
      </c>
      <c r="R8" s="457">
        <v>0</v>
      </c>
    </row>
    <row r="9" spans="1:19" x14ac:dyDescent="0.25">
      <c r="B9" s="384" t="s">
        <v>91</v>
      </c>
      <c r="C9" s="454">
        <v>0</v>
      </c>
      <c r="D9" s="454">
        <v>0</v>
      </c>
      <c r="E9" s="454">
        <v>0</v>
      </c>
      <c r="F9" s="454">
        <v>0</v>
      </c>
      <c r="G9" s="454">
        <v>0</v>
      </c>
      <c r="H9" s="454">
        <v>0</v>
      </c>
      <c r="I9" s="454">
        <v>0</v>
      </c>
      <c r="J9" s="454">
        <f t="shared" si="0"/>
        <v>0</v>
      </c>
      <c r="K9" s="454">
        <f t="shared" si="0"/>
        <v>0</v>
      </c>
      <c r="L9" s="12">
        <f t="shared" si="0"/>
        <v>0</v>
      </c>
      <c r="M9" s="12">
        <f t="shared" si="0"/>
        <v>0</v>
      </c>
      <c r="N9" s="12">
        <f t="shared" si="0"/>
        <v>0</v>
      </c>
      <c r="O9" s="12">
        <f t="shared" si="0"/>
        <v>0</v>
      </c>
      <c r="Q9" s="193" t="str">
        <f t="shared" si="1"/>
        <v/>
      </c>
      <c r="R9" s="457">
        <v>0</v>
      </c>
    </row>
    <row r="10" spans="1:19" s="462" customFormat="1" x14ac:dyDescent="0.25">
      <c r="A10" s="458"/>
      <c r="B10" s="459" t="s">
        <v>54</v>
      </c>
      <c r="C10" s="460">
        <f t="shared" ref="C10:E10" si="2">SUM(C7:C9)</f>
        <v>0</v>
      </c>
      <c r="D10" s="460">
        <f t="shared" si="2"/>
        <v>0</v>
      </c>
      <c r="E10" s="460">
        <f t="shared" si="2"/>
        <v>0</v>
      </c>
      <c r="F10" s="460">
        <f t="shared" ref="F10" si="3">SUM(F7:F9)</f>
        <v>0</v>
      </c>
      <c r="G10" s="460">
        <f t="shared" ref="G10:H10" si="4">SUM(G7:G9)</f>
        <v>0</v>
      </c>
      <c r="H10" s="460">
        <f t="shared" si="4"/>
        <v>0</v>
      </c>
      <c r="I10" s="460">
        <f t="shared" ref="I10" si="5">SUM(I7:I9)</f>
        <v>0</v>
      </c>
      <c r="J10" s="460">
        <f t="shared" ref="J10:L10" si="6">SUM(J7:J9)</f>
        <v>0</v>
      </c>
      <c r="K10" s="460">
        <f t="shared" si="6"/>
        <v>0</v>
      </c>
      <c r="L10" s="460">
        <f t="shared" si="6"/>
        <v>0</v>
      </c>
      <c r="M10" s="460">
        <f t="shared" ref="M10:N10" si="7">SUM(M7:M9)</f>
        <v>0</v>
      </c>
      <c r="N10" s="460">
        <f t="shared" si="7"/>
        <v>0</v>
      </c>
      <c r="O10" s="460">
        <f t="shared" ref="O10" si="8">SUM(O7:O9)</f>
        <v>0</v>
      </c>
      <c r="P10" s="461"/>
      <c r="Q10" s="193" t="str">
        <f t="shared" si="1"/>
        <v/>
      </c>
    </row>
    <row r="11" spans="1:19" x14ac:dyDescent="0.25">
      <c r="B11" s="450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Q11" s="193" t="str">
        <f t="shared" si="1"/>
        <v/>
      </c>
      <c r="R11" s="453"/>
    </row>
    <row r="12" spans="1:19" x14ac:dyDescent="0.25">
      <c r="B12" s="450" t="s">
        <v>55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Q12" s="193" t="str">
        <f t="shared" si="1"/>
        <v/>
      </c>
      <c r="R12" s="453"/>
    </row>
    <row r="13" spans="1:19" x14ac:dyDescent="0.25">
      <c r="B13" s="384" t="s">
        <v>56</v>
      </c>
      <c r="C13" s="454">
        <v>0</v>
      </c>
      <c r="D13" s="454">
        <v>0</v>
      </c>
      <c r="E13" s="454">
        <v>0</v>
      </c>
      <c r="F13" s="454">
        <v>0</v>
      </c>
      <c r="G13" s="454">
        <v>0</v>
      </c>
      <c r="H13" s="454">
        <v>0</v>
      </c>
      <c r="I13" s="454">
        <v>0</v>
      </c>
      <c r="J13" s="12">
        <f>+'Position Control'!J221</f>
        <v>0</v>
      </c>
      <c r="K13" s="12">
        <f>+'Position Control'!K221</f>
        <v>0</v>
      </c>
      <c r="L13" s="12">
        <f>+'Position Control'!L221</f>
        <v>0</v>
      </c>
      <c r="M13" s="12">
        <f>+'Position Control'!M221</f>
        <v>0</v>
      </c>
      <c r="N13" s="12">
        <f>+'Position Control'!N221</f>
        <v>0</v>
      </c>
      <c r="O13" s="12">
        <f>+'Position Control'!O221</f>
        <v>0</v>
      </c>
      <c r="Q13" s="193" t="str">
        <f t="shared" si="1"/>
        <v/>
      </c>
      <c r="R13" s="455" t="s">
        <v>540</v>
      </c>
      <c r="S13" s="456" t="s">
        <v>539</v>
      </c>
    </row>
    <row r="14" spans="1:19" x14ac:dyDescent="0.25">
      <c r="B14" s="384" t="s">
        <v>57</v>
      </c>
      <c r="C14" s="454">
        <v>0</v>
      </c>
      <c r="D14" s="454">
        <v>0</v>
      </c>
      <c r="E14" s="454">
        <v>0</v>
      </c>
      <c r="F14" s="454">
        <v>0</v>
      </c>
      <c r="G14" s="454">
        <v>0</v>
      </c>
      <c r="H14" s="454">
        <v>0</v>
      </c>
      <c r="I14" s="454">
        <v>0</v>
      </c>
      <c r="J14" s="12">
        <f t="shared" ref="J14:O15" si="9">ROUND(I14*(1+$R14),0)</f>
        <v>0</v>
      </c>
      <c r="K14" s="12">
        <f t="shared" si="9"/>
        <v>0</v>
      </c>
      <c r="L14" s="12">
        <f t="shared" si="9"/>
        <v>0</v>
      </c>
      <c r="M14" s="12">
        <f t="shared" si="9"/>
        <v>0</v>
      </c>
      <c r="N14" s="12">
        <f t="shared" si="9"/>
        <v>0</v>
      </c>
      <c r="O14" s="12">
        <f t="shared" si="9"/>
        <v>0</v>
      </c>
      <c r="Q14" s="193" t="str">
        <f t="shared" si="1"/>
        <v/>
      </c>
      <c r="R14" s="457">
        <v>0</v>
      </c>
    </row>
    <row r="15" spans="1:19" x14ac:dyDescent="0.25">
      <c r="B15" s="384" t="s">
        <v>114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0</v>
      </c>
      <c r="J15" s="12">
        <f t="shared" si="9"/>
        <v>0</v>
      </c>
      <c r="K15" s="12">
        <f t="shared" si="9"/>
        <v>0</v>
      </c>
      <c r="L15" s="12">
        <f t="shared" si="9"/>
        <v>0</v>
      </c>
      <c r="M15" s="12">
        <f t="shared" si="9"/>
        <v>0</v>
      </c>
      <c r="N15" s="12">
        <f t="shared" si="9"/>
        <v>0</v>
      </c>
      <c r="O15" s="12">
        <f t="shared" si="9"/>
        <v>0</v>
      </c>
      <c r="Q15" s="193" t="str">
        <f t="shared" si="1"/>
        <v/>
      </c>
      <c r="R15" s="457">
        <v>0</v>
      </c>
    </row>
    <row r="16" spans="1:19" s="462" customFormat="1" x14ac:dyDescent="0.25">
      <c r="A16" s="458"/>
      <c r="B16" s="463" t="s">
        <v>80</v>
      </c>
      <c r="C16" s="454">
        <f t="shared" ref="C16:G16" si="10">SUM(C13:C15)</f>
        <v>0</v>
      </c>
      <c r="D16" s="454">
        <f t="shared" si="10"/>
        <v>0</v>
      </c>
      <c r="E16" s="454">
        <f t="shared" si="10"/>
        <v>0</v>
      </c>
      <c r="F16" s="454">
        <f t="shared" si="10"/>
        <v>0</v>
      </c>
      <c r="G16" s="454">
        <f t="shared" si="10"/>
        <v>0</v>
      </c>
      <c r="H16" s="454">
        <f t="shared" ref="H16:I16" si="11">SUM(H13:H15)</f>
        <v>0</v>
      </c>
      <c r="I16" s="454">
        <f t="shared" si="11"/>
        <v>0</v>
      </c>
      <c r="J16" s="12">
        <f t="shared" ref="J16:L16" si="12">SUM(J13:J15)</f>
        <v>0</v>
      </c>
      <c r="K16" s="12">
        <f t="shared" si="12"/>
        <v>0</v>
      </c>
      <c r="L16" s="12">
        <f t="shared" si="12"/>
        <v>0</v>
      </c>
      <c r="M16" s="12">
        <f t="shared" ref="M16:N16" si="13">SUM(M13:M15)</f>
        <v>0</v>
      </c>
      <c r="N16" s="12">
        <f t="shared" si="13"/>
        <v>0</v>
      </c>
      <c r="O16" s="12">
        <f t="shared" ref="O16" si="14">SUM(O13:O15)</f>
        <v>0</v>
      </c>
      <c r="Q16" s="193" t="str">
        <f t="shared" si="1"/>
        <v/>
      </c>
    </row>
    <row r="17" spans="1:19" x14ac:dyDescent="0.25">
      <c r="B17" s="450"/>
      <c r="C17" s="454"/>
      <c r="D17" s="454"/>
      <c r="E17" s="454"/>
      <c r="F17" s="454"/>
      <c r="G17" s="454"/>
      <c r="H17" s="454"/>
      <c r="I17" s="454"/>
      <c r="J17" s="57"/>
      <c r="K17" s="57"/>
      <c r="L17" s="57"/>
      <c r="M17" s="57"/>
      <c r="N17" s="57"/>
      <c r="O17" s="57"/>
      <c r="Q17" s="193" t="str">
        <f t="shared" si="1"/>
        <v/>
      </c>
    </row>
    <row r="18" spans="1:19" x14ac:dyDescent="0.25">
      <c r="B18" s="384" t="s">
        <v>58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12">
        <f>+'Position Control'!J274</f>
        <v>0</v>
      </c>
      <c r="K18" s="12">
        <f>+'Position Control'!K274</f>
        <v>0</v>
      </c>
      <c r="L18" s="12">
        <f>+'Position Control'!L274</f>
        <v>0</v>
      </c>
      <c r="M18" s="12">
        <f>+'Position Control'!M274</f>
        <v>0</v>
      </c>
      <c r="N18" s="12">
        <f>+'Position Control'!N274</f>
        <v>0</v>
      </c>
      <c r="O18" s="12">
        <f>+'Position Control'!O274</f>
        <v>0</v>
      </c>
      <c r="Q18" s="193" t="str">
        <f t="shared" si="1"/>
        <v/>
      </c>
      <c r="R18" s="455" t="s">
        <v>540</v>
      </c>
      <c r="S18" s="456" t="s">
        <v>539</v>
      </c>
    </row>
    <row r="19" spans="1:19" x14ac:dyDescent="0.25">
      <c r="B19" s="384" t="s">
        <v>59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4">
        <v>0</v>
      </c>
      <c r="I19" s="454">
        <v>0</v>
      </c>
      <c r="J19" s="12">
        <f t="shared" ref="J19:O20" si="15">ROUND(I19*(1+$R19),0)</f>
        <v>0</v>
      </c>
      <c r="K19" s="12">
        <f t="shared" si="15"/>
        <v>0</v>
      </c>
      <c r="L19" s="12">
        <f t="shared" si="15"/>
        <v>0</v>
      </c>
      <c r="M19" s="12">
        <f t="shared" si="15"/>
        <v>0</v>
      </c>
      <c r="N19" s="12">
        <f t="shared" si="15"/>
        <v>0</v>
      </c>
      <c r="O19" s="12">
        <f t="shared" si="15"/>
        <v>0</v>
      </c>
      <c r="Q19" s="193" t="str">
        <f t="shared" si="1"/>
        <v/>
      </c>
      <c r="R19" s="457">
        <v>0</v>
      </c>
    </row>
    <row r="20" spans="1:19" x14ac:dyDescent="0.25">
      <c r="B20" s="384" t="s">
        <v>115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4">
        <v>0</v>
      </c>
      <c r="I20" s="454">
        <v>0</v>
      </c>
      <c r="J20" s="12">
        <f t="shared" si="15"/>
        <v>0</v>
      </c>
      <c r="K20" s="12">
        <f t="shared" si="15"/>
        <v>0</v>
      </c>
      <c r="L20" s="12">
        <f t="shared" si="15"/>
        <v>0</v>
      </c>
      <c r="M20" s="12">
        <f t="shared" si="15"/>
        <v>0</v>
      </c>
      <c r="N20" s="12">
        <f t="shared" si="15"/>
        <v>0</v>
      </c>
      <c r="O20" s="12">
        <f t="shared" si="15"/>
        <v>0</v>
      </c>
      <c r="Q20" s="193" t="str">
        <f t="shared" si="1"/>
        <v/>
      </c>
      <c r="R20" s="457">
        <v>0</v>
      </c>
    </row>
    <row r="21" spans="1:19" s="462" customFormat="1" x14ac:dyDescent="0.25">
      <c r="A21" s="458"/>
      <c r="B21" s="463" t="s">
        <v>81</v>
      </c>
      <c r="C21" s="454">
        <f t="shared" ref="C21:G21" si="16">SUM(C18:C20)</f>
        <v>0</v>
      </c>
      <c r="D21" s="454">
        <f t="shared" si="16"/>
        <v>0</v>
      </c>
      <c r="E21" s="454">
        <f t="shared" si="16"/>
        <v>0</v>
      </c>
      <c r="F21" s="454">
        <f t="shared" si="16"/>
        <v>0</v>
      </c>
      <c r="G21" s="454">
        <f t="shared" si="16"/>
        <v>0</v>
      </c>
      <c r="H21" s="454">
        <f t="shared" ref="H21:I21" si="17">SUM(H18:H20)</f>
        <v>0</v>
      </c>
      <c r="I21" s="454">
        <f t="shared" si="17"/>
        <v>0</v>
      </c>
      <c r="J21" s="12">
        <f t="shared" ref="J21:L21" si="18">SUM(J18:J20)</f>
        <v>0</v>
      </c>
      <c r="K21" s="12">
        <f t="shared" si="18"/>
        <v>0</v>
      </c>
      <c r="L21" s="12">
        <f t="shared" si="18"/>
        <v>0</v>
      </c>
      <c r="M21" s="12">
        <f t="shared" ref="M21:N21" si="19">SUM(M18:M20)</f>
        <v>0</v>
      </c>
      <c r="N21" s="12">
        <f t="shared" si="19"/>
        <v>0</v>
      </c>
      <c r="O21" s="12">
        <f t="shared" ref="O21" si="20">SUM(O18:O20)</f>
        <v>0</v>
      </c>
      <c r="Q21" s="193" t="str">
        <f t="shared" si="1"/>
        <v/>
      </c>
    </row>
    <row r="22" spans="1:19" s="462" customFormat="1" x14ac:dyDescent="0.25">
      <c r="A22" s="458"/>
      <c r="B22" s="464"/>
      <c r="C22" s="454"/>
      <c r="D22" s="454"/>
      <c r="E22" s="454"/>
      <c r="F22" s="454"/>
      <c r="G22" s="454"/>
      <c r="H22" s="454"/>
      <c r="I22" s="454"/>
      <c r="J22" s="57"/>
      <c r="K22" s="57"/>
      <c r="L22" s="57"/>
      <c r="M22" s="57"/>
      <c r="N22" s="57"/>
      <c r="O22" s="57"/>
      <c r="Q22" s="193" t="str">
        <f t="shared" si="1"/>
        <v/>
      </c>
    </row>
    <row r="23" spans="1:19" x14ac:dyDescent="0.25">
      <c r="B23" s="384" t="s">
        <v>224</v>
      </c>
      <c r="C23" s="454">
        <v>0</v>
      </c>
      <c r="D23" s="454">
        <v>0</v>
      </c>
      <c r="E23" s="454">
        <v>0</v>
      </c>
      <c r="F23" s="454">
        <v>0</v>
      </c>
      <c r="G23" s="454">
        <v>0</v>
      </c>
      <c r="H23" s="454">
        <v>0</v>
      </c>
      <c r="I23" s="454">
        <v>0</v>
      </c>
      <c r="J23" s="12">
        <f>+'Position Control'!J311</f>
        <v>0</v>
      </c>
      <c r="K23" s="12">
        <f>+'Position Control'!K311</f>
        <v>0</v>
      </c>
      <c r="L23" s="12">
        <f>+'Position Control'!L311</f>
        <v>0</v>
      </c>
      <c r="M23" s="12">
        <f>+'Position Control'!M311</f>
        <v>0</v>
      </c>
      <c r="N23" s="12">
        <f>+'Position Control'!N311</f>
        <v>0</v>
      </c>
      <c r="O23" s="12">
        <f>+'Position Control'!O311</f>
        <v>0</v>
      </c>
      <c r="Q23" s="193" t="str">
        <f t="shared" si="1"/>
        <v/>
      </c>
      <c r="R23" s="455" t="s">
        <v>540</v>
      </c>
      <c r="S23" s="456" t="s">
        <v>539</v>
      </c>
    </row>
    <row r="24" spans="1:19" x14ac:dyDescent="0.25">
      <c r="B24" s="384" t="s">
        <v>225</v>
      </c>
      <c r="C24" s="454">
        <v>0</v>
      </c>
      <c r="D24" s="454">
        <v>0</v>
      </c>
      <c r="E24" s="454">
        <v>0</v>
      </c>
      <c r="F24" s="454">
        <v>0</v>
      </c>
      <c r="G24" s="454">
        <v>0</v>
      </c>
      <c r="H24" s="454">
        <v>0</v>
      </c>
      <c r="I24" s="454">
        <v>0</v>
      </c>
      <c r="J24" s="12">
        <f t="shared" ref="J24:O25" si="21">ROUND(I24*(1+$R24),0)</f>
        <v>0</v>
      </c>
      <c r="K24" s="12">
        <f t="shared" si="21"/>
        <v>0</v>
      </c>
      <c r="L24" s="12">
        <f t="shared" si="21"/>
        <v>0</v>
      </c>
      <c r="M24" s="12">
        <f t="shared" si="21"/>
        <v>0</v>
      </c>
      <c r="N24" s="12">
        <f t="shared" si="21"/>
        <v>0</v>
      </c>
      <c r="O24" s="12">
        <f t="shared" si="21"/>
        <v>0</v>
      </c>
      <c r="Q24" s="193" t="str">
        <f t="shared" si="1"/>
        <v/>
      </c>
      <c r="R24" s="457">
        <v>0</v>
      </c>
    </row>
    <row r="25" spans="1:19" x14ac:dyDescent="0.25">
      <c r="B25" s="384" t="s">
        <v>584</v>
      </c>
      <c r="C25" s="454">
        <v>0</v>
      </c>
      <c r="D25" s="454">
        <v>0</v>
      </c>
      <c r="E25" s="454">
        <v>0</v>
      </c>
      <c r="F25" s="454">
        <v>0</v>
      </c>
      <c r="G25" s="454">
        <v>0</v>
      </c>
      <c r="H25" s="454">
        <v>0</v>
      </c>
      <c r="I25" s="454">
        <v>0</v>
      </c>
      <c r="J25" s="12">
        <f t="shared" si="21"/>
        <v>0</v>
      </c>
      <c r="K25" s="12">
        <f t="shared" si="21"/>
        <v>0</v>
      </c>
      <c r="L25" s="12">
        <f t="shared" si="21"/>
        <v>0</v>
      </c>
      <c r="M25" s="12">
        <f t="shared" si="21"/>
        <v>0</v>
      </c>
      <c r="N25" s="12">
        <f t="shared" si="21"/>
        <v>0</v>
      </c>
      <c r="O25" s="12">
        <f t="shared" si="21"/>
        <v>0</v>
      </c>
      <c r="Q25" s="193" t="str">
        <f t="shared" si="1"/>
        <v/>
      </c>
      <c r="R25" s="457">
        <v>0</v>
      </c>
    </row>
    <row r="26" spans="1:19" s="462" customFormat="1" x14ac:dyDescent="0.25">
      <c r="A26" s="458"/>
      <c r="B26" s="463" t="s">
        <v>133</v>
      </c>
      <c r="C26" s="454">
        <f t="shared" ref="C26:G26" si="22">SUM(C23:C25)</f>
        <v>0</v>
      </c>
      <c r="D26" s="454">
        <f t="shared" si="22"/>
        <v>0</v>
      </c>
      <c r="E26" s="454">
        <f t="shared" si="22"/>
        <v>0</v>
      </c>
      <c r="F26" s="454">
        <f t="shared" si="22"/>
        <v>0</v>
      </c>
      <c r="G26" s="454">
        <f t="shared" si="22"/>
        <v>0</v>
      </c>
      <c r="H26" s="454">
        <f t="shared" ref="H26:I26" si="23">SUM(H23:H25)</f>
        <v>0</v>
      </c>
      <c r="I26" s="454">
        <f t="shared" si="23"/>
        <v>0</v>
      </c>
      <c r="J26" s="12">
        <f t="shared" ref="J26:L26" si="24">SUM(J23:J24)</f>
        <v>0</v>
      </c>
      <c r="K26" s="12">
        <f t="shared" si="24"/>
        <v>0</v>
      </c>
      <c r="L26" s="12">
        <f t="shared" si="24"/>
        <v>0</v>
      </c>
      <c r="M26" s="12">
        <f t="shared" ref="M26:N26" si="25">SUM(M23:M24)</f>
        <v>0</v>
      </c>
      <c r="N26" s="12">
        <f t="shared" si="25"/>
        <v>0</v>
      </c>
      <c r="O26" s="12">
        <f t="shared" ref="O26" si="26">SUM(O23:O24)</f>
        <v>0</v>
      </c>
      <c r="Q26" s="193" t="str">
        <f t="shared" si="1"/>
        <v/>
      </c>
      <c r="R26" s="457">
        <v>0</v>
      </c>
    </row>
    <row r="27" spans="1:19" s="462" customFormat="1" x14ac:dyDescent="0.25">
      <c r="A27" s="458"/>
      <c r="B27" s="459" t="s">
        <v>60</v>
      </c>
      <c r="C27" s="465">
        <f t="shared" ref="C27:G27" si="27">C16+C21+C26</f>
        <v>0</v>
      </c>
      <c r="D27" s="465">
        <f t="shared" si="27"/>
        <v>0</v>
      </c>
      <c r="E27" s="465">
        <f t="shared" si="27"/>
        <v>0</v>
      </c>
      <c r="F27" s="465">
        <f t="shared" si="27"/>
        <v>0</v>
      </c>
      <c r="G27" s="465">
        <f t="shared" si="27"/>
        <v>0</v>
      </c>
      <c r="H27" s="465">
        <f t="shared" ref="H27:I27" si="28">H16+H21+H26</f>
        <v>0</v>
      </c>
      <c r="I27" s="465">
        <f t="shared" si="28"/>
        <v>0</v>
      </c>
      <c r="J27" s="465">
        <f t="shared" ref="J27:L27" si="29">J16+J21+J26</f>
        <v>0</v>
      </c>
      <c r="K27" s="465">
        <f t="shared" si="29"/>
        <v>0</v>
      </c>
      <c r="L27" s="465">
        <f t="shared" si="29"/>
        <v>0</v>
      </c>
      <c r="M27" s="465">
        <f t="shared" ref="M27:N27" si="30">M16+M21+M26</f>
        <v>0</v>
      </c>
      <c r="N27" s="465">
        <f t="shared" si="30"/>
        <v>0</v>
      </c>
      <c r="O27" s="465">
        <f t="shared" ref="O27" si="31">O16+O21+O26</f>
        <v>0</v>
      </c>
      <c r="P27" s="466"/>
      <c r="Q27" s="193" t="str">
        <f t="shared" si="1"/>
        <v/>
      </c>
    </row>
    <row r="28" spans="1:19" x14ac:dyDescent="0.25">
      <c r="B28" s="450" t="s">
        <v>128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193" t="str">
        <f t="shared" si="1"/>
        <v/>
      </c>
    </row>
    <row r="29" spans="1:19" x14ac:dyDescent="0.25">
      <c r="B29" s="450" t="s">
        <v>61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Q29" s="193" t="str">
        <f t="shared" si="1"/>
        <v/>
      </c>
      <c r="R29" s="17"/>
    </row>
    <row r="30" spans="1:19" x14ac:dyDescent="0.25">
      <c r="B30" s="384" t="s">
        <v>690</v>
      </c>
      <c r="C30" s="454">
        <v>0</v>
      </c>
      <c r="D30" s="454">
        <v>0</v>
      </c>
      <c r="E30" s="454">
        <v>0</v>
      </c>
      <c r="F30" s="454">
        <v>0</v>
      </c>
      <c r="G30" s="454">
        <v>0</v>
      </c>
      <c r="H30" s="454">
        <v>0</v>
      </c>
      <c r="I30" s="454">
        <v>0</v>
      </c>
      <c r="J30" s="12">
        <f t="shared" ref="J30:O32" si="32">ROUND(I30*(1+$R30),0)</f>
        <v>0</v>
      </c>
      <c r="K30" s="12">
        <f t="shared" si="32"/>
        <v>0</v>
      </c>
      <c r="L30" s="12">
        <f t="shared" si="32"/>
        <v>0</v>
      </c>
      <c r="M30" s="12">
        <f t="shared" si="32"/>
        <v>0</v>
      </c>
      <c r="N30" s="12">
        <f t="shared" si="32"/>
        <v>0</v>
      </c>
      <c r="O30" s="12">
        <f t="shared" si="32"/>
        <v>0</v>
      </c>
      <c r="Q30" s="193" t="str">
        <f t="shared" si="1"/>
        <v/>
      </c>
      <c r="R30" s="457">
        <v>0</v>
      </c>
    </row>
    <row r="31" spans="1:19" x14ac:dyDescent="0.25">
      <c r="B31" s="384" t="s">
        <v>691</v>
      </c>
      <c r="C31" s="454">
        <v>0</v>
      </c>
      <c r="D31" s="454">
        <v>0</v>
      </c>
      <c r="E31" s="454">
        <v>0</v>
      </c>
      <c r="F31" s="454">
        <v>0</v>
      </c>
      <c r="G31" s="454">
        <v>0</v>
      </c>
      <c r="H31" s="454">
        <v>0</v>
      </c>
      <c r="I31" s="454">
        <v>0</v>
      </c>
      <c r="J31" s="12">
        <f t="shared" si="32"/>
        <v>0</v>
      </c>
      <c r="K31" s="12">
        <f t="shared" si="32"/>
        <v>0</v>
      </c>
      <c r="L31" s="12">
        <f t="shared" si="32"/>
        <v>0</v>
      </c>
      <c r="M31" s="12">
        <f t="shared" si="32"/>
        <v>0</v>
      </c>
      <c r="N31" s="12">
        <f t="shared" si="32"/>
        <v>0</v>
      </c>
      <c r="O31" s="12">
        <f t="shared" si="32"/>
        <v>0</v>
      </c>
      <c r="Q31" s="193" t="str">
        <f t="shared" si="1"/>
        <v/>
      </c>
      <c r="R31" s="457">
        <v>0</v>
      </c>
    </row>
    <row r="32" spans="1:19" x14ac:dyDescent="0.25">
      <c r="B32" s="384" t="s">
        <v>692</v>
      </c>
      <c r="C32" s="454">
        <v>0</v>
      </c>
      <c r="D32" s="454">
        <v>0</v>
      </c>
      <c r="E32" s="454">
        <v>0</v>
      </c>
      <c r="F32" s="454">
        <v>0</v>
      </c>
      <c r="G32" s="454">
        <v>0</v>
      </c>
      <c r="H32" s="454">
        <v>0</v>
      </c>
      <c r="I32" s="454">
        <v>0</v>
      </c>
      <c r="J32" s="12">
        <f t="shared" si="32"/>
        <v>0</v>
      </c>
      <c r="K32" s="12">
        <f t="shared" si="32"/>
        <v>0</v>
      </c>
      <c r="L32" s="12">
        <f t="shared" si="32"/>
        <v>0</v>
      </c>
      <c r="M32" s="12">
        <f t="shared" si="32"/>
        <v>0</v>
      </c>
      <c r="N32" s="12">
        <f t="shared" si="32"/>
        <v>0</v>
      </c>
      <c r="O32" s="12">
        <f t="shared" si="32"/>
        <v>0</v>
      </c>
      <c r="Q32" s="193" t="str">
        <f t="shared" si="1"/>
        <v/>
      </c>
      <c r="R32" s="457">
        <v>0</v>
      </c>
    </row>
    <row r="33" spans="2:18" x14ac:dyDescent="0.25">
      <c r="B33" s="463" t="s">
        <v>693</v>
      </c>
      <c r="C33" s="12">
        <f t="shared" ref="C33:G33" si="33">SUM(C30:C32)</f>
        <v>0</v>
      </c>
      <c r="D33" s="12">
        <f t="shared" si="33"/>
        <v>0</v>
      </c>
      <c r="E33" s="12">
        <f t="shared" si="33"/>
        <v>0</v>
      </c>
      <c r="F33" s="12">
        <f t="shared" si="33"/>
        <v>0</v>
      </c>
      <c r="G33" s="12">
        <f t="shared" si="33"/>
        <v>0</v>
      </c>
      <c r="H33" s="12">
        <f t="shared" ref="H33:I33" si="34">SUM(H30:H32)</f>
        <v>0</v>
      </c>
      <c r="I33" s="12">
        <f t="shared" si="34"/>
        <v>0</v>
      </c>
      <c r="J33" s="12">
        <f t="shared" ref="J33:L33" si="35">SUM(J30:J32)</f>
        <v>0</v>
      </c>
      <c r="K33" s="12">
        <f t="shared" si="35"/>
        <v>0</v>
      </c>
      <c r="L33" s="12">
        <f t="shared" si="35"/>
        <v>0</v>
      </c>
      <c r="M33" s="12">
        <f t="shared" ref="M33:N33" si="36">SUM(M30:M32)</f>
        <v>0</v>
      </c>
      <c r="N33" s="12">
        <f t="shared" si="36"/>
        <v>0</v>
      </c>
      <c r="O33" s="12">
        <f t="shared" ref="O33" si="37">SUM(O30:O32)</f>
        <v>0</v>
      </c>
      <c r="Q33" s="193" t="str">
        <f t="shared" si="1"/>
        <v/>
      </c>
    </row>
    <row r="34" spans="2:18" x14ac:dyDescent="0.25">
      <c r="B34" s="451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Q34" s="193" t="str">
        <f t="shared" si="1"/>
        <v/>
      </c>
    </row>
    <row r="35" spans="2:18" x14ac:dyDescent="0.25">
      <c r="B35" s="384" t="s">
        <v>694</v>
      </c>
      <c r="C35" s="454">
        <v>0</v>
      </c>
      <c r="D35" s="454">
        <v>0</v>
      </c>
      <c r="E35" s="454">
        <v>0</v>
      </c>
      <c r="F35" s="454">
        <v>0</v>
      </c>
      <c r="G35" s="454">
        <v>0</v>
      </c>
      <c r="H35" s="454">
        <v>0</v>
      </c>
      <c r="I35" s="454">
        <v>0</v>
      </c>
      <c r="J35" s="12">
        <f t="shared" ref="J35:O36" si="38">ROUND(I35*(1+$R35),0)</f>
        <v>0</v>
      </c>
      <c r="K35" s="12">
        <f t="shared" si="38"/>
        <v>0</v>
      </c>
      <c r="L35" s="12">
        <f t="shared" si="38"/>
        <v>0</v>
      </c>
      <c r="M35" s="12">
        <f t="shared" si="38"/>
        <v>0</v>
      </c>
      <c r="N35" s="12">
        <f t="shared" si="38"/>
        <v>0</v>
      </c>
      <c r="O35" s="12">
        <f t="shared" si="38"/>
        <v>0</v>
      </c>
      <c r="Q35" s="193" t="str">
        <f t="shared" si="1"/>
        <v/>
      </c>
      <c r="R35" s="457">
        <v>0</v>
      </c>
    </row>
    <row r="36" spans="2:18" x14ac:dyDescent="0.25">
      <c r="B36" s="384" t="s">
        <v>695</v>
      </c>
      <c r="C36" s="454">
        <v>0</v>
      </c>
      <c r="D36" s="454">
        <v>0</v>
      </c>
      <c r="E36" s="454">
        <v>0</v>
      </c>
      <c r="F36" s="454">
        <v>0</v>
      </c>
      <c r="G36" s="454">
        <v>0</v>
      </c>
      <c r="H36" s="454">
        <v>0</v>
      </c>
      <c r="I36" s="454">
        <v>0</v>
      </c>
      <c r="J36" s="12">
        <f t="shared" si="38"/>
        <v>0</v>
      </c>
      <c r="K36" s="12">
        <f t="shared" si="38"/>
        <v>0</v>
      </c>
      <c r="L36" s="12">
        <f t="shared" si="38"/>
        <v>0</v>
      </c>
      <c r="M36" s="12">
        <f t="shared" si="38"/>
        <v>0</v>
      </c>
      <c r="N36" s="12">
        <f t="shared" si="38"/>
        <v>0</v>
      </c>
      <c r="O36" s="12">
        <f t="shared" si="38"/>
        <v>0</v>
      </c>
      <c r="Q36" s="193" t="str">
        <f t="shared" si="1"/>
        <v/>
      </c>
      <c r="R36" s="457">
        <v>0</v>
      </c>
    </row>
    <row r="37" spans="2:18" x14ac:dyDescent="0.25">
      <c r="B37" s="384" t="s">
        <v>696</v>
      </c>
      <c r="C37" s="454">
        <v>0</v>
      </c>
      <c r="D37" s="454">
        <v>0</v>
      </c>
      <c r="E37" s="454">
        <v>0</v>
      </c>
      <c r="F37" s="454">
        <v>0</v>
      </c>
      <c r="G37" s="454">
        <v>0</v>
      </c>
      <c r="H37" s="454">
        <v>0</v>
      </c>
      <c r="I37" s="454">
        <v>0</v>
      </c>
      <c r="J37" s="454">
        <v>0</v>
      </c>
      <c r="K37" s="454">
        <v>0</v>
      </c>
      <c r="L37" s="454">
        <v>0</v>
      </c>
      <c r="M37" s="454">
        <v>0</v>
      </c>
      <c r="N37" s="454">
        <v>0</v>
      </c>
      <c r="O37" s="454">
        <v>0</v>
      </c>
      <c r="Q37" s="193" t="str">
        <f t="shared" si="1"/>
        <v/>
      </c>
      <c r="R37" s="467" t="s">
        <v>125</v>
      </c>
    </row>
    <row r="38" spans="2:18" x14ac:dyDescent="0.25">
      <c r="B38" s="463" t="s">
        <v>697</v>
      </c>
      <c r="C38" s="454">
        <f t="shared" ref="C38:L38" si="39">SUM(C35:C37)</f>
        <v>0</v>
      </c>
      <c r="D38" s="454">
        <f t="shared" si="39"/>
        <v>0</v>
      </c>
      <c r="E38" s="454">
        <f t="shared" si="39"/>
        <v>0</v>
      </c>
      <c r="F38" s="454">
        <f t="shared" si="39"/>
        <v>0</v>
      </c>
      <c r="G38" s="454">
        <f t="shared" si="39"/>
        <v>0</v>
      </c>
      <c r="H38" s="454">
        <f t="shared" ref="H38:I38" si="40">SUM(H35:H37)</f>
        <v>0</v>
      </c>
      <c r="I38" s="454">
        <f t="shared" si="40"/>
        <v>0</v>
      </c>
      <c r="J38" s="454">
        <f t="shared" si="39"/>
        <v>0</v>
      </c>
      <c r="K38" s="454">
        <f t="shared" si="39"/>
        <v>0</v>
      </c>
      <c r="L38" s="454">
        <f t="shared" si="39"/>
        <v>0</v>
      </c>
      <c r="M38" s="454">
        <f t="shared" ref="M38:N38" si="41">SUM(M35:M37)</f>
        <v>0</v>
      </c>
      <c r="N38" s="454">
        <f t="shared" si="41"/>
        <v>0</v>
      </c>
      <c r="O38" s="454">
        <f t="shared" ref="O38" si="42">SUM(O35:O37)</f>
        <v>0</v>
      </c>
      <c r="Q38" s="193" t="str">
        <f t="shared" si="1"/>
        <v/>
      </c>
    </row>
    <row r="39" spans="2:18" x14ac:dyDescent="0.25">
      <c r="B39" s="450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Q39" s="193" t="str">
        <f t="shared" si="1"/>
        <v/>
      </c>
    </row>
    <row r="40" spans="2:18" x14ac:dyDescent="0.25">
      <c r="B40" s="384" t="s">
        <v>694</v>
      </c>
      <c r="C40" s="454">
        <v>0</v>
      </c>
      <c r="D40" s="454">
        <v>0</v>
      </c>
      <c r="E40" s="454">
        <v>0</v>
      </c>
      <c r="F40" s="454">
        <v>0</v>
      </c>
      <c r="G40" s="454">
        <v>0</v>
      </c>
      <c r="H40" s="454">
        <v>0</v>
      </c>
      <c r="I40" s="454">
        <v>0</v>
      </c>
      <c r="J40" s="454">
        <v>0</v>
      </c>
      <c r="K40" s="454">
        <v>0</v>
      </c>
      <c r="L40" s="454">
        <v>0</v>
      </c>
      <c r="M40" s="454">
        <v>0</v>
      </c>
      <c r="N40" s="454">
        <v>0</v>
      </c>
      <c r="O40" s="454">
        <v>0</v>
      </c>
      <c r="Q40" s="193" t="str">
        <f t="shared" si="1"/>
        <v/>
      </c>
      <c r="R40" s="457">
        <v>0</v>
      </c>
    </row>
    <row r="41" spans="2:18" x14ac:dyDescent="0.25">
      <c r="B41" s="384" t="s">
        <v>695</v>
      </c>
      <c r="C41" s="454">
        <v>0</v>
      </c>
      <c r="D41" s="454">
        <v>0</v>
      </c>
      <c r="E41" s="454">
        <v>0</v>
      </c>
      <c r="F41" s="454">
        <v>0</v>
      </c>
      <c r="G41" s="454">
        <v>0</v>
      </c>
      <c r="H41" s="454">
        <v>0</v>
      </c>
      <c r="I41" s="454">
        <v>0</v>
      </c>
      <c r="J41" s="454">
        <v>0</v>
      </c>
      <c r="K41" s="454">
        <v>0</v>
      </c>
      <c r="L41" s="454">
        <v>0</v>
      </c>
      <c r="M41" s="454">
        <v>0</v>
      </c>
      <c r="N41" s="454">
        <v>0</v>
      </c>
      <c r="O41" s="454">
        <v>0</v>
      </c>
      <c r="Q41" s="193" t="str">
        <f t="shared" si="1"/>
        <v/>
      </c>
      <c r="R41" s="457">
        <v>0</v>
      </c>
    </row>
    <row r="42" spans="2:18" x14ac:dyDescent="0.25">
      <c r="B42" s="384" t="s">
        <v>696</v>
      </c>
      <c r="C42" s="454">
        <v>0</v>
      </c>
      <c r="D42" s="454">
        <v>0</v>
      </c>
      <c r="E42" s="454">
        <v>0</v>
      </c>
      <c r="F42" s="454">
        <v>0</v>
      </c>
      <c r="G42" s="454">
        <v>0</v>
      </c>
      <c r="H42" s="454">
        <v>0</v>
      </c>
      <c r="I42" s="454">
        <v>0</v>
      </c>
      <c r="J42" s="454">
        <v>0</v>
      </c>
      <c r="K42" s="454">
        <v>0</v>
      </c>
      <c r="L42" s="454">
        <v>0</v>
      </c>
      <c r="M42" s="454">
        <v>0</v>
      </c>
      <c r="N42" s="454">
        <v>0</v>
      </c>
      <c r="O42" s="454">
        <v>0</v>
      </c>
      <c r="Q42" s="193" t="str">
        <f t="shared" si="1"/>
        <v/>
      </c>
      <c r="R42" s="467" t="s">
        <v>125</v>
      </c>
    </row>
    <row r="43" spans="2:18" x14ac:dyDescent="0.25">
      <c r="B43" s="463" t="s">
        <v>697</v>
      </c>
      <c r="C43" s="12">
        <f t="shared" ref="C43:G43" si="43">SUM(C40:C42)</f>
        <v>0</v>
      </c>
      <c r="D43" s="12">
        <f t="shared" si="43"/>
        <v>0</v>
      </c>
      <c r="E43" s="12">
        <f t="shared" si="43"/>
        <v>0</v>
      </c>
      <c r="F43" s="12">
        <f t="shared" si="43"/>
        <v>0</v>
      </c>
      <c r="G43" s="12">
        <f t="shared" si="43"/>
        <v>0</v>
      </c>
      <c r="H43" s="12">
        <f t="shared" ref="H43:I43" si="44">SUM(H40:H42)</f>
        <v>0</v>
      </c>
      <c r="I43" s="12">
        <f t="shared" si="44"/>
        <v>0</v>
      </c>
      <c r="J43" s="12">
        <f t="shared" ref="J43:L43" si="45">SUM(J40:J42)</f>
        <v>0</v>
      </c>
      <c r="K43" s="12">
        <f t="shared" si="45"/>
        <v>0</v>
      </c>
      <c r="L43" s="12">
        <f t="shared" si="45"/>
        <v>0</v>
      </c>
      <c r="M43" s="12">
        <f t="shared" ref="M43:N43" si="46">SUM(M40:M42)</f>
        <v>0</v>
      </c>
      <c r="N43" s="12">
        <f t="shared" si="46"/>
        <v>0</v>
      </c>
      <c r="O43" s="12">
        <f t="shared" ref="O43" si="47">SUM(O40:O42)</f>
        <v>0</v>
      </c>
      <c r="Q43" s="193" t="str">
        <f t="shared" si="1"/>
        <v/>
      </c>
    </row>
    <row r="44" spans="2:18" x14ac:dyDescent="0.25">
      <c r="B44" s="450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Q44" s="193" t="str">
        <f t="shared" si="1"/>
        <v/>
      </c>
    </row>
    <row r="45" spans="2:18" x14ac:dyDescent="0.25">
      <c r="B45" s="384" t="s">
        <v>698</v>
      </c>
      <c r="C45" s="454">
        <v>0</v>
      </c>
      <c r="D45" s="454">
        <v>0</v>
      </c>
      <c r="E45" s="454">
        <v>0</v>
      </c>
      <c r="F45" s="454">
        <v>0</v>
      </c>
      <c r="G45" s="454">
        <v>0</v>
      </c>
      <c r="H45" s="454">
        <v>0</v>
      </c>
      <c r="I45" s="454">
        <v>0</v>
      </c>
      <c r="J45" s="12">
        <f t="shared" ref="J45:O46" si="48">ROUND(I45*(1+$R45),0)</f>
        <v>0</v>
      </c>
      <c r="K45" s="12">
        <f t="shared" si="48"/>
        <v>0</v>
      </c>
      <c r="L45" s="12">
        <f t="shared" si="48"/>
        <v>0</v>
      </c>
      <c r="M45" s="12">
        <f t="shared" si="48"/>
        <v>0</v>
      </c>
      <c r="N45" s="12">
        <f t="shared" si="48"/>
        <v>0</v>
      </c>
      <c r="O45" s="12">
        <f t="shared" si="48"/>
        <v>0</v>
      </c>
      <c r="Q45" s="193" t="str">
        <f t="shared" si="1"/>
        <v/>
      </c>
      <c r="R45" s="457">
        <v>0</v>
      </c>
    </row>
    <row r="46" spans="2:18" x14ac:dyDescent="0.25">
      <c r="B46" s="384" t="s">
        <v>699</v>
      </c>
      <c r="C46" s="454">
        <v>0</v>
      </c>
      <c r="D46" s="454">
        <v>0</v>
      </c>
      <c r="E46" s="454">
        <v>0</v>
      </c>
      <c r="F46" s="454">
        <v>0</v>
      </c>
      <c r="G46" s="454">
        <v>0</v>
      </c>
      <c r="H46" s="454">
        <v>0</v>
      </c>
      <c r="I46" s="454">
        <v>0</v>
      </c>
      <c r="J46" s="12">
        <f t="shared" si="48"/>
        <v>0</v>
      </c>
      <c r="K46" s="12">
        <f t="shared" si="48"/>
        <v>0</v>
      </c>
      <c r="L46" s="12">
        <f t="shared" si="48"/>
        <v>0</v>
      </c>
      <c r="M46" s="12">
        <f t="shared" si="48"/>
        <v>0</v>
      </c>
      <c r="N46" s="12">
        <f t="shared" si="48"/>
        <v>0</v>
      </c>
      <c r="O46" s="12">
        <f t="shared" si="48"/>
        <v>0</v>
      </c>
      <c r="Q46" s="193" t="str">
        <f t="shared" si="1"/>
        <v/>
      </c>
      <c r="R46" s="457">
        <v>0</v>
      </c>
    </row>
    <row r="47" spans="2:18" x14ac:dyDescent="0.25">
      <c r="B47" s="384" t="s">
        <v>700</v>
      </c>
      <c r="C47" s="454">
        <v>0</v>
      </c>
      <c r="D47" s="454">
        <v>0</v>
      </c>
      <c r="E47" s="454">
        <v>0</v>
      </c>
      <c r="F47" s="454">
        <v>0</v>
      </c>
      <c r="G47" s="454">
        <v>0</v>
      </c>
      <c r="H47" s="454">
        <v>0</v>
      </c>
      <c r="I47" s="454">
        <v>0</v>
      </c>
      <c r="J47" s="454">
        <v>0</v>
      </c>
      <c r="K47" s="454">
        <v>0</v>
      </c>
      <c r="L47" s="454">
        <v>0</v>
      </c>
      <c r="M47" s="454">
        <v>0</v>
      </c>
      <c r="N47" s="454">
        <v>0</v>
      </c>
      <c r="O47" s="454">
        <v>0</v>
      </c>
      <c r="Q47" s="193" t="str">
        <f t="shared" si="1"/>
        <v/>
      </c>
      <c r="R47" s="467" t="s">
        <v>125</v>
      </c>
    </row>
    <row r="48" spans="2:18" x14ac:dyDescent="0.25">
      <c r="B48" s="468" t="s">
        <v>697</v>
      </c>
      <c r="C48" s="12">
        <f t="shared" ref="C48:G48" si="49">SUM(C45:C47)</f>
        <v>0</v>
      </c>
      <c r="D48" s="12">
        <f t="shared" si="49"/>
        <v>0</v>
      </c>
      <c r="E48" s="12">
        <f t="shared" si="49"/>
        <v>0</v>
      </c>
      <c r="F48" s="12">
        <f t="shared" si="49"/>
        <v>0</v>
      </c>
      <c r="G48" s="12">
        <f t="shared" si="49"/>
        <v>0</v>
      </c>
      <c r="H48" s="12">
        <f t="shared" ref="H48:I48" si="50">SUM(H45:H47)</f>
        <v>0</v>
      </c>
      <c r="I48" s="12">
        <f t="shared" si="50"/>
        <v>0</v>
      </c>
      <c r="J48" s="12">
        <f t="shared" ref="J48:L48" si="51">SUM(J45:J47)</f>
        <v>0</v>
      </c>
      <c r="K48" s="12">
        <f t="shared" si="51"/>
        <v>0</v>
      </c>
      <c r="L48" s="12">
        <f t="shared" si="51"/>
        <v>0</v>
      </c>
      <c r="M48" s="12">
        <f t="shared" ref="M48:N48" si="52">SUM(M45:M47)</f>
        <v>0</v>
      </c>
      <c r="N48" s="12">
        <f t="shared" si="52"/>
        <v>0</v>
      </c>
      <c r="O48" s="12">
        <f t="shared" ref="O48" si="53">SUM(O45:O47)</f>
        <v>0</v>
      </c>
      <c r="Q48" s="193" t="str">
        <f t="shared" si="1"/>
        <v/>
      </c>
    </row>
    <row r="49" spans="1:19" x14ac:dyDescent="0.25">
      <c r="B49" s="451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Q49" s="193" t="str">
        <f t="shared" si="1"/>
        <v/>
      </c>
    </row>
    <row r="50" spans="1:19" x14ac:dyDescent="0.25">
      <c r="B50" s="468" t="s">
        <v>267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f t="shared" ref="J50:O50" si="54">ROUND(I50*(1+$R50),0)</f>
        <v>0</v>
      </c>
      <c r="K50" s="12">
        <f t="shared" si="54"/>
        <v>0</v>
      </c>
      <c r="L50" s="12">
        <f t="shared" si="54"/>
        <v>0</v>
      </c>
      <c r="M50" s="12">
        <f t="shared" si="54"/>
        <v>0</v>
      </c>
      <c r="N50" s="12">
        <f t="shared" si="54"/>
        <v>0</v>
      </c>
      <c r="O50" s="12">
        <f t="shared" si="54"/>
        <v>0</v>
      </c>
      <c r="Q50" s="193" t="str">
        <f t="shared" si="1"/>
        <v/>
      </c>
      <c r="R50" s="457">
        <v>0</v>
      </c>
    </row>
    <row r="51" spans="1:19" x14ac:dyDescent="0.25">
      <c r="B51" s="469" t="s">
        <v>62</v>
      </c>
      <c r="C51" s="465">
        <f t="shared" ref="C51:L51" si="55">+C33+C38+C43+C48+C50</f>
        <v>0</v>
      </c>
      <c r="D51" s="465">
        <f t="shared" si="55"/>
        <v>0</v>
      </c>
      <c r="E51" s="465">
        <f t="shared" si="55"/>
        <v>0</v>
      </c>
      <c r="F51" s="465">
        <f t="shared" si="55"/>
        <v>0</v>
      </c>
      <c r="G51" s="465">
        <f t="shared" si="55"/>
        <v>0</v>
      </c>
      <c r="H51" s="465">
        <f t="shared" ref="H51:I51" si="56">+H33+H38+H43+H48+H50</f>
        <v>0</v>
      </c>
      <c r="I51" s="465">
        <f t="shared" si="56"/>
        <v>0</v>
      </c>
      <c r="J51" s="465">
        <f t="shared" si="55"/>
        <v>0</v>
      </c>
      <c r="K51" s="465">
        <f t="shared" si="55"/>
        <v>0</v>
      </c>
      <c r="L51" s="465">
        <f t="shared" si="55"/>
        <v>0</v>
      </c>
      <c r="M51" s="465">
        <f t="shared" ref="M51:N51" si="57">+M33+M38+M43+M48+M50</f>
        <v>0</v>
      </c>
      <c r="N51" s="465">
        <f t="shared" si="57"/>
        <v>0</v>
      </c>
      <c r="O51" s="465">
        <f t="shared" ref="O51" si="58">+O33+O38+O43+O48+O50</f>
        <v>0</v>
      </c>
      <c r="P51" s="470"/>
      <c r="Q51" s="193" t="str">
        <f t="shared" si="1"/>
        <v/>
      </c>
      <c r="R51" s="283"/>
    </row>
    <row r="52" spans="1:19" x14ac:dyDescent="0.25">
      <c r="B52" s="451"/>
      <c r="Q52" s="193" t="str">
        <f t="shared" si="1"/>
        <v/>
      </c>
    </row>
    <row r="53" spans="1:19" x14ac:dyDescent="0.25">
      <c r="B53" s="450" t="s">
        <v>63</v>
      </c>
      <c r="Q53" s="193" t="str">
        <f t="shared" si="1"/>
        <v/>
      </c>
    </row>
    <row r="54" spans="1:19" x14ac:dyDescent="0.25">
      <c r="B54" s="384" t="s">
        <v>141</v>
      </c>
      <c r="C54" s="454">
        <v>0</v>
      </c>
      <c r="D54" s="454">
        <v>0</v>
      </c>
      <c r="E54" s="454">
        <v>0</v>
      </c>
      <c r="F54" s="454">
        <v>0</v>
      </c>
      <c r="G54" s="454">
        <v>0</v>
      </c>
      <c r="H54" s="454">
        <v>0</v>
      </c>
      <c r="I54" s="454">
        <v>0</v>
      </c>
      <c r="J54" s="12">
        <f>+'Position Control'!J351</f>
        <v>0</v>
      </c>
      <c r="K54" s="12">
        <f>+'Position Control'!K351</f>
        <v>0</v>
      </c>
      <c r="L54" s="12">
        <f>+'Position Control'!L351</f>
        <v>0</v>
      </c>
      <c r="M54" s="12">
        <f>+'Position Control'!M351</f>
        <v>0</v>
      </c>
      <c r="N54" s="12">
        <f>+'Position Control'!N351</f>
        <v>0</v>
      </c>
      <c r="O54" s="12">
        <f>+'Position Control'!O351</f>
        <v>0</v>
      </c>
      <c r="Q54" s="193" t="str">
        <f t="shared" si="1"/>
        <v/>
      </c>
      <c r="R54" s="455" t="s">
        <v>540</v>
      </c>
      <c r="S54" s="456" t="s">
        <v>539</v>
      </c>
    </row>
    <row r="55" spans="1:19" x14ac:dyDescent="0.25">
      <c r="B55" s="384" t="s">
        <v>142</v>
      </c>
      <c r="C55" s="454">
        <v>0</v>
      </c>
      <c r="D55" s="454">
        <v>0</v>
      </c>
      <c r="E55" s="454">
        <v>0</v>
      </c>
      <c r="F55" s="454">
        <v>0</v>
      </c>
      <c r="G55" s="454">
        <v>0</v>
      </c>
      <c r="H55" s="454">
        <v>0</v>
      </c>
      <c r="I55" s="454">
        <v>0</v>
      </c>
      <c r="J55" s="12">
        <f t="shared" ref="J55:O57" si="59">ROUND(I55*(1+$R55),0)</f>
        <v>0</v>
      </c>
      <c r="K55" s="12">
        <f t="shared" si="59"/>
        <v>0</v>
      </c>
      <c r="L55" s="12">
        <f t="shared" si="59"/>
        <v>0</v>
      </c>
      <c r="M55" s="12">
        <f t="shared" si="59"/>
        <v>0</v>
      </c>
      <c r="N55" s="12">
        <f t="shared" si="59"/>
        <v>0</v>
      </c>
      <c r="O55" s="12">
        <f t="shared" si="59"/>
        <v>0</v>
      </c>
      <c r="Q55" s="193" t="str">
        <f t="shared" si="1"/>
        <v/>
      </c>
      <c r="R55" s="457">
        <v>0</v>
      </c>
    </row>
    <row r="56" spans="1:19" x14ac:dyDescent="0.25">
      <c r="B56" s="384" t="s">
        <v>143</v>
      </c>
      <c r="C56" s="454">
        <v>0</v>
      </c>
      <c r="D56" s="454">
        <v>0</v>
      </c>
      <c r="E56" s="454">
        <v>0</v>
      </c>
      <c r="F56" s="454">
        <v>0</v>
      </c>
      <c r="G56" s="454">
        <v>0</v>
      </c>
      <c r="H56" s="454">
        <v>0</v>
      </c>
      <c r="I56" s="454">
        <v>0</v>
      </c>
      <c r="J56" s="12">
        <f t="shared" si="59"/>
        <v>0</v>
      </c>
      <c r="K56" s="12">
        <f t="shared" si="59"/>
        <v>0</v>
      </c>
      <c r="L56" s="12">
        <f t="shared" si="59"/>
        <v>0</v>
      </c>
      <c r="M56" s="12">
        <f t="shared" si="59"/>
        <v>0</v>
      </c>
      <c r="N56" s="12">
        <f t="shared" si="59"/>
        <v>0</v>
      </c>
      <c r="O56" s="12">
        <f t="shared" si="59"/>
        <v>0</v>
      </c>
      <c r="Q56" s="193" t="str">
        <f t="shared" si="1"/>
        <v/>
      </c>
      <c r="R56" s="457">
        <v>0</v>
      </c>
    </row>
    <row r="57" spans="1:19" x14ac:dyDescent="0.25">
      <c r="B57" s="384" t="s">
        <v>152</v>
      </c>
      <c r="C57" s="454">
        <v>0</v>
      </c>
      <c r="D57" s="454">
        <v>0</v>
      </c>
      <c r="E57" s="454">
        <v>0</v>
      </c>
      <c r="F57" s="454">
        <v>0</v>
      </c>
      <c r="G57" s="454">
        <v>0</v>
      </c>
      <c r="H57" s="454">
        <v>0</v>
      </c>
      <c r="I57" s="454">
        <v>0</v>
      </c>
      <c r="J57" s="12">
        <f t="shared" si="59"/>
        <v>0</v>
      </c>
      <c r="K57" s="12">
        <f t="shared" si="59"/>
        <v>0</v>
      </c>
      <c r="L57" s="12">
        <f t="shared" si="59"/>
        <v>0</v>
      </c>
      <c r="M57" s="12">
        <f t="shared" si="59"/>
        <v>0</v>
      </c>
      <c r="N57" s="12">
        <f t="shared" si="59"/>
        <v>0</v>
      </c>
      <c r="O57" s="12">
        <f t="shared" si="59"/>
        <v>0</v>
      </c>
      <c r="Q57" s="193" t="str">
        <f t="shared" si="1"/>
        <v/>
      </c>
      <c r="R57" s="457">
        <v>0</v>
      </c>
    </row>
    <row r="58" spans="1:19" s="462" customFormat="1" x14ac:dyDescent="0.25">
      <c r="A58" s="458"/>
      <c r="B58" s="459" t="s">
        <v>64</v>
      </c>
      <c r="C58" s="465">
        <f t="shared" ref="C58:E58" si="60">SUM(C54:C57)</f>
        <v>0</v>
      </c>
      <c r="D58" s="465">
        <f t="shared" si="60"/>
        <v>0</v>
      </c>
      <c r="E58" s="465">
        <f t="shared" si="60"/>
        <v>0</v>
      </c>
      <c r="F58" s="465">
        <f t="shared" ref="F58" si="61">SUM(F54:F57)</f>
        <v>0</v>
      </c>
      <c r="G58" s="465">
        <f t="shared" ref="G58:H58" si="62">SUM(G54:G57)</f>
        <v>0</v>
      </c>
      <c r="H58" s="465">
        <f t="shared" si="62"/>
        <v>0</v>
      </c>
      <c r="I58" s="465">
        <f t="shared" ref="I58" si="63">SUM(I54:I57)</f>
        <v>0</v>
      </c>
      <c r="J58" s="465">
        <f t="shared" ref="J58:L58" si="64">SUM(J54:J57)</f>
        <v>0</v>
      </c>
      <c r="K58" s="465">
        <f t="shared" si="64"/>
        <v>0</v>
      </c>
      <c r="L58" s="465">
        <f t="shared" si="64"/>
        <v>0</v>
      </c>
      <c r="M58" s="465">
        <f t="shared" ref="M58:N58" si="65">SUM(M54:M57)</f>
        <v>0</v>
      </c>
      <c r="N58" s="465">
        <f t="shared" si="65"/>
        <v>0</v>
      </c>
      <c r="O58" s="465">
        <f t="shared" ref="O58" si="66">SUM(O54:O57)</f>
        <v>0</v>
      </c>
      <c r="P58" s="466"/>
      <c r="Q58" s="193" t="str">
        <f t="shared" si="1"/>
        <v/>
      </c>
    </row>
    <row r="59" spans="1:19" x14ac:dyDescent="0.25">
      <c r="B59" s="450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Q59" s="193" t="str">
        <f t="shared" si="1"/>
        <v/>
      </c>
    </row>
    <row r="60" spans="1:19" x14ac:dyDescent="0.25">
      <c r="B60" s="450" t="s">
        <v>150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Q60" s="193" t="str">
        <f t="shared" si="1"/>
        <v/>
      </c>
    </row>
    <row r="61" spans="1:19" x14ac:dyDescent="0.25">
      <c r="B61" s="384" t="s">
        <v>52</v>
      </c>
      <c r="C61" s="454">
        <v>0</v>
      </c>
      <c r="D61" s="454">
        <v>0</v>
      </c>
      <c r="E61" s="454">
        <v>0</v>
      </c>
      <c r="F61" s="454">
        <v>0</v>
      </c>
      <c r="G61" s="454">
        <v>0</v>
      </c>
      <c r="H61" s="454">
        <v>0</v>
      </c>
      <c r="I61" s="454">
        <v>0</v>
      </c>
      <c r="J61" s="12">
        <f>+'Position Control'!J398</f>
        <v>0</v>
      </c>
      <c r="K61" s="12">
        <f>+'Position Control'!K398</f>
        <v>0</v>
      </c>
      <c r="L61" s="12">
        <f>+'Position Control'!L398</f>
        <v>0</v>
      </c>
      <c r="M61" s="12">
        <f>+'Position Control'!M398</f>
        <v>0</v>
      </c>
      <c r="N61" s="12">
        <f>+'Position Control'!N398</f>
        <v>0</v>
      </c>
      <c r="O61" s="12">
        <f>+'Position Control'!O398</f>
        <v>0</v>
      </c>
      <c r="Q61" s="193" t="str">
        <f t="shared" si="1"/>
        <v/>
      </c>
      <c r="R61" s="455" t="s">
        <v>540</v>
      </c>
      <c r="S61" s="456" t="s">
        <v>539</v>
      </c>
    </row>
    <row r="62" spans="1:19" x14ac:dyDescent="0.25">
      <c r="B62" s="384" t="s">
        <v>53</v>
      </c>
      <c r="C62" s="454">
        <v>0</v>
      </c>
      <c r="D62" s="454">
        <v>0</v>
      </c>
      <c r="E62" s="454">
        <v>0</v>
      </c>
      <c r="F62" s="454">
        <v>0</v>
      </c>
      <c r="G62" s="454">
        <v>0</v>
      </c>
      <c r="H62" s="454">
        <v>0</v>
      </c>
      <c r="I62" s="454">
        <v>0</v>
      </c>
      <c r="J62" s="12">
        <f t="shared" ref="J62:O63" si="67">ROUND(I62*(1+$R62),0)</f>
        <v>0</v>
      </c>
      <c r="K62" s="12">
        <f t="shared" si="67"/>
        <v>0</v>
      </c>
      <c r="L62" s="12">
        <f t="shared" si="67"/>
        <v>0</v>
      </c>
      <c r="M62" s="12">
        <f t="shared" si="67"/>
        <v>0</v>
      </c>
      <c r="N62" s="12">
        <f t="shared" si="67"/>
        <v>0</v>
      </c>
      <c r="O62" s="12">
        <f t="shared" si="67"/>
        <v>0</v>
      </c>
      <c r="Q62" s="193" t="str">
        <f t="shared" si="1"/>
        <v/>
      </c>
      <c r="R62" s="457">
        <v>0</v>
      </c>
    </row>
    <row r="63" spans="1:19" x14ac:dyDescent="0.25">
      <c r="B63" s="384" t="s">
        <v>91</v>
      </c>
      <c r="C63" s="454">
        <v>0</v>
      </c>
      <c r="D63" s="454">
        <v>0</v>
      </c>
      <c r="E63" s="454">
        <v>0</v>
      </c>
      <c r="F63" s="454">
        <v>0</v>
      </c>
      <c r="G63" s="454">
        <v>0</v>
      </c>
      <c r="H63" s="454">
        <v>0</v>
      </c>
      <c r="I63" s="454">
        <v>0</v>
      </c>
      <c r="J63" s="12">
        <f t="shared" si="67"/>
        <v>0</v>
      </c>
      <c r="K63" s="12">
        <f t="shared" si="67"/>
        <v>0</v>
      </c>
      <c r="L63" s="12">
        <f t="shared" si="67"/>
        <v>0</v>
      </c>
      <c r="M63" s="12">
        <f t="shared" si="67"/>
        <v>0</v>
      </c>
      <c r="N63" s="12">
        <f t="shared" si="67"/>
        <v>0</v>
      </c>
      <c r="O63" s="12">
        <f t="shared" si="67"/>
        <v>0</v>
      </c>
      <c r="Q63" s="193" t="str">
        <f t="shared" si="1"/>
        <v/>
      </c>
      <c r="R63" s="457">
        <v>0</v>
      </c>
    </row>
    <row r="64" spans="1:19" s="462" customFormat="1" x14ac:dyDescent="0.25">
      <c r="A64" s="458"/>
      <c r="B64" s="459" t="s">
        <v>148</v>
      </c>
      <c r="C64" s="465">
        <f t="shared" ref="C64" si="68">SUM(C61:C63)</f>
        <v>0</v>
      </c>
      <c r="D64" s="465">
        <f t="shared" ref="D64:L64" si="69">SUM(D61:D63)</f>
        <v>0</v>
      </c>
      <c r="E64" s="465">
        <f t="shared" si="69"/>
        <v>0</v>
      </c>
      <c r="F64" s="465">
        <f t="shared" ref="F64" si="70">SUM(F61:F63)</f>
        <v>0</v>
      </c>
      <c r="G64" s="465">
        <f t="shared" ref="G64:H64" si="71">SUM(G61:G63)</f>
        <v>0</v>
      </c>
      <c r="H64" s="465">
        <f t="shared" si="71"/>
        <v>0</v>
      </c>
      <c r="I64" s="465">
        <f t="shared" ref="I64" si="72">SUM(I61:I63)</f>
        <v>0</v>
      </c>
      <c r="J64" s="465">
        <f t="shared" si="69"/>
        <v>0</v>
      </c>
      <c r="K64" s="465">
        <f t="shared" si="69"/>
        <v>0</v>
      </c>
      <c r="L64" s="465">
        <f t="shared" si="69"/>
        <v>0</v>
      </c>
      <c r="M64" s="465">
        <f t="shared" ref="M64:N64" si="73">SUM(M61:M63)</f>
        <v>0</v>
      </c>
      <c r="N64" s="465">
        <f t="shared" si="73"/>
        <v>0</v>
      </c>
      <c r="O64" s="465">
        <f t="shared" ref="O64" si="74">SUM(O61:O63)</f>
        <v>0</v>
      </c>
      <c r="P64" s="466"/>
      <c r="Q64" s="193" t="str">
        <f t="shared" si="1"/>
        <v/>
      </c>
    </row>
    <row r="65" spans="1:20" x14ac:dyDescent="0.25">
      <c r="B65" s="450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Q65" s="193" t="str">
        <f t="shared" si="1"/>
        <v/>
      </c>
    </row>
    <row r="66" spans="1:20" x14ac:dyDescent="0.25">
      <c r="B66" s="450" t="s">
        <v>378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Q66" s="193" t="str">
        <f t="shared" si="1"/>
        <v/>
      </c>
    </row>
    <row r="67" spans="1:20" x14ac:dyDescent="0.25">
      <c r="B67" s="384" t="s">
        <v>52</v>
      </c>
      <c r="C67" s="454">
        <v>0</v>
      </c>
      <c r="D67" s="454">
        <v>0</v>
      </c>
      <c r="E67" s="454">
        <v>0</v>
      </c>
      <c r="F67" s="454">
        <v>0</v>
      </c>
      <c r="G67" s="454">
        <v>0</v>
      </c>
      <c r="H67" s="454">
        <v>0</v>
      </c>
      <c r="I67" s="454">
        <v>0</v>
      </c>
      <c r="J67" s="12">
        <f>'Position Control'!J449</f>
        <v>0</v>
      </c>
      <c r="K67" s="12">
        <f>'Position Control'!K449</f>
        <v>0</v>
      </c>
      <c r="L67" s="12">
        <f>'Position Control'!L449</f>
        <v>0</v>
      </c>
      <c r="M67" s="12">
        <f>'Position Control'!M449</f>
        <v>0</v>
      </c>
      <c r="N67" s="12">
        <f>'Position Control'!N449</f>
        <v>0</v>
      </c>
      <c r="O67" s="12">
        <f>'Position Control'!O449</f>
        <v>0</v>
      </c>
      <c r="Q67" s="193" t="str">
        <f t="shared" si="1"/>
        <v/>
      </c>
      <c r="R67" s="455" t="s">
        <v>540</v>
      </c>
      <c r="S67" s="456" t="s">
        <v>539</v>
      </c>
    </row>
    <row r="68" spans="1:20" x14ac:dyDescent="0.25">
      <c r="B68" s="384" t="s">
        <v>53</v>
      </c>
      <c r="C68" s="454">
        <v>0</v>
      </c>
      <c r="D68" s="454">
        <v>0</v>
      </c>
      <c r="E68" s="454">
        <v>0</v>
      </c>
      <c r="F68" s="454">
        <v>0</v>
      </c>
      <c r="G68" s="454">
        <v>0</v>
      </c>
      <c r="H68" s="454">
        <v>0</v>
      </c>
      <c r="I68" s="454">
        <v>0</v>
      </c>
      <c r="J68" s="12">
        <f t="shared" ref="J68:O69" si="75">ROUND(I68*(1+$R68),0)</f>
        <v>0</v>
      </c>
      <c r="K68" s="12">
        <f t="shared" si="75"/>
        <v>0</v>
      </c>
      <c r="L68" s="12">
        <f t="shared" si="75"/>
        <v>0</v>
      </c>
      <c r="M68" s="12">
        <f t="shared" si="75"/>
        <v>0</v>
      </c>
      <c r="N68" s="12">
        <f t="shared" si="75"/>
        <v>0</v>
      </c>
      <c r="O68" s="12">
        <f t="shared" si="75"/>
        <v>0</v>
      </c>
      <c r="Q68" s="193" t="str">
        <f t="shared" si="1"/>
        <v/>
      </c>
      <c r="R68" s="457">
        <v>0</v>
      </c>
    </row>
    <row r="69" spans="1:20" x14ac:dyDescent="0.25">
      <c r="B69" s="384" t="s">
        <v>91</v>
      </c>
      <c r="C69" s="454">
        <v>0</v>
      </c>
      <c r="D69" s="454">
        <v>0</v>
      </c>
      <c r="E69" s="454">
        <v>0</v>
      </c>
      <c r="F69" s="454">
        <v>0</v>
      </c>
      <c r="G69" s="454">
        <v>0</v>
      </c>
      <c r="H69" s="454">
        <v>0</v>
      </c>
      <c r="I69" s="454">
        <v>0</v>
      </c>
      <c r="J69" s="12">
        <f t="shared" si="75"/>
        <v>0</v>
      </c>
      <c r="K69" s="12">
        <f t="shared" si="75"/>
        <v>0</v>
      </c>
      <c r="L69" s="12">
        <f t="shared" si="75"/>
        <v>0</v>
      </c>
      <c r="M69" s="12">
        <f t="shared" si="75"/>
        <v>0</v>
      </c>
      <c r="N69" s="12">
        <f t="shared" si="75"/>
        <v>0</v>
      </c>
      <c r="O69" s="12">
        <f t="shared" si="75"/>
        <v>0</v>
      </c>
      <c r="Q69" s="193" t="str">
        <f t="shared" si="1"/>
        <v/>
      </c>
      <c r="R69" s="457">
        <v>0</v>
      </c>
    </row>
    <row r="70" spans="1:20" s="462" customFormat="1" x14ac:dyDescent="0.25">
      <c r="A70" s="458"/>
      <c r="B70" s="459" t="s">
        <v>149</v>
      </c>
      <c r="C70" s="465">
        <f t="shared" ref="C70:D70" si="76">SUM(C67:C69)</f>
        <v>0</v>
      </c>
      <c r="D70" s="465">
        <f t="shared" si="76"/>
        <v>0</v>
      </c>
      <c r="E70" s="465">
        <f t="shared" ref="E70:L70" si="77">SUM(E67:E69)</f>
        <v>0</v>
      </c>
      <c r="F70" s="465">
        <f t="shared" ref="F70" si="78">SUM(F67:F69)</f>
        <v>0</v>
      </c>
      <c r="G70" s="465">
        <f t="shared" ref="G70:H70" si="79">SUM(G67:G69)</f>
        <v>0</v>
      </c>
      <c r="H70" s="465">
        <f t="shared" si="79"/>
        <v>0</v>
      </c>
      <c r="I70" s="465">
        <f t="shared" ref="I70" si="80">SUM(I67:I69)</f>
        <v>0</v>
      </c>
      <c r="J70" s="465">
        <f t="shared" si="77"/>
        <v>0</v>
      </c>
      <c r="K70" s="465">
        <f t="shared" si="77"/>
        <v>0</v>
      </c>
      <c r="L70" s="465">
        <f t="shared" si="77"/>
        <v>0</v>
      </c>
      <c r="M70" s="465">
        <f t="shared" ref="M70:N70" si="81">SUM(M67:M69)</f>
        <v>0</v>
      </c>
      <c r="N70" s="465">
        <f t="shared" si="81"/>
        <v>0</v>
      </c>
      <c r="O70" s="465">
        <f t="shared" ref="O70" si="82">SUM(O67:O69)</f>
        <v>0</v>
      </c>
      <c r="P70" s="466"/>
      <c r="Q70" s="193" t="str">
        <f t="shared" si="1"/>
        <v/>
      </c>
    </row>
    <row r="71" spans="1:20" x14ac:dyDescent="0.25">
      <c r="B71" s="450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Q71" s="193" t="str">
        <f t="shared" si="1"/>
        <v/>
      </c>
    </row>
    <row r="72" spans="1:20" x14ac:dyDescent="0.25">
      <c r="B72" s="450" t="s">
        <v>246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Q72" s="193" t="str">
        <f t="shared" ref="Q72:Q133" si="83">IFERROR(AVERAGE((H72-G72)/G72,(I72-H72)/H72,(J72-I72)/I72),"")</f>
        <v/>
      </c>
    </row>
    <row r="73" spans="1:20" x14ac:dyDescent="0.25">
      <c r="B73" s="384" t="s">
        <v>275</v>
      </c>
      <c r="C73" s="12">
        <f>Debt!C53</f>
        <v>0</v>
      </c>
      <c r="D73" s="12">
        <f>Debt!D53</f>
        <v>0</v>
      </c>
      <c r="E73" s="12">
        <f>Debt!E53</f>
        <v>0</v>
      </c>
      <c r="F73" s="12">
        <f>Debt!F53</f>
        <v>0</v>
      </c>
      <c r="G73" s="12">
        <f>Debt!G53</f>
        <v>0</v>
      </c>
      <c r="H73" s="12">
        <f>Debt!H53</f>
        <v>0</v>
      </c>
      <c r="I73" s="12">
        <f>Debt!I53</f>
        <v>0</v>
      </c>
      <c r="J73" s="12">
        <f>Debt!J53</f>
        <v>0</v>
      </c>
      <c r="K73" s="12">
        <f>Debt!K53</f>
        <v>0</v>
      </c>
      <c r="L73" s="12">
        <f>Debt!L53</f>
        <v>0</v>
      </c>
      <c r="M73" s="12">
        <f>Debt!M53</f>
        <v>0</v>
      </c>
      <c r="N73" s="12">
        <f>Debt!N53</f>
        <v>0</v>
      </c>
      <c r="O73" s="12">
        <f>Debt!O53</f>
        <v>0</v>
      </c>
      <c r="Q73" s="193" t="str">
        <f t="shared" si="83"/>
        <v/>
      </c>
      <c r="R73" s="467" t="s">
        <v>125</v>
      </c>
      <c r="T73" s="82" t="s">
        <v>814</v>
      </c>
    </row>
    <row r="74" spans="1:20" x14ac:dyDescent="0.25">
      <c r="B74" s="384" t="s">
        <v>276</v>
      </c>
      <c r="C74" s="12">
        <f>Debt!C63</f>
        <v>0</v>
      </c>
      <c r="D74" s="12">
        <f>Debt!D63</f>
        <v>0</v>
      </c>
      <c r="E74" s="12">
        <f>Debt!E63</f>
        <v>0</v>
      </c>
      <c r="F74" s="12">
        <f>Debt!F63</f>
        <v>0</v>
      </c>
      <c r="G74" s="12">
        <f>Debt!G63</f>
        <v>0</v>
      </c>
      <c r="H74" s="12">
        <f>Debt!H63</f>
        <v>0</v>
      </c>
      <c r="I74" s="12">
        <f>Debt!I63</f>
        <v>0</v>
      </c>
      <c r="J74" s="12">
        <f>Debt!J63</f>
        <v>0</v>
      </c>
      <c r="K74" s="12">
        <f>Debt!K63</f>
        <v>0</v>
      </c>
      <c r="L74" s="12">
        <f>Debt!L63</f>
        <v>0</v>
      </c>
      <c r="M74" s="12">
        <f>Debt!M63</f>
        <v>0</v>
      </c>
      <c r="N74" s="12">
        <f>Debt!N63</f>
        <v>0</v>
      </c>
      <c r="O74" s="12">
        <f>Debt!O63</f>
        <v>0</v>
      </c>
      <c r="Q74" s="193" t="str">
        <f t="shared" si="83"/>
        <v/>
      </c>
      <c r="R74" s="471"/>
      <c r="T74" s="82"/>
    </row>
    <row r="75" spans="1:20" x14ac:dyDescent="0.25">
      <c r="B75" s="384" t="s">
        <v>723</v>
      </c>
      <c r="C75" s="12">
        <f>Debt!C29</f>
        <v>0</v>
      </c>
      <c r="D75" s="12">
        <f>Debt!D29</f>
        <v>0</v>
      </c>
      <c r="E75" s="12">
        <f>Debt!E29</f>
        <v>0</v>
      </c>
      <c r="F75" s="12">
        <f>Debt!F29</f>
        <v>0</v>
      </c>
      <c r="G75" s="12">
        <f>Debt!G29</f>
        <v>0</v>
      </c>
      <c r="H75" s="12">
        <f>Debt!H29</f>
        <v>0</v>
      </c>
      <c r="I75" s="12">
        <f>Debt!I29</f>
        <v>0</v>
      </c>
      <c r="J75" s="12">
        <f>Debt!J29</f>
        <v>0</v>
      </c>
      <c r="K75" s="12">
        <f>Debt!K29</f>
        <v>0</v>
      </c>
      <c r="L75" s="12">
        <f>Debt!L29</f>
        <v>0</v>
      </c>
      <c r="M75" s="12">
        <f>Debt!M29</f>
        <v>0</v>
      </c>
      <c r="N75" s="12">
        <f>Debt!N29</f>
        <v>0</v>
      </c>
      <c r="O75" s="12">
        <f>Debt!O29</f>
        <v>0</v>
      </c>
      <c r="Q75" s="193" t="str">
        <f t="shared" si="83"/>
        <v/>
      </c>
      <c r="R75" s="471"/>
      <c r="T75" s="82"/>
    </row>
    <row r="76" spans="1:20" x14ac:dyDescent="0.25">
      <c r="B76" s="384" t="s">
        <v>724</v>
      </c>
      <c r="C76" s="12">
        <f>Debt!C41</f>
        <v>0</v>
      </c>
      <c r="D76" s="12">
        <f>Debt!D41</f>
        <v>0</v>
      </c>
      <c r="E76" s="12">
        <f>Debt!E41</f>
        <v>0</v>
      </c>
      <c r="F76" s="12">
        <f>Debt!F41</f>
        <v>0</v>
      </c>
      <c r="G76" s="12">
        <f>Debt!G41</f>
        <v>0</v>
      </c>
      <c r="H76" s="12">
        <f>Debt!H41</f>
        <v>0</v>
      </c>
      <c r="I76" s="12">
        <f>Debt!I41</f>
        <v>0</v>
      </c>
      <c r="J76" s="12">
        <f>Debt!J41</f>
        <v>0</v>
      </c>
      <c r="K76" s="12">
        <f>Debt!K41</f>
        <v>0</v>
      </c>
      <c r="L76" s="12">
        <f>Debt!L41</f>
        <v>0</v>
      </c>
      <c r="M76" s="12">
        <f>Debt!M41</f>
        <v>0</v>
      </c>
      <c r="N76" s="12">
        <f>Debt!N41</f>
        <v>0</v>
      </c>
      <c r="O76" s="12">
        <f>Debt!O41</f>
        <v>0</v>
      </c>
      <c r="Q76" s="193" t="str">
        <f t="shared" si="83"/>
        <v/>
      </c>
      <c r="R76" s="471"/>
      <c r="T76" s="82"/>
    </row>
    <row r="77" spans="1:20" x14ac:dyDescent="0.25">
      <c r="B77" s="11" t="s">
        <v>287</v>
      </c>
      <c r="C77" s="12">
        <f>Debt!C145</f>
        <v>0</v>
      </c>
      <c r="D77" s="12">
        <f>Debt!D145</f>
        <v>0</v>
      </c>
      <c r="E77" s="12">
        <f>Debt!E145</f>
        <v>0</v>
      </c>
      <c r="F77" s="12">
        <f>Debt!F145</f>
        <v>0</v>
      </c>
      <c r="G77" s="12">
        <f>Debt!G145</f>
        <v>0</v>
      </c>
      <c r="H77" s="12">
        <f>Debt!H145</f>
        <v>0</v>
      </c>
      <c r="I77" s="12">
        <f>Debt!I145</f>
        <v>0</v>
      </c>
      <c r="J77" s="12">
        <f>Debt!J145</f>
        <v>0</v>
      </c>
      <c r="K77" s="12">
        <f>Debt!K145</f>
        <v>0</v>
      </c>
      <c r="L77" s="12">
        <f>Debt!L145</f>
        <v>0</v>
      </c>
      <c r="M77" s="12">
        <f>Debt!M145</f>
        <v>0</v>
      </c>
      <c r="N77" s="12">
        <f>Debt!N145</f>
        <v>0</v>
      </c>
      <c r="O77" s="12">
        <f>Debt!O145</f>
        <v>0</v>
      </c>
      <c r="Q77" s="193" t="str">
        <f t="shared" si="83"/>
        <v/>
      </c>
      <c r="R77" s="471"/>
      <c r="S77" s="283"/>
      <c r="T77" s="82"/>
    </row>
    <row r="78" spans="1:20" x14ac:dyDescent="0.25">
      <c r="B78" s="11" t="s">
        <v>277</v>
      </c>
      <c r="C78" s="12">
        <f>Debt!C139+Debt!C151</f>
        <v>0</v>
      </c>
      <c r="D78" s="12">
        <f>Debt!D139+Debt!D151</f>
        <v>0</v>
      </c>
      <c r="E78" s="12">
        <f>Debt!E139+Debt!E151</f>
        <v>0</v>
      </c>
      <c r="F78" s="12">
        <f>Debt!F139+Debt!F151</f>
        <v>0</v>
      </c>
      <c r="G78" s="12">
        <f>Debt!G139+Debt!G151</f>
        <v>0</v>
      </c>
      <c r="H78" s="12">
        <f>Debt!H139+Debt!H151</f>
        <v>0</v>
      </c>
      <c r="I78" s="12">
        <f>Debt!I139+Debt!I151</f>
        <v>0</v>
      </c>
      <c r="J78" s="12">
        <f>Debt!J139+Debt!J151</f>
        <v>0</v>
      </c>
      <c r="K78" s="12">
        <f>Debt!K139+Debt!K151</f>
        <v>0</v>
      </c>
      <c r="L78" s="12">
        <f>Debt!L139+Debt!L151</f>
        <v>0</v>
      </c>
      <c r="M78" s="12">
        <f>Debt!M139+Debt!M151</f>
        <v>0</v>
      </c>
      <c r="N78" s="12">
        <f>Debt!N139+Debt!N151</f>
        <v>0</v>
      </c>
      <c r="O78" s="12">
        <f>Debt!O139+Debt!O151</f>
        <v>0</v>
      </c>
      <c r="Q78" s="193" t="str">
        <f t="shared" si="83"/>
        <v/>
      </c>
      <c r="R78" s="471"/>
      <c r="T78" s="82"/>
    </row>
    <row r="79" spans="1:20" x14ac:dyDescent="0.25">
      <c r="B79" s="11" t="s">
        <v>155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Q79" s="193" t="str">
        <f t="shared" si="83"/>
        <v/>
      </c>
      <c r="R79" s="471"/>
      <c r="T79" s="82"/>
    </row>
    <row r="80" spans="1:20" x14ac:dyDescent="0.25">
      <c r="B80" s="469" t="s">
        <v>161</v>
      </c>
      <c r="C80" s="465">
        <f t="shared" ref="C80:L80" si="84">SUM(C73:C79)</f>
        <v>0</v>
      </c>
      <c r="D80" s="465">
        <f t="shared" si="84"/>
        <v>0</v>
      </c>
      <c r="E80" s="465">
        <f t="shared" si="84"/>
        <v>0</v>
      </c>
      <c r="F80" s="465">
        <f t="shared" si="84"/>
        <v>0</v>
      </c>
      <c r="G80" s="465">
        <f t="shared" si="84"/>
        <v>0</v>
      </c>
      <c r="H80" s="465">
        <f t="shared" si="84"/>
        <v>0</v>
      </c>
      <c r="I80" s="465">
        <f t="shared" si="84"/>
        <v>0</v>
      </c>
      <c r="J80" s="465">
        <f t="shared" si="84"/>
        <v>0</v>
      </c>
      <c r="K80" s="465">
        <f t="shared" si="84"/>
        <v>0</v>
      </c>
      <c r="L80" s="465">
        <f t="shared" si="84"/>
        <v>0</v>
      </c>
      <c r="M80" s="465">
        <f t="shared" ref="M80:N80" si="85">SUM(M73:M79)</f>
        <v>0</v>
      </c>
      <c r="N80" s="465">
        <f t="shared" si="85"/>
        <v>0</v>
      </c>
      <c r="O80" s="465">
        <f t="shared" ref="O80" si="86">SUM(O73:O79)</f>
        <v>0</v>
      </c>
      <c r="P80" s="470"/>
      <c r="Q80" s="193" t="str">
        <f t="shared" si="83"/>
        <v/>
      </c>
    </row>
    <row r="81" spans="1:19" x14ac:dyDescent="0.25">
      <c r="B81" s="472"/>
      <c r="Q81" s="193" t="str">
        <f t="shared" si="83"/>
        <v/>
      </c>
    </row>
    <row r="82" spans="1:19" x14ac:dyDescent="0.25">
      <c r="B82" s="10" t="s">
        <v>73</v>
      </c>
      <c r="C82" s="473"/>
      <c r="D82" s="473"/>
      <c r="E82" s="473"/>
      <c r="F82" s="473"/>
      <c r="Q82" s="193" t="str">
        <f t="shared" si="83"/>
        <v/>
      </c>
    </row>
    <row r="83" spans="1:19" x14ac:dyDescent="0.25">
      <c r="B83" s="380" t="s">
        <v>701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f t="shared" ref="J83:O86" si="87">ROUND(I83*(1+$R83),0)</f>
        <v>0</v>
      </c>
      <c r="K83" s="12">
        <f t="shared" si="87"/>
        <v>0</v>
      </c>
      <c r="L83" s="12">
        <f t="shared" si="87"/>
        <v>0</v>
      </c>
      <c r="M83" s="12">
        <f t="shared" si="87"/>
        <v>0</v>
      </c>
      <c r="N83" s="12">
        <f t="shared" si="87"/>
        <v>0</v>
      </c>
      <c r="O83" s="12">
        <f t="shared" si="87"/>
        <v>0</v>
      </c>
      <c r="Q83" s="193" t="str">
        <f t="shared" si="83"/>
        <v/>
      </c>
      <c r="R83" s="457">
        <v>0</v>
      </c>
    </row>
    <row r="84" spans="1:19" x14ac:dyDescent="0.25">
      <c r="B84" s="11" t="s">
        <v>702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f t="shared" si="87"/>
        <v>0</v>
      </c>
      <c r="K84" s="12">
        <f t="shared" si="87"/>
        <v>0</v>
      </c>
      <c r="L84" s="12">
        <f t="shared" si="87"/>
        <v>0</v>
      </c>
      <c r="M84" s="12">
        <f t="shared" si="87"/>
        <v>0</v>
      </c>
      <c r="N84" s="12">
        <f t="shared" si="87"/>
        <v>0</v>
      </c>
      <c r="O84" s="12">
        <f t="shared" si="87"/>
        <v>0</v>
      </c>
      <c r="Q84" s="193" t="str">
        <f t="shared" si="83"/>
        <v/>
      </c>
      <c r="R84" s="457">
        <v>0</v>
      </c>
    </row>
    <row r="85" spans="1:19" x14ac:dyDescent="0.25">
      <c r="B85" s="384" t="s">
        <v>703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f t="shared" si="87"/>
        <v>0</v>
      </c>
      <c r="K85" s="12">
        <f t="shared" si="87"/>
        <v>0</v>
      </c>
      <c r="L85" s="12">
        <f t="shared" si="87"/>
        <v>0</v>
      </c>
      <c r="M85" s="12">
        <f t="shared" si="87"/>
        <v>0</v>
      </c>
      <c r="N85" s="12">
        <f t="shared" si="87"/>
        <v>0</v>
      </c>
      <c r="O85" s="12">
        <f t="shared" si="87"/>
        <v>0</v>
      </c>
      <c r="Q85" s="193" t="str">
        <f t="shared" si="83"/>
        <v/>
      </c>
      <c r="R85" s="457">
        <v>0</v>
      </c>
    </row>
    <row r="86" spans="1:19" x14ac:dyDescent="0.25">
      <c r="B86" s="380" t="s">
        <v>268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f t="shared" si="87"/>
        <v>0</v>
      </c>
      <c r="K86" s="12">
        <f t="shared" si="87"/>
        <v>0</v>
      </c>
      <c r="L86" s="12">
        <f t="shared" si="87"/>
        <v>0</v>
      </c>
      <c r="M86" s="12">
        <f t="shared" si="87"/>
        <v>0</v>
      </c>
      <c r="N86" s="12">
        <f t="shared" si="87"/>
        <v>0</v>
      </c>
      <c r="O86" s="12">
        <f t="shared" si="87"/>
        <v>0</v>
      </c>
      <c r="Q86" s="193" t="str">
        <f t="shared" si="83"/>
        <v/>
      </c>
      <c r="R86" s="457">
        <v>0</v>
      </c>
    </row>
    <row r="87" spans="1:19" x14ac:dyDescent="0.25">
      <c r="B87" s="469" t="s">
        <v>74</v>
      </c>
      <c r="C87" s="465">
        <f t="shared" ref="C87:L87" si="88">SUM(C83:C86)</f>
        <v>0</v>
      </c>
      <c r="D87" s="465">
        <f t="shared" si="88"/>
        <v>0</v>
      </c>
      <c r="E87" s="465">
        <f t="shared" si="88"/>
        <v>0</v>
      </c>
      <c r="F87" s="465">
        <f t="shared" si="88"/>
        <v>0</v>
      </c>
      <c r="G87" s="465">
        <f t="shared" si="88"/>
        <v>0</v>
      </c>
      <c r="H87" s="465">
        <f t="shared" ref="H87:I87" si="89">SUM(H83:H86)</f>
        <v>0</v>
      </c>
      <c r="I87" s="465">
        <f t="shared" si="89"/>
        <v>0</v>
      </c>
      <c r="J87" s="465">
        <f t="shared" si="88"/>
        <v>0</v>
      </c>
      <c r="K87" s="465">
        <f t="shared" si="88"/>
        <v>0</v>
      </c>
      <c r="L87" s="465">
        <f t="shared" si="88"/>
        <v>0</v>
      </c>
      <c r="M87" s="465">
        <f t="shared" ref="M87:N87" si="90">SUM(M83:M86)</f>
        <v>0</v>
      </c>
      <c r="N87" s="465">
        <f t="shared" si="90"/>
        <v>0</v>
      </c>
      <c r="O87" s="465">
        <f t="shared" ref="O87" si="91">SUM(O83:O86)</f>
        <v>0</v>
      </c>
      <c r="P87" s="470"/>
      <c r="Q87" s="193" t="str">
        <f t="shared" si="83"/>
        <v/>
      </c>
    </row>
    <row r="88" spans="1:19" x14ac:dyDescent="0.25">
      <c r="B88" s="450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Q88" s="193" t="str">
        <f t="shared" si="83"/>
        <v/>
      </c>
    </row>
    <row r="89" spans="1:19" x14ac:dyDescent="0.25">
      <c r="B89" s="10" t="s">
        <v>70</v>
      </c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Q89" s="193" t="str">
        <f t="shared" si="83"/>
        <v/>
      </c>
    </row>
    <row r="90" spans="1:19" x14ac:dyDescent="0.25">
      <c r="B90" s="11" t="s">
        <v>71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f t="shared" ref="J90:O92" si="92">ROUND(I90*(1+$R90),0)</f>
        <v>0</v>
      </c>
      <c r="K90" s="12">
        <f t="shared" si="92"/>
        <v>0</v>
      </c>
      <c r="L90" s="12">
        <f t="shared" si="92"/>
        <v>0</v>
      </c>
      <c r="M90" s="12">
        <f t="shared" si="92"/>
        <v>0</v>
      </c>
      <c r="N90" s="12">
        <f t="shared" si="92"/>
        <v>0</v>
      </c>
      <c r="O90" s="12">
        <f t="shared" si="92"/>
        <v>0</v>
      </c>
      <c r="Q90" s="193" t="str">
        <f t="shared" si="83"/>
        <v/>
      </c>
      <c r="R90" s="457">
        <v>0</v>
      </c>
    </row>
    <row r="91" spans="1:19" x14ac:dyDescent="0.25">
      <c r="B91" s="380" t="s">
        <v>255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f t="shared" si="92"/>
        <v>0</v>
      </c>
      <c r="K91" s="12">
        <f t="shared" si="92"/>
        <v>0</v>
      </c>
      <c r="L91" s="12">
        <f t="shared" si="92"/>
        <v>0</v>
      </c>
      <c r="M91" s="12">
        <f t="shared" si="92"/>
        <v>0</v>
      </c>
      <c r="N91" s="12">
        <f t="shared" si="92"/>
        <v>0</v>
      </c>
      <c r="O91" s="12">
        <f t="shared" si="92"/>
        <v>0</v>
      </c>
      <c r="Q91" s="193" t="str">
        <f t="shared" si="83"/>
        <v/>
      </c>
      <c r="R91" s="457">
        <v>0</v>
      </c>
      <c r="S91" s="283"/>
    </row>
    <row r="92" spans="1:19" x14ac:dyDescent="0.25">
      <c r="B92" s="11" t="s">
        <v>134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f t="shared" si="92"/>
        <v>0</v>
      </c>
      <c r="K92" s="12">
        <f t="shared" si="92"/>
        <v>0</v>
      </c>
      <c r="L92" s="12">
        <f t="shared" si="92"/>
        <v>0</v>
      </c>
      <c r="M92" s="12">
        <f t="shared" si="92"/>
        <v>0</v>
      </c>
      <c r="N92" s="12">
        <f t="shared" si="92"/>
        <v>0</v>
      </c>
      <c r="O92" s="12">
        <f t="shared" si="92"/>
        <v>0</v>
      </c>
      <c r="Q92" s="193" t="str">
        <f t="shared" si="83"/>
        <v/>
      </c>
      <c r="R92" s="457">
        <v>0</v>
      </c>
    </row>
    <row r="93" spans="1:19" s="462" customFormat="1" x14ac:dyDescent="0.25">
      <c r="A93" s="458"/>
      <c r="B93" s="459" t="s">
        <v>72</v>
      </c>
      <c r="C93" s="460">
        <f t="shared" ref="C93:L93" si="93">SUM(C90:C92)</f>
        <v>0</v>
      </c>
      <c r="D93" s="460">
        <f t="shared" si="93"/>
        <v>0</v>
      </c>
      <c r="E93" s="460">
        <f t="shared" si="93"/>
        <v>0</v>
      </c>
      <c r="F93" s="460">
        <f t="shared" si="93"/>
        <v>0</v>
      </c>
      <c r="G93" s="460">
        <f t="shared" si="93"/>
        <v>0</v>
      </c>
      <c r="H93" s="460">
        <f t="shared" ref="H93:I93" si="94">SUM(H90:H92)</f>
        <v>0</v>
      </c>
      <c r="I93" s="460">
        <f t="shared" si="94"/>
        <v>0</v>
      </c>
      <c r="J93" s="460">
        <f t="shared" si="93"/>
        <v>0</v>
      </c>
      <c r="K93" s="460">
        <f t="shared" si="93"/>
        <v>0</v>
      </c>
      <c r="L93" s="460">
        <f t="shared" si="93"/>
        <v>0</v>
      </c>
      <c r="M93" s="460">
        <f t="shared" ref="M93:N93" si="95">SUM(M90:M92)</f>
        <v>0</v>
      </c>
      <c r="N93" s="460">
        <f t="shared" si="95"/>
        <v>0</v>
      </c>
      <c r="O93" s="460">
        <f t="shared" ref="O93" si="96">SUM(O90:O92)</f>
        <v>0</v>
      </c>
      <c r="P93" s="461"/>
      <c r="Q93" s="193" t="str">
        <f t="shared" si="83"/>
        <v/>
      </c>
    </row>
    <row r="94" spans="1:19" s="477" customFormat="1" x14ac:dyDescent="0.25">
      <c r="A94" s="474"/>
      <c r="B94" s="475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476"/>
      <c r="Q94" s="193" t="str">
        <f t="shared" si="83"/>
        <v/>
      </c>
    </row>
    <row r="95" spans="1:19" x14ac:dyDescent="0.25">
      <c r="B95" s="10" t="s">
        <v>451</v>
      </c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Q95" s="193" t="str">
        <f t="shared" si="83"/>
        <v/>
      </c>
    </row>
    <row r="96" spans="1:19" x14ac:dyDescent="0.25">
      <c r="B96" s="11" t="s">
        <v>677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Q96" s="193" t="str">
        <f t="shared" si="83"/>
        <v/>
      </c>
      <c r="R96" s="457">
        <v>0</v>
      </c>
    </row>
    <row r="97" spans="1:20" x14ac:dyDescent="0.25">
      <c r="B97" s="11" t="s">
        <v>678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Q97" s="193" t="str">
        <f t="shared" si="83"/>
        <v/>
      </c>
      <c r="R97" s="457">
        <v>0</v>
      </c>
    </row>
    <row r="98" spans="1:20" x14ac:dyDescent="0.25">
      <c r="B98" s="11" t="s">
        <v>585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Q98" s="193" t="str">
        <f t="shared" si="83"/>
        <v/>
      </c>
      <c r="R98" s="457">
        <v>0</v>
      </c>
    </row>
    <row r="99" spans="1:20" x14ac:dyDescent="0.25">
      <c r="B99" s="11" t="s">
        <v>453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Q99" s="193" t="str">
        <f t="shared" si="83"/>
        <v/>
      </c>
      <c r="R99" s="457">
        <v>0</v>
      </c>
    </row>
    <row r="100" spans="1:20" x14ac:dyDescent="0.25">
      <c r="A100" s="478" t="s">
        <v>164</v>
      </c>
      <c r="B100" s="70" t="s">
        <v>423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Q100" s="193" t="str">
        <f t="shared" si="83"/>
        <v/>
      </c>
      <c r="R100" s="457">
        <v>0</v>
      </c>
      <c r="S100" s="283"/>
    </row>
    <row r="101" spans="1:20" x14ac:dyDescent="0.25">
      <c r="B101" s="417" t="str">
        <f>+'Available Funds'!B11</f>
        <v>General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Q101" s="193" t="str">
        <f t="shared" si="83"/>
        <v/>
      </c>
      <c r="R101" s="457">
        <v>0</v>
      </c>
      <c r="S101" s="283"/>
    </row>
    <row r="102" spans="1:20" x14ac:dyDescent="0.25">
      <c r="B102" s="417" t="str">
        <f>+'Available Funds'!B12</f>
        <v>#2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Q102" s="193" t="str">
        <f t="shared" si="83"/>
        <v/>
      </c>
      <c r="R102" s="457">
        <v>0</v>
      </c>
      <c r="S102" s="283"/>
    </row>
    <row r="103" spans="1:20" x14ac:dyDescent="0.25">
      <c r="B103" s="417" t="str">
        <f>+'Available Funds'!B13</f>
        <v>#3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Q103" s="193" t="str">
        <f t="shared" si="83"/>
        <v/>
      </c>
      <c r="R103" s="457">
        <v>0</v>
      </c>
      <c r="S103" s="283"/>
    </row>
    <row r="104" spans="1:20" x14ac:dyDescent="0.25">
      <c r="B104" s="417" t="str">
        <f>+'Available Funds'!B14</f>
        <v>#4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Q104" s="193" t="str">
        <f t="shared" si="83"/>
        <v/>
      </c>
      <c r="R104" s="457">
        <v>0</v>
      </c>
      <c r="S104" s="283"/>
    </row>
    <row r="105" spans="1:20" x14ac:dyDescent="0.25">
      <c r="B105" s="417" t="str">
        <f>+'Available Funds'!B15</f>
        <v>#5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Q105" s="193" t="str">
        <f t="shared" si="83"/>
        <v/>
      </c>
      <c r="R105" s="457">
        <v>0</v>
      </c>
      <c r="S105" s="283"/>
    </row>
    <row r="106" spans="1:20" x14ac:dyDescent="0.25">
      <c r="B106" s="417" t="str">
        <f>+'Available Funds'!B16</f>
        <v>#6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Q106" s="193" t="str">
        <f t="shared" si="83"/>
        <v/>
      </c>
      <c r="R106" s="457">
        <v>0</v>
      </c>
      <c r="S106" s="283"/>
    </row>
    <row r="107" spans="1:20" x14ac:dyDescent="0.25">
      <c r="A107" s="173" t="s">
        <v>169</v>
      </c>
      <c r="B107" s="479" t="s">
        <v>586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Q107" s="193" t="str">
        <f t="shared" si="83"/>
        <v/>
      </c>
      <c r="R107" s="457">
        <v>0</v>
      </c>
      <c r="S107" s="283"/>
    </row>
    <row r="108" spans="1:20" x14ac:dyDescent="0.25">
      <c r="B108" s="479" t="s">
        <v>155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Q108" s="193" t="str">
        <f t="shared" si="83"/>
        <v/>
      </c>
      <c r="R108" s="457">
        <v>0</v>
      </c>
    </row>
    <row r="109" spans="1:20" s="462" customFormat="1" x14ac:dyDescent="0.25">
      <c r="A109" s="458"/>
      <c r="B109" s="459" t="s">
        <v>466</v>
      </c>
      <c r="C109" s="460">
        <f t="shared" ref="C109:L109" si="97">SUM(C96:C108)</f>
        <v>0</v>
      </c>
      <c r="D109" s="460">
        <f t="shared" si="97"/>
        <v>0</v>
      </c>
      <c r="E109" s="460">
        <f t="shared" si="97"/>
        <v>0</v>
      </c>
      <c r="F109" s="460">
        <f t="shared" si="97"/>
        <v>0</v>
      </c>
      <c r="G109" s="460">
        <f t="shared" si="97"/>
        <v>0</v>
      </c>
      <c r="H109" s="460">
        <f t="shared" si="97"/>
        <v>0</v>
      </c>
      <c r="I109" s="460">
        <f t="shared" si="97"/>
        <v>0</v>
      </c>
      <c r="J109" s="460">
        <f t="shared" si="97"/>
        <v>0</v>
      </c>
      <c r="K109" s="460">
        <f t="shared" si="97"/>
        <v>0</v>
      </c>
      <c r="L109" s="460">
        <f t="shared" si="97"/>
        <v>0</v>
      </c>
      <c r="M109" s="460">
        <f t="shared" ref="M109:N109" si="98">SUM(M96:M108)</f>
        <v>0</v>
      </c>
      <c r="N109" s="460">
        <f t="shared" si="98"/>
        <v>0</v>
      </c>
      <c r="O109" s="460">
        <f t="shared" ref="O109" si="99">SUM(O96:O108)</f>
        <v>0</v>
      </c>
      <c r="P109" s="461"/>
      <c r="Q109" s="193" t="str">
        <f t="shared" si="83"/>
        <v/>
      </c>
    </row>
    <row r="110" spans="1:20" s="462" customFormat="1" x14ac:dyDescent="0.25">
      <c r="A110" s="112"/>
      <c r="B110" s="112"/>
      <c r="C110" s="480"/>
      <c r="D110" s="480"/>
      <c r="E110" s="480"/>
      <c r="F110" s="480"/>
      <c r="G110" s="480"/>
      <c r="H110" s="480"/>
      <c r="I110" s="480"/>
      <c r="J110" s="480"/>
      <c r="K110" s="480"/>
      <c r="L110" s="480"/>
      <c r="M110" s="480"/>
      <c r="N110" s="480"/>
      <c r="O110" s="480"/>
      <c r="P110" s="112"/>
      <c r="Q110" s="193" t="str">
        <f t="shared" si="83"/>
        <v/>
      </c>
    </row>
    <row r="111" spans="1:20" x14ac:dyDescent="0.25">
      <c r="B111" s="10" t="s">
        <v>65</v>
      </c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Q111" s="193" t="str">
        <f t="shared" si="83"/>
        <v/>
      </c>
      <c r="R111" s="481"/>
    </row>
    <row r="112" spans="1:20" x14ac:dyDescent="0.25">
      <c r="B112" s="482" t="s">
        <v>69</v>
      </c>
      <c r="C112" s="460">
        <f>'State Aid'!C49</f>
        <v>0</v>
      </c>
      <c r="D112" s="460">
        <f>'State Aid'!D49</f>
        <v>0</v>
      </c>
      <c r="E112" s="460">
        <f>'State Aid'!E49</f>
        <v>0</v>
      </c>
      <c r="F112" s="460">
        <f>'State Aid'!F49</f>
        <v>0</v>
      </c>
      <c r="G112" s="460">
        <f>'State Aid'!G49</f>
        <v>0</v>
      </c>
      <c r="H112" s="460">
        <f>'State Aid'!H49</f>
        <v>0</v>
      </c>
      <c r="I112" s="460">
        <f>'State Aid'!I49</f>
        <v>0</v>
      </c>
      <c r="J112" s="460">
        <f>'State Aid'!J49</f>
        <v>0</v>
      </c>
      <c r="K112" s="460">
        <f>'State Aid'!K49</f>
        <v>0</v>
      </c>
      <c r="L112" s="460">
        <f>'State Aid'!L49</f>
        <v>0</v>
      </c>
      <c r="M112" s="460">
        <f>'State Aid'!M49</f>
        <v>0</v>
      </c>
      <c r="N112" s="460">
        <f>'State Aid'!N49</f>
        <v>0</v>
      </c>
      <c r="O112" s="460">
        <f>'State Aid'!P49</f>
        <v>0</v>
      </c>
      <c r="P112" s="483"/>
      <c r="Q112" s="193" t="str">
        <f t="shared" si="83"/>
        <v/>
      </c>
      <c r="R112" s="113" t="s">
        <v>188</v>
      </c>
      <c r="T112" s="82" t="s">
        <v>815</v>
      </c>
    </row>
    <row r="113" spans="1:20" x14ac:dyDescent="0.25">
      <c r="B113" s="483"/>
      <c r="C113" s="483"/>
      <c r="D113" s="483"/>
      <c r="E113" s="483"/>
      <c r="F113" s="483"/>
      <c r="G113" s="483"/>
      <c r="H113" s="483"/>
      <c r="I113" s="483"/>
      <c r="J113" s="483"/>
      <c r="K113" s="483"/>
      <c r="L113" s="483"/>
      <c r="M113" s="483"/>
      <c r="N113" s="483"/>
      <c r="O113" s="483"/>
      <c r="P113" s="483"/>
      <c r="Q113" s="193" t="str">
        <f t="shared" si="83"/>
        <v/>
      </c>
    </row>
    <row r="114" spans="1:20" x14ac:dyDescent="0.25">
      <c r="B114" s="450" t="s">
        <v>75</v>
      </c>
      <c r="Q114" s="193" t="str">
        <f t="shared" si="83"/>
        <v/>
      </c>
    </row>
    <row r="115" spans="1:20" x14ac:dyDescent="0.25">
      <c r="B115" s="247" t="s">
        <v>739</v>
      </c>
      <c r="C115" s="12">
        <v>0</v>
      </c>
      <c r="D115" s="12">
        <v>0</v>
      </c>
      <c r="E115" s="12">
        <v>0</v>
      </c>
      <c r="F115" s="12">
        <v>0</v>
      </c>
      <c r="G115" s="484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Q115" s="193" t="str">
        <f t="shared" si="83"/>
        <v/>
      </c>
    </row>
    <row r="116" spans="1:20" x14ac:dyDescent="0.25">
      <c r="B116" s="485" t="s">
        <v>76</v>
      </c>
      <c r="C116" s="12">
        <f>Revenues!C18</f>
        <v>0</v>
      </c>
      <c r="D116" s="12">
        <f>Revenues!D18</f>
        <v>0</v>
      </c>
      <c r="E116" s="12">
        <f>Revenues!E18</f>
        <v>0</v>
      </c>
      <c r="F116" s="12">
        <f>Revenues!F18</f>
        <v>0</v>
      </c>
      <c r="G116" s="12">
        <f>Revenues!G18</f>
        <v>0</v>
      </c>
      <c r="H116" s="12">
        <f>Revenues!H18</f>
        <v>0</v>
      </c>
      <c r="I116" s="12">
        <f>Revenues!I18</f>
        <v>0</v>
      </c>
      <c r="J116" s="12">
        <f>Revenues!J18</f>
        <v>0</v>
      </c>
      <c r="K116" s="12">
        <f>Revenues!K18</f>
        <v>0</v>
      </c>
      <c r="L116" s="12">
        <f>Revenues!L18</f>
        <v>0</v>
      </c>
      <c r="M116" s="12">
        <f>Revenues!M18</f>
        <v>0</v>
      </c>
      <c r="N116" s="12">
        <f>Revenues!N18</f>
        <v>0</v>
      </c>
      <c r="O116" s="12">
        <f>Revenues!P18</f>
        <v>0</v>
      </c>
      <c r="Q116" s="193" t="str">
        <f t="shared" si="83"/>
        <v/>
      </c>
      <c r="R116" s="486" t="s">
        <v>116</v>
      </c>
      <c r="T116" s="82" t="s">
        <v>813</v>
      </c>
    </row>
    <row r="117" spans="1:20" x14ac:dyDescent="0.25">
      <c r="B117" s="247" t="s">
        <v>77</v>
      </c>
      <c r="C117" s="12">
        <f>'Tax Levy'!C47</f>
        <v>0</v>
      </c>
      <c r="D117" s="12">
        <f>'Tax Levy'!D47</f>
        <v>0</v>
      </c>
      <c r="E117" s="12">
        <f>'Tax Levy'!E47</f>
        <v>0</v>
      </c>
      <c r="F117" s="12">
        <f>'Tax Levy'!F47</f>
        <v>0</v>
      </c>
      <c r="G117" s="12">
        <f>'Tax Levy'!G47</f>
        <v>0</v>
      </c>
      <c r="H117" s="12">
        <f>'Tax Levy'!H47</f>
        <v>0</v>
      </c>
      <c r="I117" s="12">
        <f>'Tax Levy'!I47</f>
        <v>0</v>
      </c>
      <c r="J117" s="12">
        <f>'Tax Levy'!J47</f>
        <v>0</v>
      </c>
      <c r="K117" s="12">
        <f>'Tax Levy'!K47</f>
        <v>0</v>
      </c>
      <c r="L117" s="12">
        <f>'Tax Levy'!L47</f>
        <v>0</v>
      </c>
      <c r="M117" s="12">
        <f>'Tax Levy'!M47</f>
        <v>0</v>
      </c>
      <c r="N117" s="12">
        <f>'Tax Levy'!N47</f>
        <v>0</v>
      </c>
      <c r="O117" s="12">
        <f>'Tax Levy'!P47</f>
        <v>0</v>
      </c>
      <c r="Q117" s="193" t="str">
        <f t="shared" si="83"/>
        <v/>
      </c>
      <c r="R117" s="97" t="s">
        <v>554</v>
      </c>
      <c r="T117" s="82" t="s">
        <v>800</v>
      </c>
    </row>
    <row r="118" spans="1:20" x14ac:dyDescent="0.25">
      <c r="B118" s="247" t="s">
        <v>190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Q118" s="193" t="str">
        <f t="shared" si="83"/>
        <v/>
      </c>
    </row>
    <row r="119" spans="1:20" x14ac:dyDescent="0.25">
      <c r="B119" s="469" t="s">
        <v>78</v>
      </c>
      <c r="C119" s="460">
        <f t="shared" ref="C119:L119" si="100">SUM(C115:C118)</f>
        <v>0</v>
      </c>
      <c r="D119" s="460">
        <f t="shared" si="100"/>
        <v>0</v>
      </c>
      <c r="E119" s="460">
        <f t="shared" si="100"/>
        <v>0</v>
      </c>
      <c r="F119" s="460">
        <f t="shared" si="100"/>
        <v>0</v>
      </c>
      <c r="G119" s="460">
        <f>SUM(G115:G118)</f>
        <v>0</v>
      </c>
      <c r="H119" s="460">
        <f t="shared" si="100"/>
        <v>0</v>
      </c>
      <c r="I119" s="460">
        <f t="shared" si="100"/>
        <v>0</v>
      </c>
      <c r="J119" s="460">
        <f t="shared" si="100"/>
        <v>0</v>
      </c>
      <c r="K119" s="460">
        <f t="shared" si="100"/>
        <v>0</v>
      </c>
      <c r="L119" s="460">
        <f t="shared" si="100"/>
        <v>0</v>
      </c>
      <c r="M119" s="460">
        <f t="shared" ref="M119:N119" si="101">SUM(M115:M118)</f>
        <v>0</v>
      </c>
      <c r="N119" s="460">
        <f t="shared" si="101"/>
        <v>0</v>
      </c>
      <c r="O119" s="460">
        <f t="shared" ref="O119" si="102">SUM(O115:O118)</f>
        <v>0</v>
      </c>
      <c r="P119" s="483"/>
      <c r="Q119" s="193" t="str">
        <f t="shared" si="83"/>
        <v/>
      </c>
    </row>
    <row r="120" spans="1:20" x14ac:dyDescent="0.25">
      <c r="B120" s="450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Q120" s="193" t="str">
        <f t="shared" si="83"/>
        <v/>
      </c>
    </row>
    <row r="121" spans="1:20" x14ac:dyDescent="0.25">
      <c r="B121" s="487" t="s">
        <v>465</v>
      </c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Q121" s="193" t="str">
        <f t="shared" si="83"/>
        <v/>
      </c>
    </row>
    <row r="122" spans="1:20" x14ac:dyDescent="0.25">
      <c r="B122" s="485" t="s">
        <v>50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Q122" s="193" t="str">
        <f t="shared" si="83"/>
        <v/>
      </c>
      <c r="R122" s="488" t="s">
        <v>117</v>
      </c>
      <c r="T122" s="17" t="s">
        <v>312</v>
      </c>
    </row>
    <row r="123" spans="1:20" x14ac:dyDescent="0.25">
      <c r="B123" s="485" t="s">
        <v>816</v>
      </c>
      <c r="C123" s="454">
        <v>0</v>
      </c>
      <c r="D123" s="454">
        <v>0</v>
      </c>
      <c r="E123" s="454">
        <v>0</v>
      </c>
      <c r="F123" s="454">
        <v>0</v>
      </c>
      <c r="G123" s="454">
        <v>0</v>
      </c>
      <c r="H123" s="454">
        <v>0</v>
      </c>
      <c r="I123" s="454">
        <v>0</v>
      </c>
      <c r="J123" s="454">
        <v>0</v>
      </c>
      <c r="K123" s="454">
        <v>0</v>
      </c>
      <c r="L123" s="454">
        <v>0</v>
      </c>
      <c r="M123" s="454">
        <v>0</v>
      </c>
      <c r="N123" s="454">
        <v>0</v>
      </c>
      <c r="O123" s="454">
        <v>0</v>
      </c>
      <c r="Q123" s="193" t="str">
        <f t="shared" si="83"/>
        <v/>
      </c>
    </row>
    <row r="124" spans="1:20" x14ac:dyDescent="0.25">
      <c r="A124" s="173" t="s">
        <v>170</v>
      </c>
      <c r="B124" s="485" t="s">
        <v>735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Q124" s="193" t="str">
        <f t="shared" si="83"/>
        <v/>
      </c>
    </row>
    <row r="125" spans="1:20" x14ac:dyDescent="0.25">
      <c r="A125" s="478" t="s">
        <v>171</v>
      </c>
      <c r="B125" s="485" t="s">
        <v>734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Q125" s="193" t="str">
        <f t="shared" si="83"/>
        <v/>
      </c>
    </row>
    <row r="126" spans="1:20" x14ac:dyDescent="0.25">
      <c r="A126" s="478"/>
      <c r="B126" s="485" t="s">
        <v>736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Q126" s="193" t="str">
        <f t="shared" si="83"/>
        <v/>
      </c>
    </row>
    <row r="127" spans="1:20" x14ac:dyDescent="0.25">
      <c r="A127" s="478" t="s">
        <v>172</v>
      </c>
      <c r="B127" s="203" t="s">
        <v>274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Q127" s="193" t="str">
        <f t="shared" si="83"/>
        <v/>
      </c>
    </row>
    <row r="128" spans="1:20" x14ac:dyDescent="0.25">
      <c r="B128" s="203" t="s">
        <v>737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Q128" s="193" t="str">
        <f t="shared" si="83"/>
        <v/>
      </c>
    </row>
    <row r="129" spans="1:20" x14ac:dyDescent="0.25">
      <c r="A129" s="478"/>
      <c r="B129" s="203" t="s">
        <v>817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Q129" s="193" t="str">
        <f t="shared" si="83"/>
        <v/>
      </c>
    </row>
    <row r="130" spans="1:20" x14ac:dyDescent="0.25">
      <c r="B130" s="384" t="s">
        <v>155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454">
        <v>0</v>
      </c>
      <c r="I130" s="454">
        <v>0</v>
      </c>
      <c r="J130" s="454">
        <v>0</v>
      </c>
      <c r="K130" s="454">
        <v>0</v>
      </c>
      <c r="L130" s="454">
        <v>0</v>
      </c>
      <c r="M130" s="454">
        <v>0</v>
      </c>
      <c r="N130" s="454">
        <v>0</v>
      </c>
      <c r="O130" s="454">
        <v>0</v>
      </c>
      <c r="Q130" s="193" t="str">
        <f t="shared" si="83"/>
        <v/>
      </c>
      <c r="T130" s="82" t="s">
        <v>818</v>
      </c>
    </row>
    <row r="131" spans="1:20" x14ac:dyDescent="0.25">
      <c r="B131" s="469" t="s">
        <v>738</v>
      </c>
      <c r="C131" s="460">
        <f t="shared" ref="C131:M131" si="103">SUM(C122:C130)</f>
        <v>0</v>
      </c>
      <c r="D131" s="460">
        <f t="shared" si="103"/>
        <v>0</v>
      </c>
      <c r="E131" s="460">
        <f t="shared" si="103"/>
        <v>0</v>
      </c>
      <c r="F131" s="460">
        <f t="shared" si="103"/>
        <v>0</v>
      </c>
      <c r="G131" s="460">
        <f t="shared" si="103"/>
        <v>0</v>
      </c>
      <c r="H131" s="460">
        <f t="shared" si="103"/>
        <v>0</v>
      </c>
      <c r="I131" s="460">
        <f t="shared" si="103"/>
        <v>0</v>
      </c>
      <c r="J131" s="460">
        <f t="shared" si="103"/>
        <v>0</v>
      </c>
      <c r="K131" s="460">
        <f t="shared" si="103"/>
        <v>0</v>
      </c>
      <c r="L131" s="460">
        <f t="shared" si="103"/>
        <v>0</v>
      </c>
      <c r="M131" s="460">
        <f t="shared" si="103"/>
        <v>0</v>
      </c>
      <c r="N131" s="460">
        <f t="shared" ref="N131:O131" si="104">SUM(N122:N130)</f>
        <v>0</v>
      </c>
      <c r="O131" s="460">
        <f t="shared" si="104"/>
        <v>0</v>
      </c>
      <c r="P131" s="472"/>
      <c r="Q131" s="193" t="str">
        <f t="shared" si="83"/>
        <v/>
      </c>
    </row>
    <row r="132" spans="1:20" x14ac:dyDescent="0.25">
      <c r="B132" s="472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Q132" s="193" t="str">
        <f t="shared" si="83"/>
        <v/>
      </c>
      <c r="T132" s="489"/>
    </row>
    <row r="133" spans="1:20" x14ac:dyDescent="0.25">
      <c r="B133" s="490" t="s">
        <v>79</v>
      </c>
      <c r="C133" s="465">
        <f t="shared" ref="C133:N133" si="105">C10+C27+C51+C58+C64+C70+C80+C87+C93+C109+C112+C119+C131</f>
        <v>0</v>
      </c>
      <c r="D133" s="465">
        <f t="shared" si="105"/>
        <v>0</v>
      </c>
      <c r="E133" s="465">
        <f t="shared" si="105"/>
        <v>0</v>
      </c>
      <c r="F133" s="465">
        <f t="shared" si="105"/>
        <v>0</v>
      </c>
      <c r="G133" s="465">
        <f t="shared" si="105"/>
        <v>0</v>
      </c>
      <c r="H133" s="465">
        <f t="shared" si="105"/>
        <v>0</v>
      </c>
      <c r="I133" s="465">
        <f t="shared" si="105"/>
        <v>0</v>
      </c>
      <c r="J133" s="465">
        <f t="shared" si="105"/>
        <v>0</v>
      </c>
      <c r="K133" s="465">
        <f t="shared" si="105"/>
        <v>0</v>
      </c>
      <c r="L133" s="465">
        <f t="shared" si="105"/>
        <v>0</v>
      </c>
      <c r="M133" s="465">
        <f t="shared" si="105"/>
        <v>0</v>
      </c>
      <c r="N133" s="465">
        <f t="shared" si="105"/>
        <v>0</v>
      </c>
      <c r="O133" s="465">
        <f t="shared" ref="O133" si="106">O10+O27+O51+O58+O64+O70+O80+O87+O93+O109+O112+O119+O131</f>
        <v>0</v>
      </c>
      <c r="P133" s="470"/>
      <c r="Q133" s="193" t="str">
        <f t="shared" si="83"/>
        <v/>
      </c>
      <c r="T133" s="489"/>
    </row>
    <row r="134" spans="1:20" x14ac:dyDescent="0.25">
      <c r="B134" s="472"/>
      <c r="S134" s="489"/>
    </row>
    <row r="135" spans="1:20" x14ac:dyDescent="0.25">
      <c r="A135" s="478" t="s">
        <v>164</v>
      </c>
      <c r="B135" s="17" t="s">
        <v>548</v>
      </c>
    </row>
    <row r="136" spans="1:20" x14ac:dyDescent="0.25">
      <c r="A136" s="173" t="s">
        <v>169</v>
      </c>
      <c r="B136" s="17" t="s">
        <v>547</v>
      </c>
    </row>
    <row r="137" spans="1:20" x14ac:dyDescent="0.25">
      <c r="A137" s="173" t="s">
        <v>170</v>
      </c>
      <c r="B137" s="17" t="s">
        <v>288</v>
      </c>
    </row>
    <row r="138" spans="1:20" x14ac:dyDescent="0.25">
      <c r="A138" s="478" t="s">
        <v>171</v>
      </c>
      <c r="B138" s="17" t="s">
        <v>286</v>
      </c>
    </row>
    <row r="139" spans="1:20" x14ac:dyDescent="0.25">
      <c r="A139" s="478" t="s">
        <v>172</v>
      </c>
      <c r="B139" s="17" t="s">
        <v>568</v>
      </c>
    </row>
  </sheetData>
  <phoneticPr fontId="10" type="noConversion"/>
  <hyperlinks>
    <hyperlink ref="R122" location="'Available Funds'!A1" display="See Available Funds" xr:uid="{00000000-0004-0000-0900-000003000000}"/>
    <hyperlink ref="S7" location="COLA!A1" display="See COLA" xr:uid="{0790F0E2-5B33-45D8-8ADF-1E4B74CA7281}"/>
    <hyperlink ref="R7" location="'Position Control'!A1" display="See Position Control" xr:uid="{00C1F731-7181-4E63-B0D4-1927A2FD4835}"/>
    <hyperlink ref="S13" location="COLA!A1" display="See COLA" xr:uid="{AE0E362A-E4F2-4CDC-B9B0-632E5C825DC6}"/>
    <hyperlink ref="R13" location="'Position Control'!A1" display="See Position Control" xr:uid="{AE16C3EF-B5A3-4C50-8141-8B8FE502440E}"/>
    <hyperlink ref="S18" location="COLA!A1" display="See COLA" xr:uid="{C242D390-591D-4206-8654-A5EFDB58AB34}"/>
    <hyperlink ref="R18" location="'Position Control'!A1" display="See Position Control" xr:uid="{41E76971-474B-4012-85C2-D2B18B2CD348}"/>
    <hyperlink ref="S23" location="COLA!A1" display="See COLA" xr:uid="{E264F0D9-57B4-48D8-B57A-9C92CFD97E10}"/>
    <hyperlink ref="R23" location="'Position Control'!A1" display="See Position Control" xr:uid="{AF5AD849-38F4-4586-860D-D39441F5771B}"/>
    <hyperlink ref="S54" location="COLA!A1" display="See COLA" xr:uid="{22737383-A4EC-433D-8CAB-77411059AA72}"/>
    <hyperlink ref="R54" location="'Position Control'!A1" display="See Position Control" xr:uid="{330DC9F0-704E-4A26-A92C-F53C7C1F53FA}"/>
    <hyperlink ref="S61" location="COLA!A1" display="See COLA" xr:uid="{EC05E97B-3DEA-4B9C-B8E4-42AAEAF36B9A}"/>
    <hyperlink ref="R61" location="'Position Control'!A1" display="See Position Control" xr:uid="{F78C525E-CA69-4181-B7F7-421751775B47}"/>
    <hyperlink ref="S67" location="COLA!A1" display="See COLA" xr:uid="{6D4E3A8D-CB13-4DD9-A226-5CF948835BF1}"/>
    <hyperlink ref="R67" location="'Position Control'!A1" display="See Position Control" xr:uid="{856E227B-D657-4A22-BCF6-88B09689B734}"/>
    <hyperlink ref="R73" location="Debt!A1" display="See Debt" xr:uid="{58A571B3-2241-4EDC-9983-7E627763103C}"/>
    <hyperlink ref="R112" location="'State Aid'!A1" display="See State Aid" xr:uid="{3F40B1B3-837E-4A88-88EF-03C8E533A452}"/>
    <hyperlink ref="R117" location="Levy!A1" display="See Levy" xr:uid="{93E8E641-2D67-4146-BCC9-C4B2A4972852}"/>
    <hyperlink ref="R116" location="Revenues!A1" display="See Revenues" xr:uid="{DE8F1053-C9E1-4353-B065-85AE1C77112D}"/>
    <hyperlink ref="R37" location="Debt!A1" display="See Debt" xr:uid="{9525FBFF-992D-41E9-B60E-09BAD1CA4B6A}"/>
    <hyperlink ref="R42" location="Debt!A1" display="See Debt" xr:uid="{C80F130F-4382-453D-A915-0D047EE2D27E}"/>
    <hyperlink ref="R47" location="Debt!A1" display="See Debt" xr:uid="{FD6EDA69-0DBF-4495-962A-AC11413CC9EB}"/>
  </hyperlinks>
  <pageMargins left="0.25" right="0.25" top="0.5" bottom="0.5" header="0.3" footer="0.3"/>
  <pageSetup scale="85" fitToHeight="3" orientation="landscape" r:id="rId1"/>
  <headerFooter>
    <oddFooter>&amp;L&amp;9&amp;A&amp;C&amp;10page &amp;P of &amp;N&amp;R&amp;9&amp;D</oddFooter>
  </headerFooter>
  <rowBreaks count="2" manualBreakCount="2">
    <brk id="52" max="25" man="1"/>
    <brk id="94" max="25" man="1"/>
  </rowBreaks>
  <ignoredErrors>
    <ignoredError sqref="Q134:Q135 Q7:Q13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749992370372631"/>
  </sheetPr>
  <dimension ref="A1:T243"/>
  <sheetViews>
    <sheetView showGridLines="0" zoomScaleNormal="100" zoomScaleSheetLayoutView="100" workbookViewId="0">
      <pane xSplit="2" ySplit="5" topLeftCell="C160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O4" sqref="O4"/>
    </sheetView>
  </sheetViews>
  <sheetFormatPr defaultColWidth="8.75" defaultRowHeight="15.75" x14ac:dyDescent="0.25"/>
  <cols>
    <col min="1" max="1" width="3.5" bestFit="1" customWidth="1"/>
    <col min="2" max="2" width="36" customWidth="1"/>
    <col min="3" max="4" width="8.375" style="492" bestFit="1" customWidth="1"/>
    <col min="5" max="5" width="8.375" style="492" customWidth="1"/>
    <col min="6" max="9" width="8.375" style="492" bestFit="1" customWidth="1"/>
    <col min="10" max="14" width="9.75" style="492" bestFit="1" customWidth="1"/>
    <col min="15" max="15" width="9.75" style="492" customWidth="1"/>
    <col min="16" max="16" width="1.625" style="492" customWidth="1"/>
    <col min="17" max="17" width="11.25" style="492" bestFit="1" customWidth="1"/>
    <col min="18" max="18" width="17.375" style="493" bestFit="1" customWidth="1"/>
    <col min="19" max="19" width="12.75" bestFit="1" customWidth="1"/>
    <col min="20" max="20" width="54.875" bestFit="1" customWidth="1"/>
    <col min="21" max="21" width="11.125" bestFit="1" customWidth="1"/>
    <col min="22" max="26" width="10.125" bestFit="1" customWidth="1"/>
    <col min="27" max="27" width="9.75" customWidth="1"/>
    <col min="28" max="28" width="2.75" customWidth="1"/>
    <col min="29" max="29" width="7.375" bestFit="1" customWidth="1"/>
  </cols>
  <sheetData>
    <row r="1" spans="1:20" s="76" customFormat="1" x14ac:dyDescent="0.25">
      <c r="B1" s="3" t="str">
        <f>Summary!B1</f>
        <v xml:space="preserve">City/Town of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80"/>
    </row>
    <row r="2" spans="1:20" s="76" customFormat="1" x14ac:dyDescent="0.25">
      <c r="B2" s="81" t="s">
        <v>48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80"/>
    </row>
    <row r="3" spans="1:20" x14ac:dyDescent="0.25">
      <c r="B3" s="491"/>
    </row>
    <row r="4" spans="1:20" x14ac:dyDescent="0.25">
      <c r="C4" s="494" t="str">
        <f>'Fiscal Years'!B10</f>
        <v>FY2020</v>
      </c>
      <c r="D4" s="494" t="str">
        <f>'Fiscal Years'!C10</f>
        <v>FY2021</v>
      </c>
      <c r="E4" s="494" t="str">
        <f>'Fiscal Years'!D10</f>
        <v>FY2022</v>
      </c>
      <c r="F4" s="494" t="str">
        <f>'Fiscal Years'!E10</f>
        <v>FY2023</v>
      </c>
      <c r="G4" s="494" t="str">
        <f>'Fiscal Years'!F10</f>
        <v>FY2024</v>
      </c>
      <c r="H4" s="494" t="str">
        <f>'Fiscal Years'!G10</f>
        <v>FY2025</v>
      </c>
      <c r="I4" s="494" t="str">
        <f>'Fiscal Years'!H10</f>
        <v>FY2026</v>
      </c>
      <c r="J4" s="494" t="str">
        <f>'Fiscal Years'!I10</f>
        <v>FY2027</v>
      </c>
      <c r="K4" s="494" t="str">
        <f>'Fiscal Years'!J10</f>
        <v>FY2028</v>
      </c>
      <c r="L4" s="494" t="str">
        <f>'Fiscal Years'!K10</f>
        <v>FY2029</v>
      </c>
      <c r="M4" s="494" t="str">
        <f>'Fiscal Years'!L10</f>
        <v>FY2030</v>
      </c>
      <c r="N4" s="494" t="str">
        <f>'Fiscal Years'!M10</f>
        <v>FY2031</v>
      </c>
      <c r="O4" s="494" t="str">
        <f>'Fiscal Years'!N10</f>
        <v>FY2032</v>
      </c>
      <c r="Q4" s="306" t="s">
        <v>612</v>
      </c>
      <c r="R4" s="375" t="s">
        <v>3</v>
      </c>
    </row>
    <row r="5" spans="1:20" x14ac:dyDescent="0.25">
      <c r="C5" s="494" t="s">
        <v>9</v>
      </c>
      <c r="D5" s="494" t="s">
        <v>9</v>
      </c>
      <c r="E5" s="494" t="s">
        <v>9</v>
      </c>
      <c r="F5" s="494" t="s">
        <v>9</v>
      </c>
      <c r="G5" s="494" t="s">
        <v>9</v>
      </c>
      <c r="H5" s="494" t="s">
        <v>9</v>
      </c>
      <c r="I5" s="494" t="s">
        <v>9</v>
      </c>
      <c r="J5" s="494" t="s">
        <v>9</v>
      </c>
      <c r="K5" s="494" t="s">
        <v>11</v>
      </c>
      <c r="L5" s="494" t="s">
        <v>11</v>
      </c>
      <c r="M5" s="494" t="s">
        <v>11</v>
      </c>
      <c r="N5" s="494" t="s">
        <v>11</v>
      </c>
      <c r="O5" s="494" t="s">
        <v>11</v>
      </c>
      <c r="P5" s="494"/>
      <c r="Q5" s="306" t="s">
        <v>316</v>
      </c>
      <c r="R5" s="375" t="s">
        <v>10</v>
      </c>
    </row>
    <row r="6" spans="1:20" x14ac:dyDescent="0.25">
      <c r="B6" s="62" t="s">
        <v>493</v>
      </c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283"/>
      <c r="R6" s="375"/>
      <c r="T6" t="s">
        <v>484</v>
      </c>
    </row>
    <row r="7" spans="1:20" s="339" customFormat="1" x14ac:dyDescent="0.25">
      <c r="A7" s="495" t="s">
        <v>164</v>
      </c>
      <c r="B7" s="496" t="s">
        <v>219</v>
      </c>
      <c r="C7" s="497"/>
      <c r="D7" s="497"/>
      <c r="E7" s="497"/>
      <c r="F7" s="497"/>
      <c r="G7" s="497"/>
      <c r="H7" s="497"/>
      <c r="I7" s="497"/>
      <c r="J7" s="497"/>
      <c r="K7" s="497"/>
      <c r="L7" s="497"/>
      <c r="M7" s="497"/>
      <c r="N7" s="497"/>
      <c r="O7" s="497"/>
      <c r="P7" s="498"/>
      <c r="Q7" s="193"/>
      <c r="R7" s="499"/>
    </row>
    <row r="8" spans="1:20" x14ac:dyDescent="0.25">
      <c r="B8" s="500" t="s">
        <v>494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f>H29+H30-H9-H11-H12</f>
        <v>0</v>
      </c>
      <c r="I8" s="60">
        <f>I29+I30-I9-I11-I12</f>
        <v>0</v>
      </c>
      <c r="J8" s="60">
        <f>J29+J30-J9-J11-J12</f>
        <v>0</v>
      </c>
      <c r="K8" s="60">
        <f>K29+K30-K9-K11-K12</f>
        <v>0</v>
      </c>
      <c r="L8" s="60">
        <f t="shared" ref="L8:M8" si="0">L29+L30-L9-L11-L12</f>
        <v>0</v>
      </c>
      <c r="M8" s="60">
        <f t="shared" si="0"/>
        <v>0</v>
      </c>
      <c r="N8" s="60">
        <f t="shared" ref="N8:O8" si="1">N29+N30-N9-N11-N12</f>
        <v>0</v>
      </c>
      <c r="O8" s="60">
        <f t="shared" si="1"/>
        <v>0</v>
      </c>
      <c r="Q8" s="193" t="str">
        <f>IFERROR(AVERAGE((H8-G8)/G8,(I8-H8)/H8,(J8-I8)/I8),"")</f>
        <v/>
      </c>
      <c r="T8" t="s">
        <v>498</v>
      </c>
    </row>
    <row r="9" spans="1:20" x14ac:dyDescent="0.25">
      <c r="B9" s="500" t="s">
        <v>495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Q9" s="193" t="str">
        <f t="shared" ref="Q9:Q37" si="2">IFERROR(AVERAGE((H9-G9)/G9,(I9-H9)/H9,(J9-I9)/I9),"")</f>
        <v/>
      </c>
      <c r="T9" t="s">
        <v>499</v>
      </c>
    </row>
    <row r="10" spans="1:20" x14ac:dyDescent="0.25">
      <c r="B10" s="501" t="s">
        <v>489</v>
      </c>
      <c r="C10" s="502">
        <f t="shared" ref="C10:G10" si="3">SUM(C8:C9)</f>
        <v>0</v>
      </c>
      <c r="D10" s="502">
        <f t="shared" si="3"/>
        <v>0</v>
      </c>
      <c r="E10" s="502">
        <f t="shared" si="3"/>
        <v>0</v>
      </c>
      <c r="F10" s="502">
        <f t="shared" si="3"/>
        <v>0</v>
      </c>
      <c r="G10" s="502">
        <f t="shared" si="3"/>
        <v>0</v>
      </c>
      <c r="H10" s="502">
        <f>SUM(H8:H9)</f>
        <v>0</v>
      </c>
      <c r="I10" s="502">
        <f>SUM(I8:I9)</f>
        <v>0</v>
      </c>
      <c r="J10" s="502">
        <f>SUM(J8:J9)</f>
        <v>0</v>
      </c>
      <c r="K10" s="502">
        <f>SUM(K8:K9)</f>
        <v>0</v>
      </c>
      <c r="L10" s="502">
        <f t="shared" ref="L10:M10" si="4">SUM(L8:L9)</f>
        <v>0</v>
      </c>
      <c r="M10" s="502">
        <f t="shared" si="4"/>
        <v>0</v>
      </c>
      <c r="N10" s="502">
        <f t="shared" ref="N10:O10" si="5">SUM(N8:N9)</f>
        <v>0</v>
      </c>
      <c r="O10" s="502">
        <f t="shared" si="5"/>
        <v>0</v>
      </c>
      <c r="Q10" s="193" t="str">
        <f t="shared" si="2"/>
        <v/>
      </c>
    </row>
    <row r="11" spans="1:20" x14ac:dyDescent="0.25">
      <c r="B11" s="500" t="s">
        <v>496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Q11" s="193" t="str">
        <f t="shared" si="2"/>
        <v/>
      </c>
    </row>
    <row r="12" spans="1:20" x14ac:dyDescent="0.25">
      <c r="B12" s="500" t="s">
        <v>491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Q12" s="193" t="str">
        <f t="shared" si="2"/>
        <v/>
      </c>
    </row>
    <row r="13" spans="1:20" x14ac:dyDescent="0.25">
      <c r="B13" s="500" t="s">
        <v>541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Q13" s="193" t="str">
        <f t="shared" si="2"/>
        <v/>
      </c>
    </row>
    <row r="14" spans="1:20" ht="14.25" customHeight="1" x14ac:dyDescent="0.25">
      <c r="B14" s="503" t="s">
        <v>492</v>
      </c>
      <c r="C14" s="504">
        <f t="shared" ref="C14:G14" si="6">SUM(C10:C13)</f>
        <v>0</v>
      </c>
      <c r="D14" s="504">
        <f t="shared" si="6"/>
        <v>0</v>
      </c>
      <c r="E14" s="504">
        <f t="shared" si="6"/>
        <v>0</v>
      </c>
      <c r="F14" s="504">
        <f t="shared" si="6"/>
        <v>0</v>
      </c>
      <c r="G14" s="504">
        <f t="shared" si="6"/>
        <v>0</v>
      </c>
      <c r="H14" s="504">
        <f t="shared" ref="H14:K14" si="7">SUM(H10:H13)</f>
        <v>0</v>
      </c>
      <c r="I14" s="504">
        <f t="shared" si="7"/>
        <v>0</v>
      </c>
      <c r="J14" s="504">
        <f t="shared" si="7"/>
        <v>0</v>
      </c>
      <c r="K14" s="504">
        <f t="shared" si="7"/>
        <v>0</v>
      </c>
      <c r="L14" s="504">
        <f t="shared" ref="L14:M14" si="8">SUM(L10:L13)</f>
        <v>0</v>
      </c>
      <c r="M14" s="504">
        <f t="shared" si="8"/>
        <v>0</v>
      </c>
      <c r="N14" s="504">
        <f t="shared" ref="N14:O14" si="9">SUM(N10:N13)</f>
        <v>0</v>
      </c>
      <c r="O14" s="504">
        <f t="shared" si="9"/>
        <v>0</v>
      </c>
      <c r="Q14" s="193" t="str">
        <f t="shared" si="2"/>
        <v/>
      </c>
    </row>
    <row r="15" spans="1:20" x14ac:dyDescent="0.25">
      <c r="H15" s="23"/>
      <c r="I15" s="23"/>
      <c r="J15" s="23"/>
      <c r="K15" s="23"/>
      <c r="L15" s="23"/>
      <c r="M15" s="23"/>
      <c r="N15" s="23"/>
      <c r="O15" s="23"/>
      <c r="Q15" s="193" t="str">
        <f t="shared" si="2"/>
        <v/>
      </c>
    </row>
    <row r="16" spans="1:20" s="510" customFormat="1" x14ac:dyDescent="0.25">
      <c r="A16" s="495" t="s">
        <v>164</v>
      </c>
      <c r="B16" s="505" t="s">
        <v>229</v>
      </c>
      <c r="C16" s="506"/>
      <c r="D16" s="506"/>
      <c r="E16" s="506"/>
      <c r="F16" s="506"/>
      <c r="G16" s="506"/>
      <c r="H16" s="507"/>
      <c r="I16" s="507"/>
      <c r="J16" s="507"/>
      <c r="K16" s="507"/>
      <c r="L16" s="507"/>
      <c r="M16" s="507"/>
      <c r="N16" s="507"/>
      <c r="O16" s="507"/>
      <c r="P16" s="508"/>
      <c r="Q16" s="193" t="str">
        <f t="shared" si="2"/>
        <v/>
      </c>
      <c r="R16" s="509"/>
    </row>
    <row r="17" spans="1:20" x14ac:dyDescent="0.25">
      <c r="B17" s="500" t="s">
        <v>497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Q17" s="193" t="str">
        <f t="shared" si="2"/>
        <v/>
      </c>
    </row>
    <row r="18" spans="1:20" ht="16.5" thickBot="1" x14ac:dyDescent="0.3">
      <c r="B18" s="511" t="s">
        <v>126</v>
      </c>
      <c r="C18" s="512">
        <f t="shared" ref="C18:I18" si="10">IF(C17&gt;0,C17-C10,0)</f>
        <v>0</v>
      </c>
      <c r="D18" s="512">
        <f t="shared" si="10"/>
        <v>0</v>
      </c>
      <c r="E18" s="512">
        <f t="shared" si="10"/>
        <v>0</v>
      </c>
      <c r="F18" s="512">
        <f t="shared" si="10"/>
        <v>0</v>
      </c>
      <c r="G18" s="512">
        <f t="shared" si="10"/>
        <v>0</v>
      </c>
      <c r="H18" s="512">
        <f t="shared" si="10"/>
        <v>0</v>
      </c>
      <c r="I18" s="512">
        <f t="shared" si="10"/>
        <v>0</v>
      </c>
      <c r="J18" s="512">
        <f>IF(J17&gt;0,J17-J10,0)</f>
        <v>0</v>
      </c>
      <c r="K18" s="512">
        <f>IF(K17&gt;0,K17-K10,0)</f>
        <v>0</v>
      </c>
      <c r="L18" s="512">
        <f t="shared" ref="L18:M18" si="11">IF(L17&gt;0,L17-L10,0)</f>
        <v>0</v>
      </c>
      <c r="M18" s="512">
        <f t="shared" si="11"/>
        <v>0</v>
      </c>
      <c r="N18" s="512">
        <f t="shared" ref="N18:O18" si="12">IF(N17&gt;0,N17-N10,0)</f>
        <v>0</v>
      </c>
      <c r="O18" s="512">
        <f t="shared" si="12"/>
        <v>0</v>
      </c>
      <c r="Q18" s="193" t="str">
        <f t="shared" si="2"/>
        <v/>
      </c>
    </row>
    <row r="19" spans="1:20" s="82" customFormat="1" ht="16.5" thickTop="1" x14ac:dyDescent="0.25">
      <c r="B19" s="513" t="s">
        <v>168</v>
      </c>
      <c r="C19" s="514" t="str">
        <f t="shared" ref="C19:H19" si="13">IFERROR(C18/C10,"")</f>
        <v/>
      </c>
      <c r="D19" s="514" t="str">
        <f t="shared" si="13"/>
        <v/>
      </c>
      <c r="E19" s="514" t="str">
        <f t="shared" si="13"/>
        <v/>
      </c>
      <c r="F19" s="514" t="str">
        <f t="shared" si="13"/>
        <v/>
      </c>
      <c r="G19" s="514" t="str">
        <f t="shared" si="13"/>
        <v/>
      </c>
      <c r="H19" s="514" t="str">
        <f t="shared" si="13"/>
        <v/>
      </c>
      <c r="I19" s="514" t="str">
        <f>IFERROR(I18/I10,"")</f>
        <v/>
      </c>
      <c r="J19" s="514" t="str">
        <f>IFERROR(J18/J10,"")</f>
        <v/>
      </c>
      <c r="K19" s="514" t="str">
        <f>IFERROR(K18/K10,"")</f>
        <v/>
      </c>
      <c r="L19" s="514" t="str">
        <f t="shared" ref="L19:M19" si="14">IFERROR(L18/L10,"")</f>
        <v/>
      </c>
      <c r="M19" s="514" t="str">
        <f t="shared" si="14"/>
        <v/>
      </c>
      <c r="N19" s="514" t="str">
        <f t="shared" ref="N19:O19" si="15">IFERROR(N18/N10,"")</f>
        <v/>
      </c>
      <c r="O19" s="514" t="str">
        <f t="shared" si="15"/>
        <v/>
      </c>
      <c r="P19" s="86"/>
      <c r="Q19" s="193" t="str">
        <f t="shared" si="2"/>
        <v/>
      </c>
    </row>
    <row r="20" spans="1:20" s="515" customFormat="1" x14ac:dyDescent="0.25">
      <c r="B20" s="51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492"/>
      <c r="Q20" s="193" t="str">
        <f t="shared" si="2"/>
        <v/>
      </c>
      <c r="R20" s="493"/>
      <c r="S20" s="369"/>
    </row>
    <row r="21" spans="1:20" s="62" customFormat="1" x14ac:dyDescent="0.25">
      <c r="A21" s="517" t="s">
        <v>169</v>
      </c>
      <c r="B21" s="496" t="s">
        <v>144</v>
      </c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492"/>
      <c r="Q21" s="193" t="str">
        <f t="shared" si="2"/>
        <v/>
      </c>
      <c r="R21" s="499"/>
    </row>
    <row r="22" spans="1:20" x14ac:dyDescent="0.25">
      <c r="B22" s="58" t="s">
        <v>52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12">
        <f t="shared" ref="H22:K22" si="16">+G22</f>
        <v>0</v>
      </c>
      <c r="I22" s="12">
        <f t="shared" si="16"/>
        <v>0</v>
      </c>
      <c r="J22" s="12">
        <f t="shared" si="16"/>
        <v>0</v>
      </c>
      <c r="K22" s="12">
        <f t="shared" si="16"/>
        <v>0</v>
      </c>
      <c r="L22" s="12">
        <f t="shared" ref="L22" si="17">+K22</f>
        <v>0</v>
      </c>
      <c r="M22" s="12">
        <f t="shared" ref="M22:O22" si="18">+L22</f>
        <v>0</v>
      </c>
      <c r="N22" s="12">
        <f t="shared" si="18"/>
        <v>0</v>
      </c>
      <c r="O22" s="12">
        <f t="shared" si="18"/>
        <v>0</v>
      </c>
      <c r="Q22" s="193" t="str">
        <f t="shared" si="2"/>
        <v/>
      </c>
      <c r="R22" s="455" t="s">
        <v>540</v>
      </c>
      <c r="S22" s="456" t="s">
        <v>539</v>
      </c>
      <c r="T22" s="17"/>
    </row>
    <row r="23" spans="1:20" x14ac:dyDescent="0.25">
      <c r="B23" s="58" t="s">
        <v>53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12">
        <f t="shared" ref="H23:O24" si="19">ROUND(G23*(1+$R23),0)</f>
        <v>0</v>
      </c>
      <c r="I23" s="12">
        <f t="shared" si="19"/>
        <v>0</v>
      </c>
      <c r="J23" s="12">
        <f t="shared" si="19"/>
        <v>0</v>
      </c>
      <c r="K23" s="12">
        <f t="shared" si="19"/>
        <v>0</v>
      </c>
      <c r="L23" s="12">
        <f t="shared" si="19"/>
        <v>0</v>
      </c>
      <c r="M23" s="12">
        <f t="shared" si="19"/>
        <v>0</v>
      </c>
      <c r="N23" s="12">
        <f t="shared" si="19"/>
        <v>0</v>
      </c>
      <c r="O23" s="12">
        <f t="shared" si="19"/>
        <v>0</v>
      </c>
      <c r="Q23" s="193" t="str">
        <f t="shared" si="2"/>
        <v/>
      </c>
      <c r="R23" s="519">
        <v>0</v>
      </c>
    </row>
    <row r="24" spans="1:20" x14ac:dyDescent="0.25">
      <c r="B24" s="58" t="s">
        <v>138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12">
        <f t="shared" si="19"/>
        <v>0</v>
      </c>
      <c r="I24" s="12">
        <f t="shared" si="19"/>
        <v>0</v>
      </c>
      <c r="J24" s="12">
        <f t="shared" si="19"/>
        <v>0</v>
      </c>
      <c r="K24" s="12">
        <f t="shared" si="19"/>
        <v>0</v>
      </c>
      <c r="L24" s="12">
        <f t="shared" si="19"/>
        <v>0</v>
      </c>
      <c r="M24" s="12">
        <f t="shared" si="19"/>
        <v>0</v>
      </c>
      <c r="N24" s="12">
        <f t="shared" si="19"/>
        <v>0</v>
      </c>
      <c r="O24" s="12">
        <f t="shared" si="19"/>
        <v>0</v>
      </c>
      <c r="Q24" s="193" t="str">
        <f t="shared" si="2"/>
        <v/>
      </c>
      <c r="R24" s="519"/>
    </row>
    <row r="25" spans="1:20" x14ac:dyDescent="0.25">
      <c r="B25" s="58" t="s">
        <v>88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f>Debt!H8</f>
        <v>0</v>
      </c>
      <c r="I25" s="60">
        <f>Debt!I8</f>
        <v>0</v>
      </c>
      <c r="J25" s="60">
        <f>Debt!J8</f>
        <v>0</v>
      </c>
      <c r="K25" s="60">
        <f>Debt!K8</f>
        <v>0</v>
      </c>
      <c r="L25" s="60">
        <f>Debt!L8</f>
        <v>0</v>
      </c>
      <c r="M25" s="60">
        <f>Debt!M8</f>
        <v>0</v>
      </c>
      <c r="N25" s="60">
        <f>Debt!N8</f>
        <v>0</v>
      </c>
      <c r="O25" s="60">
        <f>Debt!O8</f>
        <v>0</v>
      </c>
      <c r="Q25" s="193" t="str">
        <f t="shared" si="2"/>
        <v/>
      </c>
      <c r="R25" s="467" t="s">
        <v>125</v>
      </c>
      <c r="T25" t="s">
        <v>819</v>
      </c>
    </row>
    <row r="26" spans="1:20" x14ac:dyDescent="0.25">
      <c r="B26" s="520" t="s">
        <v>137</v>
      </c>
      <c r="C26" s="521">
        <v>0</v>
      </c>
      <c r="D26" s="521">
        <v>0</v>
      </c>
      <c r="E26" s="521">
        <v>0</v>
      </c>
      <c r="F26" s="521">
        <v>0</v>
      </c>
      <c r="G26" s="521">
        <v>0</v>
      </c>
      <c r="H26" s="12">
        <f>ROUND(G26*(1+$R26),0)</f>
        <v>0</v>
      </c>
      <c r="I26" s="521">
        <v>0</v>
      </c>
      <c r="J26" s="521">
        <v>0</v>
      </c>
      <c r="K26" s="521">
        <v>0</v>
      </c>
      <c r="L26" s="521">
        <v>0</v>
      </c>
      <c r="M26" s="521">
        <v>0</v>
      </c>
      <c r="N26" s="521">
        <v>0</v>
      </c>
      <c r="O26" s="521">
        <v>0</v>
      </c>
      <c r="Q26" s="193" t="str">
        <f t="shared" si="2"/>
        <v/>
      </c>
      <c r="R26" s="519">
        <v>0</v>
      </c>
      <c r="T26" t="s">
        <v>820</v>
      </c>
    </row>
    <row r="27" spans="1:20" x14ac:dyDescent="0.25">
      <c r="B27" s="522" t="s">
        <v>153</v>
      </c>
      <c r="C27" s="521">
        <v>0</v>
      </c>
      <c r="D27" s="521">
        <v>0</v>
      </c>
      <c r="E27" s="521">
        <v>0</v>
      </c>
      <c r="F27" s="521">
        <v>0</v>
      </c>
      <c r="G27" s="521">
        <v>0</v>
      </c>
      <c r="H27" s="12">
        <f>ROUND(G27*(1+$R27),0)</f>
        <v>0</v>
      </c>
      <c r="I27" s="12">
        <f t="shared" ref="I27:O27" si="20">ROUND(H27*(1+$R27),0)</f>
        <v>0</v>
      </c>
      <c r="J27" s="12">
        <f t="shared" si="20"/>
        <v>0</v>
      </c>
      <c r="K27" s="12">
        <f t="shared" si="20"/>
        <v>0</v>
      </c>
      <c r="L27" s="12">
        <f t="shared" si="20"/>
        <v>0</v>
      </c>
      <c r="M27" s="12">
        <f t="shared" si="20"/>
        <v>0</v>
      </c>
      <c r="N27" s="12">
        <f t="shared" si="20"/>
        <v>0</v>
      </c>
      <c r="O27" s="12">
        <f t="shared" si="20"/>
        <v>0</v>
      </c>
      <c r="Q27" s="193" t="str">
        <f t="shared" si="2"/>
        <v/>
      </c>
      <c r="R27" s="519">
        <v>0</v>
      </c>
    </row>
    <row r="28" spans="1:20" x14ac:dyDescent="0.25">
      <c r="B28" s="522" t="s">
        <v>485</v>
      </c>
      <c r="C28" s="521">
        <v>0</v>
      </c>
      <c r="D28" s="521">
        <v>0</v>
      </c>
      <c r="E28" s="521">
        <v>0</v>
      </c>
      <c r="F28" s="521">
        <v>0</v>
      </c>
      <c r="G28" s="521">
        <v>0</v>
      </c>
      <c r="H28" s="521">
        <v>0</v>
      </c>
      <c r="I28" s="521">
        <v>0</v>
      </c>
      <c r="J28" s="521">
        <v>0</v>
      </c>
      <c r="K28" s="521">
        <v>0</v>
      </c>
      <c r="L28" s="521">
        <v>0</v>
      </c>
      <c r="M28" s="521">
        <v>0</v>
      </c>
      <c r="N28" s="521">
        <v>0</v>
      </c>
      <c r="O28" s="521">
        <v>0</v>
      </c>
      <c r="Q28" s="193" t="str">
        <f t="shared" si="2"/>
        <v/>
      </c>
      <c r="R28"/>
    </row>
    <row r="29" spans="1:20" ht="16.5" thickBot="1" x14ac:dyDescent="0.3">
      <c r="B29" s="523" t="s">
        <v>704</v>
      </c>
      <c r="C29" s="524">
        <f t="shared" ref="C29:F29" si="21">SUM(C22:C28)</f>
        <v>0</v>
      </c>
      <c r="D29" s="524">
        <f t="shared" si="21"/>
        <v>0</v>
      </c>
      <c r="E29" s="524">
        <f t="shared" si="21"/>
        <v>0</v>
      </c>
      <c r="F29" s="524">
        <f t="shared" si="21"/>
        <v>0</v>
      </c>
      <c r="G29" s="524">
        <f t="shared" ref="G29:I29" si="22">SUM(G22:G28)</f>
        <v>0</v>
      </c>
      <c r="H29" s="524">
        <f t="shared" si="22"/>
        <v>0</v>
      </c>
      <c r="I29" s="524">
        <f t="shared" si="22"/>
        <v>0</v>
      </c>
      <c r="J29" s="524">
        <f>SUM(J22:J28)</f>
        <v>0</v>
      </c>
      <c r="K29" s="524">
        <f>SUM(K22:K28)</f>
        <v>0</v>
      </c>
      <c r="L29" s="524">
        <f t="shared" ref="L29:M29" si="23">SUM(L22:L28)</f>
        <v>0</v>
      </c>
      <c r="M29" s="524">
        <f t="shared" si="23"/>
        <v>0</v>
      </c>
      <c r="N29" s="524">
        <f t="shared" ref="N29:O29" si="24">SUM(N22:N28)</f>
        <v>0</v>
      </c>
      <c r="O29" s="524">
        <f t="shared" si="24"/>
        <v>0</v>
      </c>
      <c r="Q29" s="193" t="str">
        <f t="shared" si="2"/>
        <v/>
      </c>
    </row>
    <row r="30" spans="1:20" ht="16.5" thickTop="1" x14ac:dyDescent="0.25">
      <c r="B30" s="525" t="s">
        <v>680</v>
      </c>
      <c r="C30" s="526">
        <v>0</v>
      </c>
      <c r="D30" s="526">
        <v>0</v>
      </c>
      <c r="E30" s="526">
        <v>0</v>
      </c>
      <c r="F30" s="526">
        <v>0</v>
      </c>
      <c r="G30" s="526">
        <v>0</v>
      </c>
      <c r="H30" s="527">
        <f t="shared" ref="H30:O30" si="25">ROUND(G30*(1+$R30),0)</f>
        <v>0</v>
      </c>
      <c r="I30" s="527">
        <f t="shared" si="25"/>
        <v>0</v>
      </c>
      <c r="J30" s="527">
        <f t="shared" si="25"/>
        <v>0</v>
      </c>
      <c r="K30" s="527">
        <f t="shared" si="25"/>
        <v>0</v>
      </c>
      <c r="L30" s="527">
        <f t="shared" si="25"/>
        <v>0</v>
      </c>
      <c r="M30" s="527">
        <f t="shared" si="25"/>
        <v>0</v>
      </c>
      <c r="N30" s="527">
        <f t="shared" si="25"/>
        <v>0</v>
      </c>
      <c r="O30" s="527">
        <f t="shared" si="25"/>
        <v>0</v>
      </c>
      <c r="Q30" s="193" t="str">
        <f t="shared" si="2"/>
        <v/>
      </c>
      <c r="R30" s="519">
        <v>0</v>
      </c>
    </row>
    <row r="31" spans="1:20" x14ac:dyDescent="0.25"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314"/>
      <c r="Q31" s="193" t="str">
        <f t="shared" si="2"/>
        <v/>
      </c>
      <c r="R31" s="528"/>
    </row>
    <row r="32" spans="1:20" ht="16.5" thickBot="1" x14ac:dyDescent="0.3">
      <c r="B32" s="529" t="s">
        <v>821</v>
      </c>
      <c r="C32" s="530">
        <f>C14-C29-C30</f>
        <v>0</v>
      </c>
      <c r="D32" s="530">
        <f t="shared" ref="D32:H32" si="26">D14-D29-D30</f>
        <v>0</v>
      </c>
      <c r="E32" s="530">
        <f t="shared" si="26"/>
        <v>0</v>
      </c>
      <c r="F32" s="530">
        <f t="shared" si="26"/>
        <v>0</v>
      </c>
      <c r="G32" s="530">
        <f t="shared" si="26"/>
        <v>0</v>
      </c>
      <c r="H32" s="530">
        <f t="shared" si="26"/>
        <v>0</v>
      </c>
      <c r="I32" s="530">
        <f>I14-I29-I30</f>
        <v>0</v>
      </c>
      <c r="J32" s="530">
        <f>J14-J29-J30</f>
        <v>0</v>
      </c>
      <c r="K32" s="530">
        <f>K14-K29-K30</f>
        <v>0</v>
      </c>
      <c r="L32" s="530">
        <f t="shared" ref="L32:M32" si="27">L14-L29-L30</f>
        <v>0</v>
      </c>
      <c r="M32" s="530">
        <f t="shared" si="27"/>
        <v>0</v>
      </c>
      <c r="N32" s="530">
        <f t="shared" ref="N32:O32" si="28">N14-N29-N30</f>
        <v>0</v>
      </c>
      <c r="O32" s="530">
        <f t="shared" si="28"/>
        <v>0</v>
      </c>
      <c r="Q32" s="193" t="str">
        <f t="shared" si="2"/>
        <v/>
      </c>
    </row>
    <row r="33" spans="1:19" ht="16.5" thickTop="1" x14ac:dyDescent="0.25">
      <c r="C33"/>
      <c r="D33"/>
      <c r="E33"/>
      <c r="F33"/>
      <c r="G33"/>
      <c r="H33"/>
      <c r="Q33" s="193"/>
    </row>
    <row r="34" spans="1:19" x14ac:dyDescent="0.25">
      <c r="B34" s="439" t="s">
        <v>26</v>
      </c>
      <c r="C34" s="531" t="str">
        <f>C4</f>
        <v>FY2020</v>
      </c>
      <c r="D34" s="531" t="str">
        <f t="shared" ref="D34:M34" si="29">D4</f>
        <v>FY2021</v>
      </c>
      <c r="E34" s="531" t="str">
        <f t="shared" si="29"/>
        <v>FY2022</v>
      </c>
      <c r="F34" s="531" t="str">
        <f t="shared" si="29"/>
        <v>FY2023</v>
      </c>
      <c r="G34" s="531" t="str">
        <f t="shared" si="29"/>
        <v>FY2024</v>
      </c>
      <c r="H34" s="531" t="str">
        <f t="shared" si="29"/>
        <v>FY2025</v>
      </c>
      <c r="I34" s="531" t="str">
        <f t="shared" si="29"/>
        <v>FY2026</v>
      </c>
      <c r="J34" s="531" t="str">
        <f t="shared" si="29"/>
        <v>FY2027</v>
      </c>
      <c r="K34" s="531" t="str">
        <f t="shared" si="29"/>
        <v>FY2028</v>
      </c>
      <c r="L34" s="531" t="str">
        <f t="shared" si="29"/>
        <v>FY2029</v>
      </c>
      <c r="M34" s="531" t="str">
        <f t="shared" si="29"/>
        <v>FY2030</v>
      </c>
      <c r="N34" s="531" t="str">
        <f t="shared" ref="N34:O34" si="30">N4</f>
        <v>FY2031</v>
      </c>
      <c r="O34" s="531" t="str">
        <f t="shared" si="30"/>
        <v>FY2032</v>
      </c>
      <c r="Q34" s="193"/>
    </row>
    <row r="35" spans="1:19" s="532" customFormat="1" x14ac:dyDescent="0.25">
      <c r="B35" s="431" t="s">
        <v>280</v>
      </c>
      <c r="C35" s="432">
        <f>'Fiscal Years'!B13</f>
        <v>43647</v>
      </c>
      <c r="D35" s="432">
        <f>'Fiscal Years'!C13</f>
        <v>44013</v>
      </c>
      <c r="E35" s="432">
        <f>'Fiscal Years'!D13</f>
        <v>44378</v>
      </c>
      <c r="F35" s="432">
        <f>'Fiscal Years'!E13</f>
        <v>44743</v>
      </c>
      <c r="G35" s="432">
        <f>'Fiscal Years'!F13</f>
        <v>45108</v>
      </c>
      <c r="H35" s="432">
        <f>'Fiscal Years'!G13</f>
        <v>45474</v>
      </c>
      <c r="I35" s="432">
        <f>'Fiscal Years'!H13</f>
        <v>45839</v>
      </c>
      <c r="J35" s="432">
        <f>'Fiscal Years'!I13</f>
        <v>46204</v>
      </c>
      <c r="K35" s="432">
        <f>'Fiscal Years'!J13</f>
        <v>46569</v>
      </c>
      <c r="L35" s="432">
        <f>'Fiscal Years'!K13</f>
        <v>46935</v>
      </c>
      <c r="M35" s="432">
        <f>'Fiscal Years'!L13</f>
        <v>47300</v>
      </c>
      <c r="N35" s="432">
        <f>'Fiscal Years'!M13</f>
        <v>47665</v>
      </c>
      <c r="O35" s="432">
        <f>'Fiscal Years'!N13</f>
        <v>48030</v>
      </c>
      <c r="P35" s="494"/>
      <c r="Q35" s="193"/>
      <c r="R35" s="493"/>
    </row>
    <row r="36" spans="1:19" s="515" customFormat="1" x14ac:dyDescent="0.25">
      <c r="B36" s="533" t="s">
        <v>490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492"/>
      <c r="Q36" s="193" t="str">
        <f t="shared" si="2"/>
        <v/>
      </c>
      <c r="R36" s="493"/>
      <c r="S36" s="369"/>
    </row>
    <row r="37" spans="1:19" s="515" customFormat="1" x14ac:dyDescent="0.25">
      <c r="B37" s="534" t="s">
        <v>608</v>
      </c>
      <c r="C37" s="535" t="str">
        <f t="shared" ref="C37:K37" si="31">IFERROR(C36/C14,"")</f>
        <v/>
      </c>
      <c r="D37" s="535" t="str">
        <f t="shared" si="31"/>
        <v/>
      </c>
      <c r="E37" s="535" t="str">
        <f t="shared" si="31"/>
        <v/>
      </c>
      <c r="F37" s="535" t="str">
        <f t="shared" si="31"/>
        <v/>
      </c>
      <c r="G37" s="535" t="str">
        <f t="shared" si="31"/>
        <v/>
      </c>
      <c r="H37" s="535" t="str">
        <f t="shared" si="31"/>
        <v/>
      </c>
      <c r="I37" s="535" t="str">
        <f t="shared" si="31"/>
        <v/>
      </c>
      <c r="J37" s="535" t="str">
        <f t="shared" si="31"/>
        <v/>
      </c>
      <c r="K37" s="535" t="str">
        <f t="shared" si="31"/>
        <v/>
      </c>
      <c r="L37" s="535" t="str">
        <f t="shared" ref="L37:M37" si="32">IFERROR(L36/L14,"")</f>
        <v/>
      </c>
      <c r="M37" s="535" t="str">
        <f t="shared" si="32"/>
        <v/>
      </c>
      <c r="N37" s="535" t="str">
        <f t="shared" ref="N37:O37" si="33">IFERROR(N36/N14,"")</f>
        <v/>
      </c>
      <c r="O37" s="535" t="str">
        <f t="shared" si="33"/>
        <v/>
      </c>
      <c r="P37" s="492"/>
      <c r="Q37" s="193" t="str">
        <f t="shared" si="2"/>
        <v/>
      </c>
      <c r="R37" s="493"/>
      <c r="S37" s="369"/>
    </row>
    <row r="38" spans="1:19" s="515" customFormat="1" ht="16.5" thickBot="1" x14ac:dyDescent="0.3">
      <c r="A38" s="536"/>
      <c r="B38" s="536"/>
      <c r="C38" s="537"/>
      <c r="D38" s="537"/>
      <c r="E38" s="537"/>
      <c r="F38" s="537"/>
      <c r="G38" s="537"/>
      <c r="H38" s="537"/>
      <c r="I38" s="537"/>
      <c r="J38" s="537"/>
      <c r="K38" s="537"/>
      <c r="L38" s="537"/>
      <c r="M38" s="537"/>
      <c r="N38" s="537"/>
      <c r="O38" s="537"/>
      <c r="P38" s="537"/>
      <c r="Q38" s="537"/>
      <c r="R38" s="537"/>
      <c r="S38" s="369"/>
    </row>
    <row r="40" spans="1:19" x14ac:dyDescent="0.25">
      <c r="C40" s="494" t="str">
        <f>C4</f>
        <v>FY2020</v>
      </c>
      <c r="D40" s="494" t="str">
        <f t="shared" ref="D40:M40" si="34">D4</f>
        <v>FY2021</v>
      </c>
      <c r="E40" s="494" t="str">
        <f t="shared" si="34"/>
        <v>FY2022</v>
      </c>
      <c r="F40" s="494" t="str">
        <f t="shared" si="34"/>
        <v>FY2023</v>
      </c>
      <c r="G40" s="494" t="str">
        <f t="shared" si="34"/>
        <v>FY2024</v>
      </c>
      <c r="H40" s="494" t="str">
        <f t="shared" si="34"/>
        <v>FY2025</v>
      </c>
      <c r="I40" s="494" t="str">
        <f t="shared" si="34"/>
        <v>FY2026</v>
      </c>
      <c r="J40" s="494" t="str">
        <f t="shared" si="34"/>
        <v>FY2027</v>
      </c>
      <c r="K40" s="494" t="str">
        <f t="shared" si="34"/>
        <v>FY2028</v>
      </c>
      <c r="L40" s="494" t="str">
        <f t="shared" si="34"/>
        <v>FY2029</v>
      </c>
      <c r="M40" s="494" t="str">
        <f t="shared" si="34"/>
        <v>FY2030</v>
      </c>
      <c r="N40" s="494" t="str">
        <f t="shared" ref="N40:O40" si="35">N4</f>
        <v>FY2031</v>
      </c>
      <c r="O40" s="494" t="str">
        <f t="shared" si="35"/>
        <v>FY2032</v>
      </c>
      <c r="Q40" s="306" t="s">
        <v>612</v>
      </c>
      <c r="R40" s="375" t="s">
        <v>3</v>
      </c>
    </row>
    <row r="41" spans="1:19" x14ac:dyDescent="0.25">
      <c r="C41" s="494" t="str">
        <f>C5</f>
        <v>Budget</v>
      </c>
      <c r="D41" s="494" t="str">
        <f t="shared" ref="D41:M41" si="36">D5</f>
        <v>Budget</v>
      </c>
      <c r="E41" s="494" t="str">
        <f t="shared" si="36"/>
        <v>Budget</v>
      </c>
      <c r="F41" s="494" t="str">
        <f t="shared" si="36"/>
        <v>Budget</v>
      </c>
      <c r="G41" s="494" t="str">
        <f t="shared" si="36"/>
        <v>Budget</v>
      </c>
      <c r="H41" s="494" t="str">
        <f t="shared" si="36"/>
        <v>Budget</v>
      </c>
      <c r="I41" s="494" t="str">
        <f t="shared" si="36"/>
        <v>Budget</v>
      </c>
      <c r="J41" s="494" t="str">
        <f t="shared" si="36"/>
        <v>Budget</v>
      </c>
      <c r="K41" s="494" t="str">
        <f t="shared" si="36"/>
        <v>Projected</v>
      </c>
      <c r="L41" s="494" t="str">
        <f t="shared" si="36"/>
        <v>Projected</v>
      </c>
      <c r="M41" s="494" t="str">
        <f t="shared" si="36"/>
        <v>Projected</v>
      </c>
      <c r="N41" s="494" t="str">
        <f t="shared" ref="N41:O41" si="37">N5</f>
        <v>Projected</v>
      </c>
      <c r="O41" s="494" t="str">
        <f t="shared" si="37"/>
        <v>Projected</v>
      </c>
      <c r="P41" s="494"/>
      <c r="Q41" s="306" t="s">
        <v>316</v>
      </c>
      <c r="R41" s="375" t="s">
        <v>10</v>
      </c>
    </row>
    <row r="42" spans="1:19" x14ac:dyDescent="0.25">
      <c r="B42" s="62" t="s">
        <v>493</v>
      </c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283"/>
      <c r="R42" s="375"/>
    </row>
    <row r="43" spans="1:19" s="339" customFormat="1" x14ac:dyDescent="0.25">
      <c r="A43" s="495" t="s">
        <v>164</v>
      </c>
      <c r="B43" s="496" t="s">
        <v>219</v>
      </c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  <c r="N43" s="497"/>
      <c r="O43" s="497"/>
      <c r="P43" s="498"/>
      <c r="Q43" s="193"/>
      <c r="R43" s="499"/>
    </row>
    <row r="44" spans="1:19" x14ac:dyDescent="0.25">
      <c r="B44" s="500" t="s">
        <v>494</v>
      </c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f t="shared" ref="H44:K44" si="38">H65+H66-H45</f>
        <v>0</v>
      </c>
      <c r="I44" s="60">
        <f t="shared" si="38"/>
        <v>0</v>
      </c>
      <c r="J44" s="60">
        <f t="shared" si="38"/>
        <v>0</v>
      </c>
      <c r="K44" s="60">
        <f t="shared" si="38"/>
        <v>0</v>
      </c>
      <c r="L44" s="60">
        <f t="shared" ref="L44:M44" si="39">L65+L66-L45</f>
        <v>0</v>
      </c>
      <c r="M44" s="60">
        <f t="shared" si="39"/>
        <v>0</v>
      </c>
      <c r="N44" s="60">
        <f t="shared" ref="N44:O44" si="40">N65+N66-N45-N47-N48</f>
        <v>0</v>
      </c>
      <c r="O44" s="60">
        <f t="shared" si="40"/>
        <v>0</v>
      </c>
      <c r="Q44" s="193" t="str">
        <f t="shared" ref="Q44:Q68" si="41">IFERROR(AVERAGE((H44-G44)/G44,(I44-H44)/H44,(J44-I44)/I44),"")</f>
        <v/>
      </c>
    </row>
    <row r="45" spans="1:19" x14ac:dyDescent="0.25">
      <c r="B45" s="500" t="s">
        <v>495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Q45" s="193" t="str">
        <f t="shared" si="41"/>
        <v/>
      </c>
    </row>
    <row r="46" spans="1:19" x14ac:dyDescent="0.25">
      <c r="B46" s="501" t="s">
        <v>489</v>
      </c>
      <c r="C46" s="502">
        <f t="shared" ref="C46:I46" si="42">SUM(C44:C45)</f>
        <v>0</v>
      </c>
      <c r="D46" s="502">
        <f t="shared" si="42"/>
        <v>0</v>
      </c>
      <c r="E46" s="502">
        <f t="shared" si="42"/>
        <v>0</v>
      </c>
      <c r="F46" s="502">
        <f t="shared" si="42"/>
        <v>0</v>
      </c>
      <c r="G46" s="502">
        <f t="shared" si="42"/>
        <v>0</v>
      </c>
      <c r="H46" s="502">
        <f t="shared" si="42"/>
        <v>0</v>
      </c>
      <c r="I46" s="502">
        <f t="shared" si="42"/>
        <v>0</v>
      </c>
      <c r="J46" s="502">
        <f>SUM(J44:J45)</f>
        <v>0</v>
      </c>
      <c r="K46" s="502">
        <f>SUM(K44:K45)</f>
        <v>0</v>
      </c>
      <c r="L46" s="502">
        <f t="shared" ref="L46:N46" si="43">SUM(L44:L45)</f>
        <v>0</v>
      </c>
      <c r="M46" s="502">
        <f t="shared" si="43"/>
        <v>0</v>
      </c>
      <c r="N46" s="502">
        <f t="shared" si="43"/>
        <v>0</v>
      </c>
      <c r="O46" s="502">
        <f t="shared" ref="O46" si="44">SUM(O44:O45)</f>
        <v>0</v>
      </c>
      <c r="Q46" s="193" t="str">
        <f t="shared" si="41"/>
        <v/>
      </c>
    </row>
    <row r="47" spans="1:19" x14ac:dyDescent="0.25">
      <c r="B47" s="500" t="s">
        <v>496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Q47" s="193" t="str">
        <f t="shared" si="41"/>
        <v/>
      </c>
    </row>
    <row r="48" spans="1:19" x14ac:dyDescent="0.25">
      <c r="B48" s="500" t="s">
        <v>491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Q48" s="193" t="str">
        <f t="shared" si="41"/>
        <v/>
      </c>
    </row>
    <row r="49" spans="1:19" x14ac:dyDescent="0.25">
      <c r="B49" s="500" t="s">
        <v>541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Q49" s="193" t="str">
        <f t="shared" si="41"/>
        <v/>
      </c>
    </row>
    <row r="50" spans="1:19" ht="21" customHeight="1" x14ac:dyDescent="0.25">
      <c r="B50" s="503" t="s">
        <v>492</v>
      </c>
      <c r="C50" s="504">
        <f t="shared" ref="C50:G50" si="45">SUM(C46:C49)</f>
        <v>0</v>
      </c>
      <c r="D50" s="504">
        <f t="shared" si="45"/>
        <v>0</v>
      </c>
      <c r="E50" s="504">
        <f t="shared" si="45"/>
        <v>0</v>
      </c>
      <c r="F50" s="504">
        <f t="shared" si="45"/>
        <v>0</v>
      </c>
      <c r="G50" s="504">
        <f t="shared" si="45"/>
        <v>0</v>
      </c>
      <c r="H50" s="504">
        <f t="shared" ref="H50" si="46">SUM(H46:H49)</f>
        <v>0</v>
      </c>
      <c r="I50" s="504">
        <f>SUM(I46:I49)</f>
        <v>0</v>
      </c>
      <c r="J50" s="504">
        <f>SUM(J46:J49)</f>
        <v>0</v>
      </c>
      <c r="K50" s="504">
        <f>SUM(K46:K49)</f>
        <v>0</v>
      </c>
      <c r="L50" s="504">
        <f t="shared" ref="L50:N50" si="47">SUM(L46:L49)</f>
        <v>0</v>
      </c>
      <c r="M50" s="504">
        <f t="shared" si="47"/>
        <v>0</v>
      </c>
      <c r="N50" s="504">
        <f t="shared" si="47"/>
        <v>0</v>
      </c>
      <c r="O50" s="504">
        <f t="shared" ref="O50" si="48">SUM(O46:O49)</f>
        <v>0</v>
      </c>
      <c r="Q50" s="193" t="str">
        <f t="shared" si="41"/>
        <v/>
      </c>
    </row>
    <row r="51" spans="1:19" x14ac:dyDescent="0.25"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Q51" s="193" t="str">
        <f t="shared" si="41"/>
        <v/>
      </c>
    </row>
    <row r="52" spans="1:19" s="510" customFormat="1" x14ac:dyDescent="0.25">
      <c r="A52" s="495" t="s">
        <v>164</v>
      </c>
      <c r="B52" s="505" t="s">
        <v>229</v>
      </c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8"/>
      <c r="Q52" s="193" t="str">
        <f t="shared" si="41"/>
        <v/>
      </c>
      <c r="R52" s="509"/>
    </row>
    <row r="53" spans="1:19" x14ac:dyDescent="0.25">
      <c r="B53" s="500" t="s">
        <v>497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Q53" s="193" t="str">
        <f t="shared" si="41"/>
        <v/>
      </c>
    </row>
    <row r="54" spans="1:19" ht="16.5" thickBot="1" x14ac:dyDescent="0.3">
      <c r="B54" s="511" t="s">
        <v>126</v>
      </c>
      <c r="C54" s="512">
        <f t="shared" ref="C54:I54" si="49">IF(C53&gt;0,C53-C46,0)</f>
        <v>0</v>
      </c>
      <c r="D54" s="512">
        <f t="shared" si="49"/>
        <v>0</v>
      </c>
      <c r="E54" s="512">
        <f t="shared" si="49"/>
        <v>0</v>
      </c>
      <c r="F54" s="512">
        <f t="shared" si="49"/>
        <v>0</v>
      </c>
      <c r="G54" s="512">
        <f t="shared" si="49"/>
        <v>0</v>
      </c>
      <c r="H54" s="512">
        <f t="shared" si="49"/>
        <v>0</v>
      </c>
      <c r="I54" s="512">
        <f t="shared" si="49"/>
        <v>0</v>
      </c>
      <c r="J54" s="512">
        <f>IF(J53&gt;0,J53-J46,0)</f>
        <v>0</v>
      </c>
      <c r="K54" s="512">
        <f>IF(K53&gt;0,K53-K46,0)</f>
        <v>0</v>
      </c>
      <c r="L54" s="512">
        <f t="shared" ref="L54:N54" si="50">IF(L53&gt;0,L53-L46,0)</f>
        <v>0</v>
      </c>
      <c r="M54" s="512">
        <f t="shared" si="50"/>
        <v>0</v>
      </c>
      <c r="N54" s="512">
        <f t="shared" si="50"/>
        <v>0</v>
      </c>
      <c r="O54" s="512">
        <f t="shared" ref="O54" si="51">IF(O53&gt;0,O53-O46,0)</f>
        <v>0</v>
      </c>
      <c r="Q54" s="193" t="str">
        <f t="shared" si="41"/>
        <v/>
      </c>
    </row>
    <row r="55" spans="1:19" s="82" customFormat="1" ht="16.5" thickTop="1" x14ac:dyDescent="0.25">
      <c r="B55" s="513" t="s">
        <v>168</v>
      </c>
      <c r="C55" s="514" t="str">
        <f t="shared" ref="C55:K55" si="52">IFERROR(C54/C46,"")</f>
        <v/>
      </c>
      <c r="D55" s="514" t="str">
        <f t="shared" si="52"/>
        <v/>
      </c>
      <c r="E55" s="514" t="str">
        <f t="shared" si="52"/>
        <v/>
      </c>
      <c r="F55" s="514" t="str">
        <f t="shared" si="52"/>
        <v/>
      </c>
      <c r="G55" s="514" t="str">
        <f t="shared" si="52"/>
        <v/>
      </c>
      <c r="H55" s="514" t="str">
        <f t="shared" si="52"/>
        <v/>
      </c>
      <c r="I55" s="514" t="str">
        <f t="shared" si="52"/>
        <v/>
      </c>
      <c r="J55" s="514" t="str">
        <f t="shared" si="52"/>
        <v/>
      </c>
      <c r="K55" s="514" t="str">
        <f t="shared" si="52"/>
        <v/>
      </c>
      <c r="L55" s="514" t="str">
        <f t="shared" ref="L55:N55" si="53">IFERROR(L54/L46,"")</f>
        <v/>
      </c>
      <c r="M55" s="514" t="str">
        <f t="shared" si="53"/>
        <v/>
      </c>
      <c r="N55" s="514" t="str">
        <f t="shared" si="53"/>
        <v/>
      </c>
      <c r="O55" s="514" t="str">
        <f t="shared" ref="O55" si="54">IFERROR(O54/O46,"")</f>
        <v/>
      </c>
      <c r="P55" s="86"/>
      <c r="Q55" s="193" t="str">
        <f t="shared" si="41"/>
        <v/>
      </c>
    </row>
    <row r="56" spans="1:19" s="515" customFormat="1" x14ac:dyDescent="0.25">
      <c r="B56" s="516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492"/>
      <c r="Q56" s="193" t="str">
        <f t="shared" si="41"/>
        <v/>
      </c>
      <c r="R56" s="493"/>
      <c r="S56" s="369"/>
    </row>
    <row r="57" spans="1:19" s="62" customFormat="1" x14ac:dyDescent="0.25">
      <c r="A57" s="517" t="s">
        <v>169</v>
      </c>
      <c r="B57" s="496" t="s">
        <v>144</v>
      </c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492"/>
      <c r="Q57" s="193" t="str">
        <f t="shared" si="41"/>
        <v/>
      </c>
      <c r="R57" s="499"/>
    </row>
    <row r="58" spans="1:19" x14ac:dyDescent="0.25">
      <c r="B58" s="58" t="s">
        <v>52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12">
        <f t="shared" ref="H58:K58" si="55">+G58</f>
        <v>0</v>
      </c>
      <c r="I58" s="12">
        <f t="shared" si="55"/>
        <v>0</v>
      </c>
      <c r="J58" s="12">
        <f t="shared" si="55"/>
        <v>0</v>
      </c>
      <c r="K58" s="12">
        <f t="shared" si="55"/>
        <v>0</v>
      </c>
      <c r="L58" s="12">
        <f t="shared" ref="L58" si="56">+K58</f>
        <v>0</v>
      </c>
      <c r="M58" s="12">
        <f t="shared" ref="M58:O58" si="57">+L58</f>
        <v>0</v>
      </c>
      <c r="N58" s="12">
        <f t="shared" si="57"/>
        <v>0</v>
      </c>
      <c r="O58" s="12">
        <f t="shared" si="57"/>
        <v>0</v>
      </c>
      <c r="Q58" s="193" t="str">
        <f t="shared" si="41"/>
        <v/>
      </c>
      <c r="R58" s="455" t="s">
        <v>540</v>
      </c>
      <c r="S58" s="456" t="s">
        <v>539</v>
      </c>
    </row>
    <row r="59" spans="1:19" x14ac:dyDescent="0.25">
      <c r="B59" s="58" t="s">
        <v>53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12">
        <f t="shared" ref="H59:O60" si="58">ROUND(G59*(1+$R59),0)</f>
        <v>0</v>
      </c>
      <c r="I59" s="12">
        <f t="shared" si="58"/>
        <v>0</v>
      </c>
      <c r="J59" s="12">
        <f t="shared" si="58"/>
        <v>0</v>
      </c>
      <c r="K59" s="12">
        <f t="shared" si="58"/>
        <v>0</v>
      </c>
      <c r="L59" s="12">
        <f t="shared" si="58"/>
        <v>0</v>
      </c>
      <c r="M59" s="12">
        <f t="shared" si="58"/>
        <v>0</v>
      </c>
      <c r="N59" s="12">
        <f t="shared" si="58"/>
        <v>0</v>
      </c>
      <c r="O59" s="12">
        <f t="shared" si="58"/>
        <v>0</v>
      </c>
      <c r="Q59" s="193" t="str">
        <f t="shared" si="41"/>
        <v/>
      </c>
      <c r="R59" s="519">
        <v>0</v>
      </c>
    </row>
    <row r="60" spans="1:19" x14ac:dyDescent="0.25">
      <c r="B60" s="58" t="s">
        <v>138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12">
        <f t="shared" si="58"/>
        <v>0</v>
      </c>
      <c r="I60" s="12">
        <f t="shared" si="58"/>
        <v>0</v>
      </c>
      <c r="J60" s="12">
        <f t="shared" si="58"/>
        <v>0</v>
      </c>
      <c r="K60" s="12">
        <f t="shared" si="58"/>
        <v>0</v>
      </c>
      <c r="L60" s="12">
        <f t="shared" si="58"/>
        <v>0</v>
      </c>
      <c r="M60" s="12">
        <f t="shared" si="58"/>
        <v>0</v>
      </c>
      <c r="N60" s="12">
        <f t="shared" si="58"/>
        <v>0</v>
      </c>
      <c r="O60" s="12">
        <f t="shared" si="58"/>
        <v>0</v>
      </c>
      <c r="Q60" s="193" t="str">
        <f t="shared" si="41"/>
        <v/>
      </c>
      <c r="R60" s="519"/>
    </row>
    <row r="61" spans="1:19" x14ac:dyDescent="0.25">
      <c r="B61" s="58" t="s">
        <v>88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f>Debt!H9</f>
        <v>0</v>
      </c>
      <c r="I61" s="60">
        <f>Debt!I9</f>
        <v>0</v>
      </c>
      <c r="J61" s="60">
        <f>Debt!J9</f>
        <v>0</v>
      </c>
      <c r="K61" s="60">
        <f>Debt!K9</f>
        <v>0</v>
      </c>
      <c r="L61" s="60">
        <f>Debt!L9</f>
        <v>0</v>
      </c>
      <c r="M61" s="60">
        <f>Debt!M9</f>
        <v>0</v>
      </c>
      <c r="N61" s="60">
        <f>Debt!N44</f>
        <v>0</v>
      </c>
      <c r="O61" s="60">
        <f>Debt!O44</f>
        <v>0</v>
      </c>
      <c r="Q61" s="193" t="str">
        <f t="shared" si="41"/>
        <v/>
      </c>
      <c r="R61" s="467" t="s">
        <v>125</v>
      </c>
    </row>
    <row r="62" spans="1:19" x14ac:dyDescent="0.25">
      <c r="B62" s="520" t="s">
        <v>137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12">
        <f t="shared" ref="H62:M63" si="59">ROUND(G62*(1+$R62),0)</f>
        <v>0</v>
      </c>
      <c r="I62" s="12">
        <f t="shared" si="59"/>
        <v>0</v>
      </c>
      <c r="J62" s="12">
        <f t="shared" si="59"/>
        <v>0</v>
      </c>
      <c r="K62" s="12">
        <f t="shared" si="59"/>
        <v>0</v>
      </c>
      <c r="L62" s="12">
        <f t="shared" si="59"/>
        <v>0</v>
      </c>
      <c r="M62" s="12">
        <f t="shared" si="59"/>
        <v>0</v>
      </c>
      <c r="N62" s="521">
        <v>0</v>
      </c>
      <c r="O62" s="521">
        <v>0</v>
      </c>
      <c r="Q62" s="193" t="str">
        <f t="shared" si="41"/>
        <v/>
      </c>
      <c r="R62" s="519">
        <v>0</v>
      </c>
    </row>
    <row r="63" spans="1:19" x14ac:dyDescent="0.25">
      <c r="B63" s="522" t="s">
        <v>153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12">
        <f t="shared" si="59"/>
        <v>0</v>
      </c>
      <c r="I63" s="12">
        <f t="shared" si="59"/>
        <v>0</v>
      </c>
      <c r="J63" s="12">
        <f t="shared" si="59"/>
        <v>0</v>
      </c>
      <c r="K63" s="12">
        <f t="shared" si="59"/>
        <v>0</v>
      </c>
      <c r="L63" s="12">
        <f t="shared" si="59"/>
        <v>0</v>
      </c>
      <c r="M63" s="12">
        <f t="shared" si="59"/>
        <v>0</v>
      </c>
      <c r="N63" s="12">
        <f>ROUND(M63*(1+$R63),0)</f>
        <v>0</v>
      </c>
      <c r="O63" s="12">
        <f>ROUND(N63*(1+$R63),0)</f>
        <v>0</v>
      </c>
      <c r="Q63" s="193" t="str">
        <f t="shared" si="41"/>
        <v/>
      </c>
      <c r="R63" s="519">
        <v>0</v>
      </c>
    </row>
    <row r="64" spans="1:19" x14ac:dyDescent="0.25">
      <c r="B64" s="522" t="s">
        <v>485</v>
      </c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521">
        <v>0</v>
      </c>
      <c r="O64" s="521">
        <v>0</v>
      </c>
      <c r="Q64" s="193" t="str">
        <f t="shared" si="41"/>
        <v/>
      </c>
      <c r="R64"/>
    </row>
    <row r="65" spans="1:20" ht="16.5" thickBot="1" x14ac:dyDescent="0.3">
      <c r="B65" s="523" t="s">
        <v>704</v>
      </c>
      <c r="C65" s="524">
        <f t="shared" ref="C65:E65" si="60">SUM(C58:C64)</f>
        <v>0</v>
      </c>
      <c r="D65" s="524">
        <f t="shared" si="60"/>
        <v>0</v>
      </c>
      <c r="E65" s="524">
        <f t="shared" si="60"/>
        <v>0</v>
      </c>
      <c r="F65" s="524">
        <f>SUM(F58:F64)</f>
        <v>0</v>
      </c>
      <c r="G65" s="524">
        <f t="shared" ref="G65:K65" si="61">SUM(G58:G64)</f>
        <v>0</v>
      </c>
      <c r="H65" s="524">
        <f t="shared" si="61"/>
        <v>0</v>
      </c>
      <c r="I65" s="524">
        <f t="shared" si="61"/>
        <v>0</v>
      </c>
      <c r="J65" s="524">
        <f t="shared" si="61"/>
        <v>0</v>
      </c>
      <c r="K65" s="524">
        <f t="shared" si="61"/>
        <v>0</v>
      </c>
      <c r="L65" s="524">
        <f t="shared" ref="L65:N65" si="62">SUM(L58:L64)</f>
        <v>0</v>
      </c>
      <c r="M65" s="524">
        <f t="shared" si="62"/>
        <v>0</v>
      </c>
      <c r="N65" s="524">
        <f t="shared" si="62"/>
        <v>0</v>
      </c>
      <c r="O65" s="524">
        <f t="shared" ref="O65" si="63">SUM(O58:O64)</f>
        <v>0</v>
      </c>
      <c r="Q65" s="193" t="str">
        <f t="shared" si="41"/>
        <v/>
      </c>
    </row>
    <row r="66" spans="1:20" ht="16.5" thickTop="1" x14ac:dyDescent="0.25">
      <c r="B66" s="525" t="s">
        <v>680</v>
      </c>
      <c r="C66" s="526">
        <v>0</v>
      </c>
      <c r="D66" s="526">
        <v>0</v>
      </c>
      <c r="E66" s="526">
        <v>0</v>
      </c>
      <c r="F66" s="526">
        <v>0</v>
      </c>
      <c r="G66" s="527">
        <v>0</v>
      </c>
      <c r="H66" s="527">
        <f t="shared" ref="H66:O66" si="64">ROUND(G66*(1+$R66),0)</f>
        <v>0</v>
      </c>
      <c r="I66" s="527">
        <f t="shared" si="64"/>
        <v>0</v>
      </c>
      <c r="J66" s="527">
        <f t="shared" si="64"/>
        <v>0</v>
      </c>
      <c r="K66" s="527">
        <f t="shared" si="64"/>
        <v>0</v>
      </c>
      <c r="L66" s="527">
        <f t="shared" si="64"/>
        <v>0</v>
      </c>
      <c r="M66" s="527">
        <f t="shared" si="64"/>
        <v>0</v>
      </c>
      <c r="N66" s="527">
        <f t="shared" si="64"/>
        <v>0</v>
      </c>
      <c r="O66" s="527">
        <f t="shared" si="64"/>
        <v>0</v>
      </c>
      <c r="Q66" s="193" t="str">
        <f t="shared" si="41"/>
        <v/>
      </c>
      <c r="R66" s="519">
        <v>0</v>
      </c>
    </row>
    <row r="67" spans="1:20" x14ac:dyDescent="0.25"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314"/>
      <c r="Q67" s="193" t="str">
        <f t="shared" si="41"/>
        <v/>
      </c>
      <c r="R67" s="528"/>
    </row>
    <row r="68" spans="1:20" ht="16.5" thickBot="1" x14ac:dyDescent="0.3">
      <c r="B68" s="529" t="s">
        <v>821</v>
      </c>
      <c r="C68" s="530">
        <f t="shared" ref="C68:H68" si="65">C50-C65-C66</f>
        <v>0</v>
      </c>
      <c r="D68" s="530">
        <f t="shared" si="65"/>
        <v>0</v>
      </c>
      <c r="E68" s="530">
        <f t="shared" si="65"/>
        <v>0</v>
      </c>
      <c r="F68" s="530">
        <f t="shared" si="65"/>
        <v>0</v>
      </c>
      <c r="G68" s="530">
        <f t="shared" si="65"/>
        <v>0</v>
      </c>
      <c r="H68" s="530">
        <f t="shared" si="65"/>
        <v>0</v>
      </c>
      <c r="I68" s="530">
        <f>I50-I65-I66</f>
        <v>0</v>
      </c>
      <c r="J68" s="530">
        <f>J50-J65-J66</f>
        <v>0</v>
      </c>
      <c r="K68" s="530">
        <f>K50-K65-K66</f>
        <v>0</v>
      </c>
      <c r="L68" s="530">
        <f t="shared" ref="L68:N68" si="66">L50-L65-L66</f>
        <v>0</v>
      </c>
      <c r="M68" s="530">
        <f t="shared" si="66"/>
        <v>0</v>
      </c>
      <c r="N68" s="530">
        <f t="shared" si="66"/>
        <v>0</v>
      </c>
      <c r="O68" s="530">
        <f t="shared" ref="O68" si="67">O50-O65-O66</f>
        <v>0</v>
      </c>
      <c r="Q68" s="193" t="str">
        <f t="shared" si="41"/>
        <v/>
      </c>
    </row>
    <row r="69" spans="1:20" ht="16.5" thickTop="1" x14ac:dyDescent="0.25">
      <c r="C69"/>
      <c r="D69"/>
      <c r="E69"/>
      <c r="F69"/>
      <c r="G69"/>
      <c r="H69"/>
      <c r="I69"/>
      <c r="J69"/>
      <c r="K69"/>
      <c r="L69"/>
      <c r="M69"/>
      <c r="Q69" s="193"/>
    </row>
    <row r="70" spans="1:20" x14ac:dyDescent="0.25">
      <c r="B70" s="439" t="s">
        <v>26</v>
      </c>
      <c r="C70" s="531" t="str">
        <f>C34</f>
        <v>FY2020</v>
      </c>
      <c r="D70" s="531" t="str">
        <f t="shared" ref="D70:M70" si="68">D34</f>
        <v>FY2021</v>
      </c>
      <c r="E70" s="531" t="str">
        <f t="shared" si="68"/>
        <v>FY2022</v>
      </c>
      <c r="F70" s="531" t="str">
        <f t="shared" si="68"/>
        <v>FY2023</v>
      </c>
      <c r="G70" s="531" t="str">
        <f t="shared" si="68"/>
        <v>FY2024</v>
      </c>
      <c r="H70" s="531" t="str">
        <f t="shared" si="68"/>
        <v>FY2025</v>
      </c>
      <c r="I70" s="531" t="str">
        <f t="shared" si="68"/>
        <v>FY2026</v>
      </c>
      <c r="J70" s="531" t="str">
        <f t="shared" si="68"/>
        <v>FY2027</v>
      </c>
      <c r="K70" s="531" t="str">
        <f t="shared" si="68"/>
        <v>FY2028</v>
      </c>
      <c r="L70" s="531" t="str">
        <f t="shared" si="68"/>
        <v>FY2029</v>
      </c>
      <c r="M70" s="531" t="str">
        <f t="shared" si="68"/>
        <v>FY2030</v>
      </c>
      <c r="N70" s="531" t="str">
        <f t="shared" ref="N70:O70" si="69">N40</f>
        <v>FY2031</v>
      </c>
      <c r="O70" s="531" t="str">
        <f t="shared" si="69"/>
        <v>FY2032</v>
      </c>
      <c r="Q70" s="193"/>
    </row>
    <row r="71" spans="1:20" s="532" customFormat="1" x14ac:dyDescent="0.25">
      <c r="B71" s="431" t="s">
        <v>280</v>
      </c>
      <c r="C71" s="440">
        <f>C35</f>
        <v>43647</v>
      </c>
      <c r="D71" s="538">
        <f t="shared" ref="D71:O71" si="70">D35</f>
        <v>44013</v>
      </c>
      <c r="E71" s="538">
        <f t="shared" si="70"/>
        <v>44378</v>
      </c>
      <c r="F71" s="538">
        <f t="shared" si="70"/>
        <v>44743</v>
      </c>
      <c r="G71" s="538">
        <f t="shared" si="70"/>
        <v>45108</v>
      </c>
      <c r="H71" s="538">
        <f t="shared" si="70"/>
        <v>45474</v>
      </c>
      <c r="I71" s="538">
        <f t="shared" si="70"/>
        <v>45839</v>
      </c>
      <c r="J71" s="538">
        <f t="shared" si="70"/>
        <v>46204</v>
      </c>
      <c r="K71" s="538">
        <f t="shared" si="70"/>
        <v>46569</v>
      </c>
      <c r="L71" s="538">
        <f t="shared" si="70"/>
        <v>46935</v>
      </c>
      <c r="M71" s="538">
        <f t="shared" si="70"/>
        <v>47300</v>
      </c>
      <c r="N71" s="538">
        <f t="shared" si="70"/>
        <v>47665</v>
      </c>
      <c r="O71" s="538">
        <f t="shared" si="70"/>
        <v>48030</v>
      </c>
      <c r="P71" s="494"/>
      <c r="Q71" s="193"/>
      <c r="R71" s="493"/>
    </row>
    <row r="72" spans="1:20" s="515" customFormat="1" x14ac:dyDescent="0.25">
      <c r="B72" s="533" t="s">
        <v>490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492"/>
      <c r="Q72" s="193" t="str">
        <f t="shared" ref="Q72:Q73" si="71">IFERROR(AVERAGE((H72-G72)/G72,(I72-H72)/H72,(J72-I72)/I72),"")</f>
        <v/>
      </c>
      <c r="R72" s="493"/>
      <c r="S72" s="369"/>
      <c r="T72" s="369"/>
    </row>
    <row r="73" spans="1:20" s="515" customFormat="1" x14ac:dyDescent="0.25">
      <c r="B73" s="534" t="s">
        <v>608</v>
      </c>
      <c r="C73" s="535" t="str">
        <f t="shared" ref="C73:K73" si="72">IFERROR(C72/C50,"")</f>
        <v/>
      </c>
      <c r="D73" s="535" t="str">
        <f t="shared" si="72"/>
        <v/>
      </c>
      <c r="E73" s="535" t="str">
        <f t="shared" si="72"/>
        <v/>
      </c>
      <c r="F73" s="535" t="str">
        <f t="shared" si="72"/>
        <v/>
      </c>
      <c r="G73" s="535" t="str">
        <f t="shared" si="72"/>
        <v/>
      </c>
      <c r="H73" s="535" t="str">
        <f t="shared" si="72"/>
        <v/>
      </c>
      <c r="I73" s="535" t="str">
        <f t="shared" si="72"/>
        <v/>
      </c>
      <c r="J73" s="535" t="str">
        <f t="shared" si="72"/>
        <v/>
      </c>
      <c r="K73" s="535" t="str">
        <f t="shared" si="72"/>
        <v/>
      </c>
      <c r="L73" s="535" t="str">
        <f t="shared" ref="L73:N73" si="73">IFERROR(L72/L50,"")</f>
        <v/>
      </c>
      <c r="M73" s="535" t="str">
        <f t="shared" si="73"/>
        <v/>
      </c>
      <c r="N73" s="535" t="str">
        <f t="shared" si="73"/>
        <v/>
      </c>
      <c r="O73" s="535" t="str">
        <f t="shared" ref="O73" si="74">IFERROR(O72/O50,"")</f>
        <v/>
      </c>
      <c r="P73" s="492"/>
      <c r="Q73" s="193" t="str">
        <f t="shared" si="71"/>
        <v/>
      </c>
      <c r="R73" s="493"/>
      <c r="S73" s="369"/>
      <c r="T73" s="369"/>
    </row>
    <row r="74" spans="1:20" s="515" customFormat="1" ht="16.5" thickBot="1" x14ac:dyDescent="0.3">
      <c r="A74" s="536"/>
      <c r="B74" s="536"/>
      <c r="C74" s="537"/>
      <c r="D74" s="537"/>
      <c r="E74" s="537"/>
      <c r="F74" s="537"/>
      <c r="G74" s="537"/>
      <c r="H74" s="537"/>
      <c r="I74" s="537"/>
      <c r="J74" s="537"/>
      <c r="K74" s="537"/>
      <c r="L74" s="537"/>
      <c r="M74" s="537"/>
      <c r="N74" s="537"/>
      <c r="O74" s="537"/>
      <c r="P74" s="537"/>
      <c r="Q74" s="537"/>
      <c r="R74" s="537"/>
      <c r="S74" s="369"/>
    </row>
    <row r="76" spans="1:20" x14ac:dyDescent="0.25">
      <c r="C76" s="494" t="str">
        <f>C4</f>
        <v>FY2020</v>
      </c>
      <c r="D76" s="494" t="str">
        <f t="shared" ref="D76:M76" si="75">D4</f>
        <v>FY2021</v>
      </c>
      <c r="E76" s="494" t="str">
        <f t="shared" si="75"/>
        <v>FY2022</v>
      </c>
      <c r="F76" s="494" t="str">
        <f t="shared" si="75"/>
        <v>FY2023</v>
      </c>
      <c r="G76" s="494" t="str">
        <f t="shared" si="75"/>
        <v>FY2024</v>
      </c>
      <c r="H76" s="494" t="str">
        <f t="shared" si="75"/>
        <v>FY2025</v>
      </c>
      <c r="I76" s="494" t="str">
        <f t="shared" si="75"/>
        <v>FY2026</v>
      </c>
      <c r="J76" s="494" t="str">
        <f t="shared" si="75"/>
        <v>FY2027</v>
      </c>
      <c r="K76" s="494" t="str">
        <f t="shared" si="75"/>
        <v>FY2028</v>
      </c>
      <c r="L76" s="494" t="str">
        <f t="shared" si="75"/>
        <v>FY2029</v>
      </c>
      <c r="M76" s="494" t="str">
        <f t="shared" si="75"/>
        <v>FY2030</v>
      </c>
      <c r="N76" s="494" t="str">
        <f t="shared" ref="N76:O76" si="76">N4</f>
        <v>FY2031</v>
      </c>
      <c r="O76" s="494" t="str">
        <f t="shared" si="76"/>
        <v>FY2032</v>
      </c>
      <c r="Q76" s="306" t="s">
        <v>612</v>
      </c>
      <c r="R76" s="375" t="s">
        <v>3</v>
      </c>
    </row>
    <row r="77" spans="1:20" x14ac:dyDescent="0.25">
      <c r="C77" s="494" t="str">
        <f>C5</f>
        <v>Budget</v>
      </c>
      <c r="D77" s="494" t="str">
        <f t="shared" ref="D77:M77" si="77">D5</f>
        <v>Budget</v>
      </c>
      <c r="E77" s="494" t="str">
        <f t="shared" si="77"/>
        <v>Budget</v>
      </c>
      <c r="F77" s="494" t="str">
        <f t="shared" si="77"/>
        <v>Budget</v>
      </c>
      <c r="G77" s="494" t="str">
        <f t="shared" si="77"/>
        <v>Budget</v>
      </c>
      <c r="H77" s="494" t="str">
        <f t="shared" si="77"/>
        <v>Budget</v>
      </c>
      <c r="I77" s="494" t="str">
        <f t="shared" si="77"/>
        <v>Budget</v>
      </c>
      <c r="J77" s="494" t="str">
        <f t="shared" si="77"/>
        <v>Budget</v>
      </c>
      <c r="K77" s="494" t="str">
        <f t="shared" si="77"/>
        <v>Projected</v>
      </c>
      <c r="L77" s="494" t="str">
        <f t="shared" si="77"/>
        <v>Projected</v>
      </c>
      <c r="M77" s="494" t="str">
        <f t="shared" si="77"/>
        <v>Projected</v>
      </c>
      <c r="N77" s="494" t="str">
        <f t="shared" ref="N77:O77" si="78">N5</f>
        <v>Projected</v>
      </c>
      <c r="O77" s="494" t="str">
        <f t="shared" si="78"/>
        <v>Projected</v>
      </c>
      <c r="P77" s="494"/>
      <c r="Q77" s="306" t="s">
        <v>316</v>
      </c>
      <c r="R77" s="375" t="s">
        <v>10</v>
      </c>
    </row>
    <row r="78" spans="1:20" x14ac:dyDescent="0.25">
      <c r="B78" s="62" t="s">
        <v>493</v>
      </c>
      <c r="C78" s="494"/>
      <c r="D78" s="494"/>
      <c r="E78" s="494"/>
      <c r="F78" s="494"/>
      <c r="G78" s="494"/>
      <c r="H78" s="494"/>
      <c r="I78" s="494"/>
      <c r="J78" s="494"/>
      <c r="K78" s="494"/>
      <c r="L78" s="494"/>
      <c r="M78" s="494"/>
      <c r="N78" s="494"/>
      <c r="O78" s="494"/>
      <c r="P78" s="494"/>
      <c r="Q78" s="283"/>
      <c r="R78" s="375"/>
    </row>
    <row r="79" spans="1:20" s="339" customFormat="1" x14ac:dyDescent="0.25">
      <c r="A79" s="495" t="s">
        <v>164</v>
      </c>
      <c r="B79" s="496" t="s">
        <v>219</v>
      </c>
      <c r="C79" s="497"/>
      <c r="D79" s="497"/>
      <c r="E79" s="497"/>
      <c r="F79" s="497"/>
      <c r="G79" s="497"/>
      <c r="H79" s="497"/>
      <c r="I79" s="497"/>
      <c r="J79" s="497"/>
      <c r="K79" s="497"/>
      <c r="L79" s="497"/>
      <c r="M79" s="497"/>
      <c r="N79" s="497"/>
      <c r="O79" s="497"/>
      <c r="P79" s="498"/>
      <c r="Q79" s="193"/>
      <c r="R79" s="499"/>
    </row>
    <row r="80" spans="1:20" x14ac:dyDescent="0.25">
      <c r="B80" s="500" t="s">
        <v>494</v>
      </c>
      <c r="C80" s="60">
        <v>0</v>
      </c>
      <c r="D80" s="60">
        <v>0</v>
      </c>
      <c r="E80" s="60">
        <v>0</v>
      </c>
      <c r="F80" s="60">
        <v>0</v>
      </c>
      <c r="G80" s="60">
        <f t="shared" ref="G80:K80" si="79">G100+G101-G81</f>
        <v>0</v>
      </c>
      <c r="H80" s="60">
        <f t="shared" si="79"/>
        <v>0</v>
      </c>
      <c r="I80" s="60">
        <f t="shared" si="79"/>
        <v>0</v>
      </c>
      <c r="J80" s="60">
        <f t="shared" si="79"/>
        <v>0</v>
      </c>
      <c r="K80" s="60">
        <f t="shared" si="79"/>
        <v>0</v>
      </c>
      <c r="L80" s="60">
        <f t="shared" ref="L80:M80" si="80">L100+L101-L81</f>
        <v>0</v>
      </c>
      <c r="M80" s="60">
        <f t="shared" si="80"/>
        <v>0</v>
      </c>
      <c r="N80" s="60">
        <f t="shared" ref="N80" si="81">N101+N102-N81-N83-N84</f>
        <v>0</v>
      </c>
      <c r="O80" s="60">
        <f>O101+O102-O81-O83-O84</f>
        <v>0</v>
      </c>
      <c r="Q80" s="193" t="str">
        <f t="shared" ref="Q80:Q104" si="82">IFERROR(AVERAGE((H80-G80)/G80,(I80-H80)/H80,(J80-I80)/I80),"")</f>
        <v/>
      </c>
    </row>
    <row r="81" spans="1:19" x14ac:dyDescent="0.25">
      <c r="B81" s="500" t="s">
        <v>495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Q81" s="193" t="str">
        <f t="shared" si="82"/>
        <v/>
      </c>
    </row>
    <row r="82" spans="1:19" x14ac:dyDescent="0.25">
      <c r="B82" s="501" t="s">
        <v>489</v>
      </c>
      <c r="C82" s="502">
        <f t="shared" ref="C82:H82" si="83">SUM(C80:C81)</f>
        <v>0</v>
      </c>
      <c r="D82" s="502">
        <f t="shared" si="83"/>
        <v>0</v>
      </c>
      <c r="E82" s="502">
        <f t="shared" si="83"/>
        <v>0</v>
      </c>
      <c r="F82" s="502">
        <f t="shared" si="83"/>
        <v>0</v>
      </c>
      <c r="G82" s="502">
        <f t="shared" si="83"/>
        <v>0</v>
      </c>
      <c r="H82" s="502">
        <f t="shared" si="83"/>
        <v>0</v>
      </c>
      <c r="I82" s="502">
        <f>SUM(I80:I81)</f>
        <v>0</v>
      </c>
      <c r="J82" s="502">
        <f>SUM(J80:J81)</f>
        <v>0</v>
      </c>
      <c r="K82" s="502">
        <f>SUM(K80:K81)</f>
        <v>0</v>
      </c>
      <c r="L82" s="502">
        <f t="shared" ref="L82:N82" si="84">SUM(L80:L81)</f>
        <v>0</v>
      </c>
      <c r="M82" s="502">
        <f t="shared" si="84"/>
        <v>0</v>
      </c>
      <c r="N82" s="502">
        <f t="shared" si="84"/>
        <v>0</v>
      </c>
      <c r="O82" s="502">
        <f t="shared" ref="O82" si="85">SUM(O80:O81)</f>
        <v>0</v>
      </c>
      <c r="Q82" s="193" t="str">
        <f t="shared" si="82"/>
        <v/>
      </c>
    </row>
    <row r="83" spans="1:19" x14ac:dyDescent="0.25">
      <c r="B83" s="500" t="s">
        <v>496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Q83" s="193" t="str">
        <f t="shared" si="82"/>
        <v/>
      </c>
    </row>
    <row r="84" spans="1:19" x14ac:dyDescent="0.25">
      <c r="B84" s="500" t="s">
        <v>491</v>
      </c>
      <c r="C84" s="60">
        <v>0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Q84" s="193" t="str">
        <f t="shared" si="82"/>
        <v/>
      </c>
    </row>
    <row r="85" spans="1:19" x14ac:dyDescent="0.25">
      <c r="B85" s="500" t="s">
        <v>541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Q85" s="193" t="str">
        <f t="shared" si="82"/>
        <v/>
      </c>
    </row>
    <row r="86" spans="1:19" ht="31.5" x14ac:dyDescent="0.25">
      <c r="B86" s="503" t="s">
        <v>492</v>
      </c>
      <c r="C86" s="504">
        <f t="shared" ref="C86:I86" si="86">SUM(C82:C85)</f>
        <v>0</v>
      </c>
      <c r="D86" s="504">
        <f t="shared" si="86"/>
        <v>0</v>
      </c>
      <c r="E86" s="504">
        <f t="shared" si="86"/>
        <v>0</v>
      </c>
      <c r="F86" s="504">
        <f t="shared" si="86"/>
        <v>0</v>
      </c>
      <c r="G86" s="504">
        <f t="shared" si="86"/>
        <v>0</v>
      </c>
      <c r="H86" s="504">
        <f t="shared" si="86"/>
        <v>0</v>
      </c>
      <c r="I86" s="504">
        <f t="shared" si="86"/>
        <v>0</v>
      </c>
      <c r="J86" s="504">
        <f>SUM(J82:J85)</f>
        <v>0</v>
      </c>
      <c r="K86" s="504">
        <f>SUM(K82:K85)</f>
        <v>0</v>
      </c>
      <c r="L86" s="504">
        <f t="shared" ref="L86:N86" si="87">SUM(L82:L85)</f>
        <v>0</v>
      </c>
      <c r="M86" s="504">
        <f t="shared" si="87"/>
        <v>0</v>
      </c>
      <c r="N86" s="504">
        <f t="shared" si="87"/>
        <v>0</v>
      </c>
      <c r="O86" s="504">
        <f t="shared" ref="O86" si="88">SUM(O82:O85)</f>
        <v>0</v>
      </c>
      <c r="Q86" s="193" t="str">
        <f t="shared" si="82"/>
        <v/>
      </c>
    </row>
    <row r="87" spans="1:19" x14ac:dyDescent="0.2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Q87" s="193" t="str">
        <f t="shared" si="82"/>
        <v/>
      </c>
    </row>
    <row r="88" spans="1:19" s="510" customFormat="1" x14ac:dyDescent="0.25">
      <c r="A88" s="495" t="s">
        <v>164</v>
      </c>
      <c r="B88" s="505" t="s">
        <v>229</v>
      </c>
      <c r="C88" s="507"/>
      <c r="D88" s="507"/>
      <c r="E88" s="507"/>
      <c r="F88" s="507"/>
      <c r="G88" s="507"/>
      <c r="H88" s="507"/>
      <c r="I88" s="507"/>
      <c r="J88" s="507"/>
      <c r="K88" s="507"/>
      <c r="L88" s="507"/>
      <c r="M88" s="507"/>
      <c r="N88" s="507"/>
      <c r="O88" s="507"/>
      <c r="P88" s="508"/>
      <c r="Q88" s="193" t="str">
        <f t="shared" si="82"/>
        <v/>
      </c>
      <c r="R88" s="509"/>
    </row>
    <row r="89" spans="1:19" x14ac:dyDescent="0.25">
      <c r="B89" s="500" t="s">
        <v>497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Q89" s="193" t="str">
        <f t="shared" si="82"/>
        <v/>
      </c>
    </row>
    <row r="90" spans="1:19" ht="16.5" thickBot="1" x14ac:dyDescent="0.3">
      <c r="B90" s="511" t="s">
        <v>126</v>
      </c>
      <c r="C90" s="512">
        <f t="shared" ref="C90:K90" si="89">IF(C89&gt;0,C89-C82,0)</f>
        <v>0</v>
      </c>
      <c r="D90" s="512">
        <f t="shared" si="89"/>
        <v>0</v>
      </c>
      <c r="E90" s="512">
        <f t="shared" si="89"/>
        <v>0</v>
      </c>
      <c r="F90" s="512">
        <f t="shared" si="89"/>
        <v>0</v>
      </c>
      <c r="G90" s="512">
        <f t="shared" si="89"/>
        <v>0</v>
      </c>
      <c r="H90" s="512">
        <f t="shared" si="89"/>
        <v>0</v>
      </c>
      <c r="I90" s="512">
        <f t="shared" si="89"/>
        <v>0</v>
      </c>
      <c r="J90" s="512">
        <f t="shared" si="89"/>
        <v>0</v>
      </c>
      <c r="K90" s="512">
        <f t="shared" si="89"/>
        <v>0</v>
      </c>
      <c r="L90" s="512">
        <f t="shared" ref="L90:N90" si="90">IF(L89&gt;0,L89-L82,0)</f>
        <v>0</v>
      </c>
      <c r="M90" s="512">
        <f t="shared" si="90"/>
        <v>0</v>
      </c>
      <c r="N90" s="512">
        <f t="shared" si="90"/>
        <v>0</v>
      </c>
      <c r="O90" s="512">
        <f t="shared" ref="O90" si="91">IF(O89&gt;0,O89-O82,0)</f>
        <v>0</v>
      </c>
      <c r="Q90" s="193" t="str">
        <f t="shared" si="82"/>
        <v/>
      </c>
    </row>
    <row r="91" spans="1:19" s="82" customFormat="1" ht="16.5" thickTop="1" x14ac:dyDescent="0.25">
      <c r="B91" s="513" t="s">
        <v>168</v>
      </c>
      <c r="C91" s="514" t="str">
        <f t="shared" ref="C91:I91" si="92">IFERROR(C90/C82,"")</f>
        <v/>
      </c>
      <c r="D91" s="514" t="str">
        <f t="shared" si="92"/>
        <v/>
      </c>
      <c r="E91" s="514" t="str">
        <f t="shared" si="92"/>
        <v/>
      </c>
      <c r="F91" s="514" t="str">
        <f t="shared" si="92"/>
        <v/>
      </c>
      <c r="G91" s="514" t="str">
        <f t="shared" si="92"/>
        <v/>
      </c>
      <c r="H91" s="514" t="str">
        <f t="shared" si="92"/>
        <v/>
      </c>
      <c r="I91" s="514" t="str">
        <f t="shared" si="92"/>
        <v/>
      </c>
      <c r="J91" s="514" t="str">
        <f>IFERROR(J90/J82,"")</f>
        <v/>
      </c>
      <c r="K91" s="514" t="str">
        <f>IFERROR(K90/K82,"")</f>
        <v/>
      </c>
      <c r="L91" s="514" t="str">
        <f t="shared" ref="L91:N91" si="93">IFERROR(L90/L82,"")</f>
        <v/>
      </c>
      <c r="M91" s="514" t="str">
        <f t="shared" si="93"/>
        <v/>
      </c>
      <c r="N91" s="514" t="str">
        <f t="shared" si="93"/>
        <v/>
      </c>
      <c r="O91" s="514" t="str">
        <f t="shared" ref="O91" si="94">IFERROR(O90/O82,"")</f>
        <v/>
      </c>
      <c r="P91" s="86"/>
      <c r="Q91" s="193" t="str">
        <f t="shared" si="82"/>
        <v/>
      </c>
    </row>
    <row r="92" spans="1:19" s="515" customFormat="1" x14ac:dyDescent="0.25">
      <c r="B92" s="516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492"/>
      <c r="Q92" s="193" t="str">
        <f t="shared" si="82"/>
        <v/>
      </c>
      <c r="R92" s="493"/>
      <c r="S92" s="369"/>
    </row>
    <row r="93" spans="1:19" s="62" customFormat="1" x14ac:dyDescent="0.25">
      <c r="A93" s="517" t="s">
        <v>169</v>
      </c>
      <c r="B93" s="496" t="s">
        <v>144</v>
      </c>
      <c r="C93" s="518"/>
      <c r="D93" s="518"/>
      <c r="E93" s="518"/>
      <c r="F93" s="518"/>
      <c r="G93" s="518"/>
      <c r="H93" s="518"/>
      <c r="I93" s="518"/>
      <c r="J93" s="518"/>
      <c r="K93" s="518"/>
      <c r="L93" s="518"/>
      <c r="M93" s="518"/>
      <c r="N93" s="518"/>
      <c r="O93" s="518"/>
      <c r="P93" s="492"/>
      <c r="Q93" s="193" t="str">
        <f t="shared" si="82"/>
        <v/>
      </c>
      <c r="R93" s="499"/>
    </row>
    <row r="94" spans="1:19" x14ac:dyDescent="0.25">
      <c r="B94" s="58" t="s">
        <v>52</v>
      </c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12">
        <f t="shared" ref="H94" si="95">+G94</f>
        <v>0</v>
      </c>
      <c r="I94" s="12">
        <f t="shared" ref="I94" si="96">+H94</f>
        <v>0</v>
      </c>
      <c r="J94" s="12">
        <f t="shared" ref="J94" si="97">+I94</f>
        <v>0</v>
      </c>
      <c r="K94" s="12">
        <f t="shared" ref="K94" si="98">+J94</f>
        <v>0</v>
      </c>
      <c r="L94" s="12">
        <f t="shared" ref="L94" si="99">+K94</f>
        <v>0</v>
      </c>
      <c r="M94" s="12">
        <f t="shared" ref="M94:O94" si="100">+L94</f>
        <v>0</v>
      </c>
      <c r="N94" s="12">
        <f t="shared" si="100"/>
        <v>0</v>
      </c>
      <c r="O94" s="12">
        <f t="shared" si="100"/>
        <v>0</v>
      </c>
      <c r="Q94" s="193" t="str">
        <f t="shared" si="82"/>
        <v/>
      </c>
      <c r="R94" s="455" t="s">
        <v>540</v>
      </c>
      <c r="S94" s="456" t="s">
        <v>539</v>
      </c>
    </row>
    <row r="95" spans="1:19" x14ac:dyDescent="0.25">
      <c r="B95" s="58" t="s">
        <v>53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12">
        <f t="shared" ref="H95:O96" si="101">ROUND(G95*(1+$R95),0)</f>
        <v>0</v>
      </c>
      <c r="I95" s="12">
        <f t="shared" si="101"/>
        <v>0</v>
      </c>
      <c r="J95" s="12">
        <f t="shared" si="101"/>
        <v>0</v>
      </c>
      <c r="K95" s="12">
        <f t="shared" si="101"/>
        <v>0</v>
      </c>
      <c r="L95" s="12">
        <f t="shared" si="101"/>
        <v>0</v>
      </c>
      <c r="M95" s="12">
        <f t="shared" si="101"/>
        <v>0</v>
      </c>
      <c r="N95" s="12">
        <f t="shared" si="101"/>
        <v>0</v>
      </c>
      <c r="O95" s="12">
        <f t="shared" si="101"/>
        <v>0</v>
      </c>
      <c r="Q95" s="193" t="str">
        <f t="shared" si="82"/>
        <v/>
      </c>
      <c r="R95" s="519">
        <v>0</v>
      </c>
    </row>
    <row r="96" spans="1:19" x14ac:dyDescent="0.25">
      <c r="B96" s="58" t="s">
        <v>138</v>
      </c>
      <c r="C96" s="60">
        <v>0</v>
      </c>
      <c r="D96" s="60">
        <v>0</v>
      </c>
      <c r="E96" s="60">
        <v>0</v>
      </c>
      <c r="F96" s="60">
        <v>0</v>
      </c>
      <c r="G96" s="60">
        <v>0</v>
      </c>
      <c r="H96" s="12">
        <f t="shared" si="101"/>
        <v>0</v>
      </c>
      <c r="I96" s="12">
        <f t="shared" si="101"/>
        <v>0</v>
      </c>
      <c r="J96" s="12">
        <f t="shared" si="101"/>
        <v>0</v>
      </c>
      <c r="K96" s="12">
        <f t="shared" si="101"/>
        <v>0</v>
      </c>
      <c r="L96" s="12">
        <f t="shared" si="101"/>
        <v>0</v>
      </c>
      <c r="M96" s="12">
        <f t="shared" si="101"/>
        <v>0</v>
      </c>
      <c r="N96" s="12">
        <f t="shared" si="101"/>
        <v>0</v>
      </c>
      <c r="O96" s="12">
        <f t="shared" si="101"/>
        <v>0</v>
      </c>
      <c r="Q96" s="193" t="str">
        <f t="shared" si="82"/>
        <v/>
      </c>
      <c r="R96" s="519"/>
    </row>
    <row r="97" spans="1:20" x14ac:dyDescent="0.25">
      <c r="B97" s="58" t="s">
        <v>88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f>Debt!N80</f>
        <v>0</v>
      </c>
      <c r="O97" s="60">
        <f>Debt!O80</f>
        <v>0</v>
      </c>
      <c r="Q97" s="193" t="str">
        <f t="shared" si="82"/>
        <v/>
      </c>
      <c r="R97" s="467" t="s">
        <v>125</v>
      </c>
    </row>
    <row r="98" spans="1:20" x14ac:dyDescent="0.25">
      <c r="B98" s="520" t="s">
        <v>137</v>
      </c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12">
        <f t="shared" ref="H98:M99" si="102">ROUND(G98*(1+$R98),0)</f>
        <v>0</v>
      </c>
      <c r="I98" s="12">
        <f t="shared" si="102"/>
        <v>0</v>
      </c>
      <c r="J98" s="12">
        <f t="shared" si="102"/>
        <v>0</v>
      </c>
      <c r="K98" s="12">
        <f t="shared" si="102"/>
        <v>0</v>
      </c>
      <c r="L98" s="12">
        <f t="shared" si="102"/>
        <v>0</v>
      </c>
      <c r="M98" s="12">
        <f t="shared" si="102"/>
        <v>0</v>
      </c>
      <c r="N98" s="521">
        <v>0</v>
      </c>
      <c r="O98" s="521">
        <v>0</v>
      </c>
      <c r="Q98" s="193" t="str">
        <f t="shared" si="82"/>
        <v/>
      </c>
      <c r="R98" s="519">
        <v>0</v>
      </c>
    </row>
    <row r="99" spans="1:20" x14ac:dyDescent="0.25">
      <c r="B99" s="522" t="s">
        <v>153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12">
        <f t="shared" si="102"/>
        <v>0</v>
      </c>
      <c r="I99" s="12">
        <f t="shared" si="102"/>
        <v>0</v>
      </c>
      <c r="J99" s="12">
        <f t="shared" si="102"/>
        <v>0</v>
      </c>
      <c r="K99" s="12">
        <f t="shared" si="102"/>
        <v>0</v>
      </c>
      <c r="L99" s="12">
        <f t="shared" si="102"/>
        <v>0</v>
      </c>
      <c r="M99" s="12">
        <f t="shared" si="102"/>
        <v>0</v>
      </c>
      <c r="N99" s="12">
        <f>ROUND(M99*(1+$R99),0)</f>
        <v>0</v>
      </c>
      <c r="O99" s="12">
        <f>ROUND(N99*(1+$R99),0)</f>
        <v>0</v>
      </c>
      <c r="Q99" s="193" t="str">
        <f t="shared" si="82"/>
        <v/>
      </c>
      <c r="R99" s="519">
        <v>0</v>
      </c>
    </row>
    <row r="100" spans="1:20" x14ac:dyDescent="0.25">
      <c r="B100" s="522" t="s">
        <v>485</v>
      </c>
      <c r="C100" s="60">
        <v>0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521">
        <v>0</v>
      </c>
      <c r="O100" s="521">
        <v>0</v>
      </c>
      <c r="Q100" s="193" t="str">
        <f t="shared" si="82"/>
        <v/>
      </c>
      <c r="R100"/>
    </row>
    <row r="101" spans="1:20" ht="16.5" thickBot="1" x14ac:dyDescent="0.3">
      <c r="B101" s="523" t="s">
        <v>704</v>
      </c>
      <c r="C101" s="524">
        <f t="shared" ref="C101:E101" si="103">SUM(C94:C100)</f>
        <v>0</v>
      </c>
      <c r="D101" s="524">
        <f t="shared" si="103"/>
        <v>0</v>
      </c>
      <c r="E101" s="524">
        <f t="shared" si="103"/>
        <v>0</v>
      </c>
      <c r="F101" s="524">
        <f>SUM(F94:F100)</f>
        <v>0</v>
      </c>
      <c r="G101" s="524">
        <f t="shared" ref="G101:K101" si="104">SUM(G94:G100)</f>
        <v>0</v>
      </c>
      <c r="H101" s="524">
        <f t="shared" si="104"/>
        <v>0</v>
      </c>
      <c r="I101" s="524">
        <f t="shared" si="104"/>
        <v>0</v>
      </c>
      <c r="J101" s="524">
        <f t="shared" si="104"/>
        <v>0</v>
      </c>
      <c r="K101" s="524">
        <f t="shared" si="104"/>
        <v>0</v>
      </c>
      <c r="L101" s="524">
        <f t="shared" ref="L101:N101" si="105">SUM(L94:L100)</f>
        <v>0</v>
      </c>
      <c r="M101" s="524">
        <f t="shared" si="105"/>
        <v>0</v>
      </c>
      <c r="N101" s="524">
        <f t="shared" si="105"/>
        <v>0</v>
      </c>
      <c r="O101" s="524">
        <f t="shared" ref="O101" si="106">SUM(O94:O100)</f>
        <v>0</v>
      </c>
      <c r="Q101" s="193" t="str">
        <f t="shared" si="82"/>
        <v/>
      </c>
    </row>
    <row r="102" spans="1:20" ht="16.5" thickTop="1" x14ac:dyDescent="0.25">
      <c r="B102" s="525" t="s">
        <v>680</v>
      </c>
      <c r="C102" s="526">
        <v>0</v>
      </c>
      <c r="D102" s="526">
        <v>0</v>
      </c>
      <c r="E102" s="526">
        <v>0</v>
      </c>
      <c r="F102" s="526">
        <v>0</v>
      </c>
      <c r="G102" s="527">
        <v>0</v>
      </c>
      <c r="H102" s="527">
        <f t="shared" ref="H102:O102" si="107">ROUND(G102*(1+$R102),0)</f>
        <v>0</v>
      </c>
      <c r="I102" s="527">
        <f t="shared" si="107"/>
        <v>0</v>
      </c>
      <c r="J102" s="527">
        <f t="shared" si="107"/>
        <v>0</v>
      </c>
      <c r="K102" s="527">
        <f t="shared" si="107"/>
        <v>0</v>
      </c>
      <c r="L102" s="527">
        <f t="shared" si="107"/>
        <v>0</v>
      </c>
      <c r="M102" s="527">
        <f t="shared" si="107"/>
        <v>0</v>
      </c>
      <c r="N102" s="527">
        <f t="shared" si="107"/>
        <v>0</v>
      </c>
      <c r="O102" s="527">
        <f t="shared" si="107"/>
        <v>0</v>
      </c>
      <c r="Q102" s="193" t="str">
        <f t="shared" si="82"/>
        <v/>
      </c>
      <c r="R102" s="519">
        <v>0</v>
      </c>
    </row>
    <row r="103" spans="1:20" x14ac:dyDescent="0.25">
      <c r="C103" s="356"/>
      <c r="D103" s="356"/>
      <c r="E103" s="356"/>
      <c r="F103" s="356"/>
      <c r="G103" s="133"/>
      <c r="H103" s="133"/>
      <c r="I103" s="133"/>
      <c r="J103" s="133"/>
      <c r="K103" s="133"/>
      <c r="L103" s="133"/>
      <c r="M103" s="133"/>
      <c r="N103" s="133"/>
      <c r="O103" s="133"/>
      <c r="P103" s="314"/>
      <c r="Q103" s="193" t="str">
        <f t="shared" si="82"/>
        <v/>
      </c>
      <c r="R103" s="528"/>
    </row>
    <row r="104" spans="1:20" ht="16.5" thickBot="1" x14ac:dyDescent="0.3">
      <c r="B104" s="529" t="s">
        <v>821</v>
      </c>
      <c r="C104" s="530">
        <f t="shared" ref="C104:I104" si="108">C86-C100-C101</f>
        <v>0</v>
      </c>
      <c r="D104" s="530">
        <f t="shared" si="108"/>
        <v>0</v>
      </c>
      <c r="E104" s="530">
        <f t="shared" si="108"/>
        <v>0</v>
      </c>
      <c r="F104" s="530">
        <f t="shared" si="108"/>
        <v>0</v>
      </c>
      <c r="G104" s="530">
        <f t="shared" si="108"/>
        <v>0</v>
      </c>
      <c r="H104" s="530">
        <f t="shared" si="108"/>
        <v>0</v>
      </c>
      <c r="I104" s="530">
        <f t="shared" si="108"/>
        <v>0</v>
      </c>
      <c r="J104" s="530">
        <f>J86-J100-J101</f>
        <v>0</v>
      </c>
      <c r="K104" s="530">
        <f>K86-K100-K101</f>
        <v>0</v>
      </c>
      <c r="L104" s="530">
        <f t="shared" ref="L104:M104" si="109">L86-L100-L101</f>
        <v>0</v>
      </c>
      <c r="M104" s="530">
        <f t="shared" si="109"/>
        <v>0</v>
      </c>
      <c r="N104" s="530">
        <f t="shared" ref="N104:O104" si="110">N86-N101-N102</f>
        <v>0</v>
      </c>
      <c r="O104" s="530">
        <f t="shared" si="110"/>
        <v>0</v>
      </c>
      <c r="Q104" s="193" t="str">
        <f t="shared" si="82"/>
        <v/>
      </c>
    </row>
    <row r="105" spans="1:20" ht="16.5" thickTop="1" x14ac:dyDescent="0.25">
      <c r="Q105" s="193"/>
    </row>
    <row r="106" spans="1:20" x14ac:dyDescent="0.25">
      <c r="B106" s="439" t="s">
        <v>26</v>
      </c>
      <c r="C106" s="531" t="str">
        <f>C34</f>
        <v>FY2020</v>
      </c>
      <c r="D106" s="531" t="str">
        <f t="shared" ref="D106:M106" si="111">D34</f>
        <v>FY2021</v>
      </c>
      <c r="E106" s="531" t="str">
        <f t="shared" si="111"/>
        <v>FY2022</v>
      </c>
      <c r="F106" s="531" t="str">
        <f t="shared" si="111"/>
        <v>FY2023</v>
      </c>
      <c r="G106" s="531" t="str">
        <f t="shared" si="111"/>
        <v>FY2024</v>
      </c>
      <c r="H106" s="531" t="str">
        <f t="shared" si="111"/>
        <v>FY2025</v>
      </c>
      <c r="I106" s="531" t="str">
        <f t="shared" si="111"/>
        <v>FY2026</v>
      </c>
      <c r="J106" s="531" t="str">
        <f t="shared" si="111"/>
        <v>FY2027</v>
      </c>
      <c r="K106" s="531" t="str">
        <f t="shared" si="111"/>
        <v>FY2028</v>
      </c>
      <c r="L106" s="531" t="str">
        <f t="shared" si="111"/>
        <v>FY2029</v>
      </c>
      <c r="M106" s="531" t="str">
        <f t="shared" si="111"/>
        <v>FY2030</v>
      </c>
      <c r="N106" s="531" t="str">
        <f t="shared" ref="N106:O106" si="112">N76</f>
        <v>FY2031</v>
      </c>
      <c r="O106" s="531" t="str">
        <f t="shared" si="112"/>
        <v>FY2032</v>
      </c>
      <c r="Q106" s="193"/>
      <c r="S106" s="369"/>
    </row>
    <row r="107" spans="1:20" s="532" customFormat="1" x14ac:dyDescent="0.25">
      <c r="B107" s="431" t="s">
        <v>280</v>
      </c>
      <c r="C107" s="440">
        <f>C35</f>
        <v>43647</v>
      </c>
      <c r="D107" s="538">
        <f t="shared" ref="D107:O107" si="113">D35</f>
        <v>44013</v>
      </c>
      <c r="E107" s="538">
        <f t="shared" si="113"/>
        <v>44378</v>
      </c>
      <c r="F107" s="538">
        <f t="shared" si="113"/>
        <v>44743</v>
      </c>
      <c r="G107" s="538">
        <f t="shared" si="113"/>
        <v>45108</v>
      </c>
      <c r="H107" s="538">
        <f t="shared" si="113"/>
        <v>45474</v>
      </c>
      <c r="I107" s="538">
        <f t="shared" si="113"/>
        <v>45839</v>
      </c>
      <c r="J107" s="538">
        <f t="shared" si="113"/>
        <v>46204</v>
      </c>
      <c r="K107" s="538">
        <f t="shared" si="113"/>
        <v>46569</v>
      </c>
      <c r="L107" s="538">
        <f t="shared" si="113"/>
        <v>46935</v>
      </c>
      <c r="M107" s="538">
        <f t="shared" si="113"/>
        <v>47300</v>
      </c>
      <c r="N107" s="538">
        <f t="shared" si="113"/>
        <v>47665</v>
      </c>
      <c r="O107" s="538">
        <f t="shared" si="113"/>
        <v>48030</v>
      </c>
      <c r="P107" s="538"/>
      <c r="Q107" s="494"/>
      <c r="R107" s="493"/>
    </row>
    <row r="108" spans="1:20" s="515" customFormat="1" x14ac:dyDescent="0.25">
      <c r="B108" s="533" t="s">
        <v>490</v>
      </c>
      <c r="C108" s="60">
        <v>0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60">
        <v>0</v>
      </c>
      <c r="N108" s="60">
        <v>0</v>
      </c>
      <c r="O108" s="60">
        <v>0</v>
      </c>
      <c r="P108" s="492"/>
      <c r="Q108" s="193" t="str">
        <f t="shared" ref="Q108:Q109" si="114">IFERROR(AVERAGE((H108-G108)/G108,(I108-H108)/H108,(J108-I108)/I108),"")</f>
        <v/>
      </c>
      <c r="R108" s="493"/>
      <c r="T108" s="369"/>
    </row>
    <row r="109" spans="1:20" s="515" customFormat="1" x14ac:dyDescent="0.25">
      <c r="B109" s="534" t="s">
        <v>608</v>
      </c>
      <c r="C109" s="539" t="str">
        <f t="shared" ref="C109:M109" si="115">IFERROR(C108/C82,"")</f>
        <v/>
      </c>
      <c r="D109" s="539" t="str">
        <f t="shared" si="115"/>
        <v/>
      </c>
      <c r="E109" s="539" t="str">
        <f t="shared" si="115"/>
        <v/>
      </c>
      <c r="F109" s="539" t="str">
        <f t="shared" si="115"/>
        <v/>
      </c>
      <c r="G109" s="539" t="str">
        <f t="shared" si="115"/>
        <v/>
      </c>
      <c r="H109" s="539" t="str">
        <f t="shared" si="115"/>
        <v/>
      </c>
      <c r="I109" s="539" t="str">
        <f t="shared" si="115"/>
        <v/>
      </c>
      <c r="J109" s="539" t="str">
        <f t="shared" si="115"/>
        <v/>
      </c>
      <c r="K109" s="539" t="str">
        <f t="shared" si="115"/>
        <v/>
      </c>
      <c r="L109" s="539" t="str">
        <f t="shared" si="115"/>
        <v/>
      </c>
      <c r="M109" s="539" t="str">
        <f t="shared" si="115"/>
        <v/>
      </c>
      <c r="N109" s="535" t="str">
        <f t="shared" ref="N109:O109" si="116">IFERROR(N108/N86,"")</f>
        <v/>
      </c>
      <c r="O109" s="535" t="str">
        <f t="shared" si="116"/>
        <v/>
      </c>
      <c r="P109" s="492"/>
      <c r="Q109" s="193" t="str">
        <f t="shared" si="114"/>
        <v/>
      </c>
      <c r="R109" s="493"/>
      <c r="T109" s="369"/>
    </row>
    <row r="110" spans="1:20" ht="16.5" thickBot="1" x14ac:dyDescent="0.3">
      <c r="A110" s="540"/>
      <c r="B110" s="540"/>
      <c r="C110" s="536"/>
      <c r="D110" s="536"/>
      <c r="E110" s="536"/>
      <c r="F110" s="536"/>
      <c r="G110" s="536"/>
      <c r="H110" s="536"/>
      <c r="I110" s="536"/>
      <c r="J110" s="536"/>
      <c r="K110" s="536"/>
      <c r="L110" s="536"/>
      <c r="M110" s="536"/>
      <c r="N110" s="536"/>
      <c r="O110" s="536"/>
    </row>
    <row r="112" spans="1:20" x14ac:dyDescent="0.25">
      <c r="C112" s="494" t="str">
        <f>C4</f>
        <v>FY2020</v>
      </c>
      <c r="D112" s="494" t="str">
        <f t="shared" ref="D112:M112" si="117">D4</f>
        <v>FY2021</v>
      </c>
      <c r="E112" s="494" t="str">
        <f t="shared" si="117"/>
        <v>FY2022</v>
      </c>
      <c r="F112" s="494" t="str">
        <f t="shared" si="117"/>
        <v>FY2023</v>
      </c>
      <c r="G112" s="494" t="str">
        <f t="shared" si="117"/>
        <v>FY2024</v>
      </c>
      <c r="H112" s="494" t="str">
        <f t="shared" si="117"/>
        <v>FY2025</v>
      </c>
      <c r="I112" s="494" t="str">
        <f t="shared" si="117"/>
        <v>FY2026</v>
      </c>
      <c r="J112" s="494" t="str">
        <f t="shared" si="117"/>
        <v>FY2027</v>
      </c>
      <c r="K112" s="494" t="str">
        <f t="shared" si="117"/>
        <v>FY2028</v>
      </c>
      <c r="L112" s="494" t="str">
        <f t="shared" si="117"/>
        <v>FY2029</v>
      </c>
      <c r="M112" s="494" t="str">
        <f t="shared" si="117"/>
        <v>FY2030</v>
      </c>
      <c r="N112" s="494" t="str">
        <f t="shared" ref="N112:O112" si="118">N4</f>
        <v>FY2031</v>
      </c>
      <c r="O112" s="494" t="str">
        <f t="shared" si="118"/>
        <v>FY2032</v>
      </c>
      <c r="Q112" s="306" t="s">
        <v>612</v>
      </c>
      <c r="R112" s="375" t="s">
        <v>3</v>
      </c>
    </row>
    <row r="113" spans="1:19" x14ac:dyDescent="0.25">
      <c r="C113" s="494" t="str">
        <f>C5</f>
        <v>Budget</v>
      </c>
      <c r="D113" s="494" t="str">
        <f t="shared" ref="D113:M113" si="119">D5</f>
        <v>Budget</v>
      </c>
      <c r="E113" s="494" t="str">
        <f t="shared" si="119"/>
        <v>Budget</v>
      </c>
      <c r="F113" s="494" t="str">
        <f t="shared" si="119"/>
        <v>Budget</v>
      </c>
      <c r="G113" s="494" t="str">
        <f t="shared" si="119"/>
        <v>Budget</v>
      </c>
      <c r="H113" s="494" t="str">
        <f t="shared" si="119"/>
        <v>Budget</v>
      </c>
      <c r="I113" s="494" t="str">
        <f t="shared" si="119"/>
        <v>Budget</v>
      </c>
      <c r="J113" s="494" t="str">
        <f t="shared" si="119"/>
        <v>Budget</v>
      </c>
      <c r="K113" s="494" t="str">
        <f t="shared" si="119"/>
        <v>Projected</v>
      </c>
      <c r="L113" s="494" t="str">
        <f t="shared" si="119"/>
        <v>Projected</v>
      </c>
      <c r="M113" s="494" t="str">
        <f t="shared" si="119"/>
        <v>Projected</v>
      </c>
      <c r="N113" s="494" t="str">
        <f t="shared" ref="N113:O113" si="120">N5</f>
        <v>Projected</v>
      </c>
      <c r="O113" s="494" t="str">
        <f t="shared" si="120"/>
        <v>Projected</v>
      </c>
      <c r="P113" s="494"/>
      <c r="Q113" s="306" t="s">
        <v>316</v>
      </c>
      <c r="R113" s="375" t="s">
        <v>10</v>
      </c>
    </row>
    <row r="114" spans="1:19" x14ac:dyDescent="0.25">
      <c r="B114" s="62" t="s">
        <v>493</v>
      </c>
      <c r="C114" s="494"/>
      <c r="D114" s="494"/>
      <c r="E114" s="494"/>
      <c r="F114" s="494"/>
      <c r="G114" s="494"/>
      <c r="H114" s="494"/>
      <c r="I114" s="494"/>
      <c r="J114" s="494"/>
      <c r="K114" s="494"/>
      <c r="L114" s="494"/>
      <c r="M114" s="494"/>
      <c r="N114" s="494"/>
      <c r="O114" s="494"/>
      <c r="P114" s="494"/>
      <c r="Q114" s="283"/>
      <c r="R114" s="375"/>
    </row>
    <row r="115" spans="1:19" s="339" customFormat="1" x14ac:dyDescent="0.25">
      <c r="A115" s="495" t="s">
        <v>164</v>
      </c>
      <c r="B115" s="496" t="s">
        <v>219</v>
      </c>
      <c r="C115" s="497"/>
      <c r="D115" s="497"/>
      <c r="E115" s="497"/>
      <c r="F115" s="497"/>
      <c r="G115" s="497"/>
      <c r="H115" s="497"/>
      <c r="I115" s="497"/>
      <c r="J115" s="497"/>
      <c r="K115" s="497"/>
      <c r="L115" s="497"/>
      <c r="M115" s="497"/>
      <c r="N115" s="497"/>
      <c r="O115" s="497"/>
      <c r="P115" s="498"/>
      <c r="Q115" s="193"/>
      <c r="R115" s="499"/>
    </row>
    <row r="116" spans="1:19" x14ac:dyDescent="0.25">
      <c r="B116" s="500" t="s">
        <v>494</v>
      </c>
      <c r="C116" s="60">
        <v>0</v>
      </c>
      <c r="D116" s="60">
        <v>0</v>
      </c>
      <c r="E116" s="60">
        <v>0</v>
      </c>
      <c r="F116" s="60">
        <v>0</v>
      </c>
      <c r="G116" s="60">
        <f t="shared" ref="G116:K116" si="121">G136+G137-G117</f>
        <v>0</v>
      </c>
      <c r="H116" s="60">
        <f t="shared" si="121"/>
        <v>0</v>
      </c>
      <c r="I116" s="60">
        <f t="shared" si="121"/>
        <v>0</v>
      </c>
      <c r="J116" s="60">
        <f t="shared" si="121"/>
        <v>0</v>
      </c>
      <c r="K116" s="60">
        <f t="shared" si="121"/>
        <v>0</v>
      </c>
      <c r="L116" s="60">
        <f t="shared" ref="L116:M116" si="122">L136+L137-L117</f>
        <v>0</v>
      </c>
      <c r="M116" s="60">
        <f t="shared" si="122"/>
        <v>0</v>
      </c>
      <c r="N116" s="60">
        <f t="shared" ref="N116:O116" si="123">N137+N138-N117-N119-N120</f>
        <v>0</v>
      </c>
      <c r="O116" s="60">
        <f t="shared" si="123"/>
        <v>0</v>
      </c>
      <c r="Q116" s="193" t="str">
        <f t="shared" ref="Q116:Q140" si="124">IFERROR(AVERAGE((H116-G116)/G116,(I116-H116)/H116,(J116-I116)/I116),"")</f>
        <v/>
      </c>
    </row>
    <row r="117" spans="1:19" x14ac:dyDescent="0.25">
      <c r="B117" s="500" t="s">
        <v>495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Q117" s="193" t="str">
        <f t="shared" si="124"/>
        <v/>
      </c>
    </row>
    <row r="118" spans="1:19" x14ac:dyDescent="0.25">
      <c r="B118" s="501" t="s">
        <v>489</v>
      </c>
      <c r="C118" s="502">
        <f t="shared" ref="C118:H118" si="125">SUM(C116:C117)</f>
        <v>0</v>
      </c>
      <c r="D118" s="502">
        <f t="shared" si="125"/>
        <v>0</v>
      </c>
      <c r="E118" s="502">
        <f t="shared" si="125"/>
        <v>0</v>
      </c>
      <c r="F118" s="502">
        <f t="shared" si="125"/>
        <v>0</v>
      </c>
      <c r="G118" s="502">
        <f t="shared" si="125"/>
        <v>0</v>
      </c>
      <c r="H118" s="502">
        <f t="shared" si="125"/>
        <v>0</v>
      </c>
      <c r="I118" s="502">
        <f>SUM(I116:I117)</f>
        <v>0</v>
      </c>
      <c r="J118" s="502">
        <f>SUM(J116:J117)</f>
        <v>0</v>
      </c>
      <c r="K118" s="502">
        <f>SUM(K116:K117)</f>
        <v>0</v>
      </c>
      <c r="L118" s="502">
        <f t="shared" ref="L118:N118" si="126">SUM(L116:L117)</f>
        <v>0</v>
      </c>
      <c r="M118" s="502">
        <f t="shared" si="126"/>
        <v>0</v>
      </c>
      <c r="N118" s="502">
        <f t="shared" si="126"/>
        <v>0</v>
      </c>
      <c r="O118" s="502">
        <f t="shared" ref="O118" si="127">SUM(O116:O117)</f>
        <v>0</v>
      </c>
      <c r="Q118" s="193" t="str">
        <f t="shared" si="124"/>
        <v/>
      </c>
    </row>
    <row r="119" spans="1:19" x14ac:dyDescent="0.25">
      <c r="B119" s="500" t="s">
        <v>496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Q119" s="193" t="str">
        <f t="shared" si="124"/>
        <v/>
      </c>
    </row>
    <row r="120" spans="1:19" x14ac:dyDescent="0.25">
      <c r="B120" s="500" t="s">
        <v>491</v>
      </c>
      <c r="C120" s="60">
        <v>0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Q120" s="193" t="str">
        <f t="shared" si="124"/>
        <v/>
      </c>
    </row>
    <row r="121" spans="1:19" x14ac:dyDescent="0.25">
      <c r="B121" s="500" t="s">
        <v>541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Q121" s="193" t="str">
        <f t="shared" si="124"/>
        <v/>
      </c>
    </row>
    <row r="122" spans="1:19" ht="31.5" x14ac:dyDescent="0.25">
      <c r="B122" s="503" t="s">
        <v>492</v>
      </c>
      <c r="C122" s="504">
        <f t="shared" ref="C122:I122" si="128">SUM(C118:C121)</f>
        <v>0</v>
      </c>
      <c r="D122" s="504">
        <f t="shared" si="128"/>
        <v>0</v>
      </c>
      <c r="E122" s="504">
        <f t="shared" si="128"/>
        <v>0</v>
      </c>
      <c r="F122" s="504">
        <f t="shared" si="128"/>
        <v>0</v>
      </c>
      <c r="G122" s="504">
        <f t="shared" si="128"/>
        <v>0</v>
      </c>
      <c r="H122" s="504">
        <f t="shared" si="128"/>
        <v>0</v>
      </c>
      <c r="I122" s="504">
        <f t="shared" si="128"/>
        <v>0</v>
      </c>
      <c r="J122" s="504">
        <f>SUM(J118:J121)</f>
        <v>0</v>
      </c>
      <c r="K122" s="504">
        <f>SUM(K118:K121)</f>
        <v>0</v>
      </c>
      <c r="L122" s="504">
        <f t="shared" ref="L122:N122" si="129">SUM(L118:L121)</f>
        <v>0</v>
      </c>
      <c r="M122" s="504">
        <f t="shared" si="129"/>
        <v>0</v>
      </c>
      <c r="N122" s="504">
        <f t="shared" si="129"/>
        <v>0</v>
      </c>
      <c r="O122" s="504">
        <f t="shared" ref="O122" si="130">SUM(O118:O121)</f>
        <v>0</v>
      </c>
      <c r="Q122" s="193" t="str">
        <f t="shared" si="124"/>
        <v/>
      </c>
    </row>
    <row r="123" spans="1:19" x14ac:dyDescent="0.25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Q123" s="193" t="str">
        <f t="shared" si="124"/>
        <v/>
      </c>
    </row>
    <row r="124" spans="1:19" s="510" customFormat="1" x14ac:dyDescent="0.25">
      <c r="A124" s="495" t="s">
        <v>164</v>
      </c>
      <c r="B124" s="505" t="s">
        <v>229</v>
      </c>
      <c r="C124" s="507"/>
      <c r="D124" s="507"/>
      <c r="E124" s="507"/>
      <c r="F124" s="507"/>
      <c r="G124" s="507"/>
      <c r="H124" s="507"/>
      <c r="I124" s="507"/>
      <c r="J124" s="507"/>
      <c r="K124" s="507"/>
      <c r="L124" s="507"/>
      <c r="M124" s="507"/>
      <c r="N124" s="507"/>
      <c r="O124" s="507"/>
      <c r="P124" s="508"/>
      <c r="Q124" s="193" t="str">
        <f t="shared" si="124"/>
        <v/>
      </c>
      <c r="R124" s="509"/>
    </row>
    <row r="125" spans="1:19" x14ac:dyDescent="0.25">
      <c r="B125" s="500" t="s">
        <v>497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Q125" s="193" t="str">
        <f t="shared" si="124"/>
        <v/>
      </c>
    </row>
    <row r="126" spans="1:19" ht="16.5" thickBot="1" x14ac:dyDescent="0.3">
      <c r="B126" s="511" t="s">
        <v>126</v>
      </c>
      <c r="C126" s="512">
        <f t="shared" ref="C126:K126" si="131">IF(C125&gt;0,C125-C118,0)</f>
        <v>0</v>
      </c>
      <c r="D126" s="512">
        <f t="shared" si="131"/>
        <v>0</v>
      </c>
      <c r="E126" s="512">
        <f t="shared" si="131"/>
        <v>0</v>
      </c>
      <c r="F126" s="512">
        <f t="shared" si="131"/>
        <v>0</v>
      </c>
      <c r="G126" s="512">
        <f t="shared" si="131"/>
        <v>0</v>
      </c>
      <c r="H126" s="512">
        <f t="shared" si="131"/>
        <v>0</v>
      </c>
      <c r="I126" s="512">
        <f t="shared" si="131"/>
        <v>0</v>
      </c>
      <c r="J126" s="512">
        <f t="shared" si="131"/>
        <v>0</v>
      </c>
      <c r="K126" s="512">
        <f t="shared" si="131"/>
        <v>0</v>
      </c>
      <c r="L126" s="512">
        <f t="shared" ref="L126:N126" si="132">IF(L125&gt;0,L125-L118,0)</f>
        <v>0</v>
      </c>
      <c r="M126" s="512">
        <f t="shared" si="132"/>
        <v>0</v>
      </c>
      <c r="N126" s="512">
        <f t="shared" si="132"/>
        <v>0</v>
      </c>
      <c r="O126" s="512">
        <f t="shared" ref="O126" si="133">IF(O125&gt;0,O125-O118,0)</f>
        <v>0</v>
      </c>
      <c r="Q126" s="193" t="str">
        <f t="shared" si="124"/>
        <v/>
      </c>
    </row>
    <row r="127" spans="1:19" s="82" customFormat="1" ht="16.5" thickTop="1" x14ac:dyDescent="0.25">
      <c r="B127" s="513" t="s">
        <v>168</v>
      </c>
      <c r="C127" s="514" t="str">
        <f t="shared" ref="C127:I127" si="134">IFERROR(C126/C118,"")</f>
        <v/>
      </c>
      <c r="D127" s="514" t="str">
        <f t="shared" si="134"/>
        <v/>
      </c>
      <c r="E127" s="514" t="str">
        <f t="shared" si="134"/>
        <v/>
      </c>
      <c r="F127" s="514" t="str">
        <f t="shared" si="134"/>
        <v/>
      </c>
      <c r="G127" s="514" t="str">
        <f t="shared" si="134"/>
        <v/>
      </c>
      <c r="H127" s="514" t="str">
        <f t="shared" si="134"/>
        <v/>
      </c>
      <c r="I127" s="514" t="str">
        <f t="shared" si="134"/>
        <v/>
      </c>
      <c r="J127" s="514" t="str">
        <f>IFERROR(J126/J118,"")</f>
        <v/>
      </c>
      <c r="K127" s="514" t="str">
        <f>IFERROR(K126/K118,"")</f>
        <v/>
      </c>
      <c r="L127" s="514" t="str">
        <f t="shared" ref="L127:N127" si="135">IFERROR(L126/L118,"")</f>
        <v/>
      </c>
      <c r="M127" s="514" t="str">
        <f t="shared" si="135"/>
        <v/>
      </c>
      <c r="N127" s="514" t="str">
        <f t="shared" si="135"/>
        <v/>
      </c>
      <c r="O127" s="514" t="str">
        <f t="shared" ref="O127" si="136">IFERROR(O126/O118,"")</f>
        <v/>
      </c>
      <c r="P127" s="86"/>
      <c r="Q127" s="193" t="str">
        <f t="shared" si="124"/>
        <v/>
      </c>
    </row>
    <row r="128" spans="1:19" s="515" customFormat="1" x14ac:dyDescent="0.25">
      <c r="B128" s="516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492"/>
      <c r="Q128" s="193" t="str">
        <f t="shared" si="124"/>
        <v/>
      </c>
      <c r="R128" s="493"/>
      <c r="S128" s="369"/>
    </row>
    <row r="129" spans="1:20" s="62" customFormat="1" x14ac:dyDescent="0.25">
      <c r="A129" s="517" t="s">
        <v>169</v>
      </c>
      <c r="B129" s="496" t="s">
        <v>144</v>
      </c>
      <c r="C129" s="518"/>
      <c r="D129" s="518"/>
      <c r="E129" s="518"/>
      <c r="F129" s="518"/>
      <c r="G129" s="518"/>
      <c r="H129" s="518"/>
      <c r="I129" s="518"/>
      <c r="J129" s="518"/>
      <c r="K129" s="518"/>
      <c r="L129" s="518"/>
      <c r="M129" s="518"/>
      <c r="N129" s="518"/>
      <c r="O129" s="518"/>
      <c r="P129" s="492"/>
      <c r="Q129" s="193" t="str">
        <f t="shared" si="124"/>
        <v/>
      </c>
      <c r="R129" s="499"/>
    </row>
    <row r="130" spans="1:20" x14ac:dyDescent="0.25">
      <c r="B130" s="58" t="s">
        <v>52</v>
      </c>
      <c r="C130" s="60">
        <v>0</v>
      </c>
      <c r="D130" s="60">
        <v>0</v>
      </c>
      <c r="E130" s="60">
        <v>0</v>
      </c>
      <c r="F130" s="60">
        <v>0</v>
      </c>
      <c r="G130" s="60">
        <v>0</v>
      </c>
      <c r="H130" s="12">
        <f t="shared" ref="H130" si="137">+G130</f>
        <v>0</v>
      </c>
      <c r="I130" s="12">
        <f t="shared" ref="I130" si="138">+H130</f>
        <v>0</v>
      </c>
      <c r="J130" s="12">
        <f t="shared" ref="J130" si="139">+I130</f>
        <v>0</v>
      </c>
      <c r="K130" s="12">
        <f t="shared" ref="K130" si="140">+J130</f>
        <v>0</v>
      </c>
      <c r="L130" s="12">
        <f t="shared" ref="L130" si="141">+K130</f>
        <v>0</v>
      </c>
      <c r="M130" s="12">
        <f t="shared" ref="M130:O130" si="142">+L130</f>
        <v>0</v>
      </c>
      <c r="N130" s="12">
        <f t="shared" si="142"/>
        <v>0</v>
      </c>
      <c r="O130" s="12">
        <f t="shared" si="142"/>
        <v>0</v>
      </c>
      <c r="Q130" s="193" t="str">
        <f t="shared" si="124"/>
        <v/>
      </c>
      <c r="R130" s="455" t="s">
        <v>540</v>
      </c>
      <c r="S130" s="456" t="s">
        <v>539</v>
      </c>
    </row>
    <row r="131" spans="1:20" x14ac:dyDescent="0.25">
      <c r="B131" s="58" t="s">
        <v>53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12">
        <f t="shared" ref="H131:O132" si="143">ROUND(G131*(1+$R131),0)</f>
        <v>0</v>
      </c>
      <c r="I131" s="12">
        <f t="shared" si="143"/>
        <v>0</v>
      </c>
      <c r="J131" s="12">
        <f t="shared" si="143"/>
        <v>0</v>
      </c>
      <c r="K131" s="12">
        <f t="shared" si="143"/>
        <v>0</v>
      </c>
      <c r="L131" s="12">
        <f t="shared" si="143"/>
        <v>0</v>
      </c>
      <c r="M131" s="12">
        <f t="shared" si="143"/>
        <v>0</v>
      </c>
      <c r="N131" s="12">
        <f t="shared" si="143"/>
        <v>0</v>
      </c>
      <c r="O131" s="12">
        <f t="shared" si="143"/>
        <v>0</v>
      </c>
      <c r="Q131" s="193" t="str">
        <f t="shared" si="124"/>
        <v/>
      </c>
      <c r="R131" s="519">
        <v>0</v>
      </c>
    </row>
    <row r="132" spans="1:20" x14ac:dyDescent="0.25">
      <c r="B132" s="58" t="s">
        <v>138</v>
      </c>
      <c r="C132" s="60">
        <v>0</v>
      </c>
      <c r="D132" s="60">
        <v>0</v>
      </c>
      <c r="E132" s="60">
        <v>0</v>
      </c>
      <c r="F132" s="60">
        <v>0</v>
      </c>
      <c r="G132" s="60">
        <v>0</v>
      </c>
      <c r="H132" s="12">
        <f t="shared" si="143"/>
        <v>0</v>
      </c>
      <c r="I132" s="12">
        <f t="shared" si="143"/>
        <v>0</v>
      </c>
      <c r="J132" s="12">
        <f t="shared" si="143"/>
        <v>0</v>
      </c>
      <c r="K132" s="12">
        <f t="shared" si="143"/>
        <v>0</v>
      </c>
      <c r="L132" s="12">
        <f t="shared" si="143"/>
        <v>0</v>
      </c>
      <c r="M132" s="12">
        <f t="shared" si="143"/>
        <v>0</v>
      </c>
      <c r="N132" s="12">
        <f t="shared" si="143"/>
        <v>0</v>
      </c>
      <c r="O132" s="12">
        <f t="shared" si="143"/>
        <v>0</v>
      </c>
      <c r="Q132" s="193" t="str">
        <f t="shared" si="124"/>
        <v/>
      </c>
      <c r="R132" s="519"/>
    </row>
    <row r="133" spans="1:20" x14ac:dyDescent="0.25">
      <c r="B133" s="58" t="s">
        <v>88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f>Debt!N116</f>
        <v>0</v>
      </c>
      <c r="O133" s="60">
        <f>Debt!O116</f>
        <v>0</v>
      </c>
      <c r="Q133" s="193" t="str">
        <f t="shared" si="124"/>
        <v/>
      </c>
      <c r="R133" s="467" t="s">
        <v>125</v>
      </c>
    </row>
    <row r="134" spans="1:20" x14ac:dyDescent="0.25">
      <c r="B134" s="520" t="s">
        <v>137</v>
      </c>
      <c r="C134" s="60">
        <v>0</v>
      </c>
      <c r="D134" s="60">
        <v>0</v>
      </c>
      <c r="E134" s="60">
        <v>0</v>
      </c>
      <c r="F134" s="60">
        <v>0</v>
      </c>
      <c r="G134" s="60">
        <v>0</v>
      </c>
      <c r="H134" s="12">
        <f t="shared" ref="H134:M135" si="144">ROUND(G134*(1+$R134),0)</f>
        <v>0</v>
      </c>
      <c r="I134" s="12">
        <f t="shared" si="144"/>
        <v>0</v>
      </c>
      <c r="J134" s="12">
        <f t="shared" si="144"/>
        <v>0</v>
      </c>
      <c r="K134" s="12">
        <f t="shared" si="144"/>
        <v>0</v>
      </c>
      <c r="L134" s="12">
        <f t="shared" si="144"/>
        <v>0</v>
      </c>
      <c r="M134" s="12">
        <f t="shared" si="144"/>
        <v>0</v>
      </c>
      <c r="N134" s="521">
        <v>0</v>
      </c>
      <c r="O134" s="521">
        <v>0</v>
      </c>
      <c r="Q134" s="193" t="str">
        <f t="shared" si="124"/>
        <v/>
      </c>
      <c r="R134" s="519">
        <v>0</v>
      </c>
    </row>
    <row r="135" spans="1:20" x14ac:dyDescent="0.25">
      <c r="B135" s="522" t="s">
        <v>153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12">
        <f t="shared" si="144"/>
        <v>0</v>
      </c>
      <c r="I135" s="12">
        <f t="shared" si="144"/>
        <v>0</v>
      </c>
      <c r="J135" s="12">
        <f t="shared" si="144"/>
        <v>0</v>
      </c>
      <c r="K135" s="12">
        <f t="shared" si="144"/>
        <v>0</v>
      </c>
      <c r="L135" s="12">
        <f t="shared" si="144"/>
        <v>0</v>
      </c>
      <c r="M135" s="12">
        <f t="shared" si="144"/>
        <v>0</v>
      </c>
      <c r="N135" s="12">
        <f>ROUND(M135*(1+$R135),0)</f>
        <v>0</v>
      </c>
      <c r="O135" s="12">
        <f>ROUND(N135*(1+$R135),0)</f>
        <v>0</v>
      </c>
      <c r="Q135" s="193" t="str">
        <f t="shared" si="124"/>
        <v/>
      </c>
      <c r="R135" s="519">
        <v>0</v>
      </c>
    </row>
    <row r="136" spans="1:20" x14ac:dyDescent="0.25">
      <c r="B136" s="522" t="s">
        <v>485</v>
      </c>
      <c r="C136" s="60">
        <v>0</v>
      </c>
      <c r="D136" s="60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60">
        <v>0</v>
      </c>
      <c r="L136" s="60">
        <v>0</v>
      </c>
      <c r="M136" s="60">
        <v>0</v>
      </c>
      <c r="N136" s="521">
        <v>0</v>
      </c>
      <c r="O136" s="521">
        <v>0</v>
      </c>
      <c r="Q136" s="193" t="str">
        <f t="shared" si="124"/>
        <v/>
      </c>
      <c r="R136"/>
    </row>
    <row r="137" spans="1:20" ht="16.5" thickBot="1" x14ac:dyDescent="0.3">
      <c r="B137" s="523" t="s">
        <v>704</v>
      </c>
      <c r="C137" s="524">
        <f t="shared" ref="C137:E137" si="145">SUM(C130:C136)</f>
        <v>0</v>
      </c>
      <c r="D137" s="524">
        <f t="shared" si="145"/>
        <v>0</v>
      </c>
      <c r="E137" s="524">
        <f t="shared" si="145"/>
        <v>0</v>
      </c>
      <c r="F137" s="524">
        <f>SUM(F130:F136)</f>
        <v>0</v>
      </c>
      <c r="G137" s="524">
        <f t="shared" ref="G137:K137" si="146">SUM(G130:G136)</f>
        <v>0</v>
      </c>
      <c r="H137" s="524">
        <f t="shared" si="146"/>
        <v>0</v>
      </c>
      <c r="I137" s="524">
        <f t="shared" si="146"/>
        <v>0</v>
      </c>
      <c r="J137" s="524">
        <f t="shared" si="146"/>
        <v>0</v>
      </c>
      <c r="K137" s="524">
        <f t="shared" si="146"/>
        <v>0</v>
      </c>
      <c r="L137" s="524">
        <f t="shared" ref="L137:N137" si="147">SUM(L130:L136)</f>
        <v>0</v>
      </c>
      <c r="M137" s="524">
        <f t="shared" si="147"/>
        <v>0</v>
      </c>
      <c r="N137" s="524">
        <f t="shared" si="147"/>
        <v>0</v>
      </c>
      <c r="O137" s="524">
        <f t="shared" ref="O137" si="148">SUM(O130:O136)</f>
        <v>0</v>
      </c>
      <c r="Q137" s="193" t="str">
        <f t="shared" si="124"/>
        <v/>
      </c>
    </row>
    <row r="138" spans="1:20" ht="16.5" thickTop="1" x14ac:dyDescent="0.25">
      <c r="B138" s="525" t="s">
        <v>680</v>
      </c>
      <c r="C138" s="526">
        <v>0</v>
      </c>
      <c r="D138" s="526">
        <v>0</v>
      </c>
      <c r="E138" s="526">
        <v>0</v>
      </c>
      <c r="F138" s="526">
        <v>0</v>
      </c>
      <c r="G138" s="527">
        <v>0</v>
      </c>
      <c r="H138" s="527">
        <f t="shared" ref="H138:O138" si="149">ROUND(G138*(1+$R138),0)</f>
        <v>0</v>
      </c>
      <c r="I138" s="527">
        <f t="shared" si="149"/>
        <v>0</v>
      </c>
      <c r="J138" s="527">
        <f t="shared" si="149"/>
        <v>0</v>
      </c>
      <c r="K138" s="527">
        <f t="shared" si="149"/>
        <v>0</v>
      </c>
      <c r="L138" s="527">
        <f t="shared" si="149"/>
        <v>0</v>
      </c>
      <c r="M138" s="527">
        <f t="shared" si="149"/>
        <v>0</v>
      </c>
      <c r="N138" s="527">
        <f t="shared" si="149"/>
        <v>0</v>
      </c>
      <c r="O138" s="527">
        <f t="shared" si="149"/>
        <v>0</v>
      </c>
      <c r="Q138" s="193" t="str">
        <f t="shared" si="124"/>
        <v/>
      </c>
      <c r="R138" s="519">
        <v>0</v>
      </c>
    </row>
    <row r="139" spans="1:20" x14ac:dyDescent="0.25">
      <c r="C139" s="356"/>
      <c r="D139" s="356"/>
      <c r="E139" s="356"/>
      <c r="F139" s="356"/>
      <c r="G139" s="133"/>
      <c r="H139" s="133"/>
      <c r="I139" s="133"/>
      <c r="J139" s="133"/>
      <c r="K139" s="133"/>
      <c r="L139" s="133"/>
      <c r="M139" s="133"/>
      <c r="N139" s="133"/>
      <c r="O139" s="133"/>
      <c r="P139" s="314"/>
      <c r="Q139" s="193" t="str">
        <f t="shared" si="124"/>
        <v/>
      </c>
      <c r="R139" s="528"/>
    </row>
    <row r="140" spans="1:20" ht="16.5" thickBot="1" x14ac:dyDescent="0.3">
      <c r="B140" s="529" t="s">
        <v>821</v>
      </c>
      <c r="C140" s="530">
        <f t="shared" ref="C140:I140" si="150">C122-C136-C137</f>
        <v>0</v>
      </c>
      <c r="D140" s="530">
        <f t="shared" si="150"/>
        <v>0</v>
      </c>
      <c r="E140" s="530">
        <f t="shared" si="150"/>
        <v>0</v>
      </c>
      <c r="F140" s="530">
        <f t="shared" si="150"/>
        <v>0</v>
      </c>
      <c r="G140" s="530">
        <f t="shared" si="150"/>
        <v>0</v>
      </c>
      <c r="H140" s="530">
        <f t="shared" si="150"/>
        <v>0</v>
      </c>
      <c r="I140" s="530">
        <f t="shared" si="150"/>
        <v>0</v>
      </c>
      <c r="J140" s="530">
        <f>J122-J136-J137</f>
        <v>0</v>
      </c>
      <c r="K140" s="530">
        <f>K122-K136-K137</f>
        <v>0</v>
      </c>
      <c r="L140" s="530">
        <f t="shared" ref="L140:M140" si="151">L122-L136-L137</f>
        <v>0</v>
      </c>
      <c r="M140" s="530">
        <f t="shared" si="151"/>
        <v>0</v>
      </c>
      <c r="N140" s="530">
        <f t="shared" ref="N140:O140" si="152">N122-N137-N138</f>
        <v>0</v>
      </c>
      <c r="O140" s="530">
        <f t="shared" si="152"/>
        <v>0</v>
      </c>
      <c r="Q140" s="193" t="str">
        <f t="shared" si="124"/>
        <v/>
      </c>
    </row>
    <row r="141" spans="1:20" s="515" customFormat="1" ht="16.5" thickTop="1" x14ac:dyDescent="0.25">
      <c r="B141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492"/>
      <c r="O141" s="492"/>
      <c r="P141" s="492"/>
      <c r="Q141" s="193"/>
      <c r="R141" s="493"/>
      <c r="S141"/>
    </row>
    <row r="142" spans="1:20" x14ac:dyDescent="0.25">
      <c r="B142" s="439" t="s">
        <v>26</v>
      </c>
      <c r="C142" s="531" t="str">
        <f>C34</f>
        <v>FY2020</v>
      </c>
      <c r="D142" s="531" t="str">
        <f t="shared" ref="D142:M142" si="153">D34</f>
        <v>FY2021</v>
      </c>
      <c r="E142" s="531" t="str">
        <f t="shared" si="153"/>
        <v>FY2022</v>
      </c>
      <c r="F142" s="531" t="str">
        <f t="shared" si="153"/>
        <v>FY2023</v>
      </c>
      <c r="G142" s="531" t="str">
        <f t="shared" si="153"/>
        <v>FY2024</v>
      </c>
      <c r="H142" s="531" t="str">
        <f t="shared" si="153"/>
        <v>FY2025</v>
      </c>
      <c r="I142" s="531" t="str">
        <f t="shared" si="153"/>
        <v>FY2026</v>
      </c>
      <c r="J142" s="531" t="str">
        <f t="shared" si="153"/>
        <v>FY2027</v>
      </c>
      <c r="K142" s="531" t="str">
        <f t="shared" si="153"/>
        <v>FY2028</v>
      </c>
      <c r="L142" s="531" t="str">
        <f t="shared" si="153"/>
        <v>FY2029</v>
      </c>
      <c r="M142" s="531" t="str">
        <f t="shared" si="153"/>
        <v>FY2030</v>
      </c>
      <c r="N142" s="531" t="str">
        <f t="shared" ref="N142:O142" si="154">N112</f>
        <v>FY2031</v>
      </c>
      <c r="O142" s="531" t="str">
        <f t="shared" si="154"/>
        <v>FY2032</v>
      </c>
      <c r="Q142" s="193"/>
    </row>
    <row r="143" spans="1:20" s="532" customFormat="1" x14ac:dyDescent="0.25">
      <c r="B143" s="431" t="s">
        <v>280</v>
      </c>
      <c r="C143" s="440">
        <f>C35</f>
        <v>43647</v>
      </c>
      <c r="D143" s="538">
        <f t="shared" ref="D143:O143" si="155">D35</f>
        <v>44013</v>
      </c>
      <c r="E143" s="538">
        <f t="shared" si="155"/>
        <v>44378</v>
      </c>
      <c r="F143" s="538">
        <f t="shared" si="155"/>
        <v>44743</v>
      </c>
      <c r="G143" s="538">
        <f t="shared" si="155"/>
        <v>45108</v>
      </c>
      <c r="H143" s="538">
        <f t="shared" si="155"/>
        <v>45474</v>
      </c>
      <c r="I143" s="538">
        <f t="shared" si="155"/>
        <v>45839</v>
      </c>
      <c r="J143" s="538">
        <f t="shared" si="155"/>
        <v>46204</v>
      </c>
      <c r="K143" s="538">
        <f t="shared" si="155"/>
        <v>46569</v>
      </c>
      <c r="L143" s="538">
        <f t="shared" si="155"/>
        <v>46935</v>
      </c>
      <c r="M143" s="538">
        <f t="shared" si="155"/>
        <v>47300</v>
      </c>
      <c r="N143" s="538">
        <f t="shared" si="155"/>
        <v>47665</v>
      </c>
      <c r="O143" s="538">
        <f t="shared" si="155"/>
        <v>48030</v>
      </c>
      <c r="P143" s="494"/>
      <c r="Q143" s="193"/>
      <c r="R143" s="493"/>
    </row>
    <row r="144" spans="1:20" s="515" customFormat="1" x14ac:dyDescent="0.25">
      <c r="B144" s="533" t="s">
        <v>490</v>
      </c>
      <c r="C144" s="60">
        <v>0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492"/>
      <c r="Q144" s="193" t="str">
        <f t="shared" ref="Q144:Q145" si="156">IFERROR(AVERAGE((H144-G144)/G144,(I144-H144)/H144,(J144-I144)/I144),"")</f>
        <v/>
      </c>
      <c r="R144" s="493"/>
      <c r="S144" s="369"/>
      <c r="T144" s="369"/>
    </row>
    <row r="145" spans="1:20" s="515" customFormat="1" x14ac:dyDescent="0.25">
      <c r="B145" s="534" t="s">
        <v>608</v>
      </c>
      <c r="C145" s="539" t="str">
        <f t="shared" ref="C145:I145" si="157">IFERROR(C144/C118,"")</f>
        <v/>
      </c>
      <c r="D145" s="539" t="str">
        <f t="shared" si="157"/>
        <v/>
      </c>
      <c r="E145" s="539" t="str">
        <f t="shared" si="157"/>
        <v/>
      </c>
      <c r="F145" s="539" t="str">
        <f t="shared" si="157"/>
        <v/>
      </c>
      <c r="G145" s="539" t="str">
        <f t="shared" si="157"/>
        <v/>
      </c>
      <c r="H145" s="539" t="str">
        <f t="shared" si="157"/>
        <v/>
      </c>
      <c r="I145" s="539" t="str">
        <f t="shared" si="157"/>
        <v/>
      </c>
      <c r="J145" s="539" t="str">
        <f>IFERROR(J144/J118,"")</f>
        <v/>
      </c>
      <c r="K145" s="539" t="str">
        <f>IFERROR(K144/K118,"")</f>
        <v/>
      </c>
      <c r="L145" s="539" t="str">
        <f t="shared" ref="L145:M145" si="158">IFERROR(L144/L118,"")</f>
        <v/>
      </c>
      <c r="M145" s="539" t="str">
        <f t="shared" si="158"/>
        <v/>
      </c>
      <c r="N145" s="535" t="str">
        <f t="shared" ref="N145:O145" si="159">IFERROR(N144/N122,"")</f>
        <v/>
      </c>
      <c r="O145" s="535" t="str">
        <f t="shared" si="159"/>
        <v/>
      </c>
      <c r="P145" s="492"/>
      <c r="Q145" s="193" t="str">
        <f t="shared" si="156"/>
        <v/>
      </c>
      <c r="R145" s="493"/>
      <c r="T145" s="369"/>
    </row>
    <row r="146" spans="1:20" ht="16.5" thickBot="1" x14ac:dyDescent="0.3">
      <c r="A146" s="540"/>
      <c r="B146" s="540"/>
      <c r="C146" s="536"/>
      <c r="D146" s="536"/>
      <c r="E146" s="536"/>
      <c r="F146" s="536"/>
      <c r="G146" s="536"/>
      <c r="H146" s="536"/>
      <c r="I146" s="536"/>
      <c r="J146" s="536"/>
      <c r="K146" s="536"/>
      <c r="L146" s="536"/>
      <c r="M146" s="536"/>
      <c r="N146" s="536"/>
      <c r="O146" s="536"/>
    </row>
    <row r="148" spans="1:20" x14ac:dyDescent="0.25">
      <c r="C148" s="494" t="str">
        <f t="shared" ref="C148:H148" si="160">C4</f>
        <v>FY2020</v>
      </c>
      <c r="D148" s="494" t="str">
        <f t="shared" si="160"/>
        <v>FY2021</v>
      </c>
      <c r="E148" s="494" t="str">
        <f t="shared" si="160"/>
        <v>FY2022</v>
      </c>
      <c r="F148" s="494" t="str">
        <f t="shared" si="160"/>
        <v>FY2023</v>
      </c>
      <c r="G148" s="494" t="str">
        <f t="shared" si="160"/>
        <v>FY2024</v>
      </c>
      <c r="H148" s="494" t="str">
        <f t="shared" si="160"/>
        <v>FY2025</v>
      </c>
      <c r="I148" s="494" t="str">
        <f>I4</f>
        <v>FY2026</v>
      </c>
      <c r="J148" s="494" t="str">
        <f t="shared" ref="J148:N148" si="161">J4</f>
        <v>FY2027</v>
      </c>
      <c r="K148" s="494" t="str">
        <f t="shared" si="161"/>
        <v>FY2028</v>
      </c>
      <c r="L148" s="494" t="str">
        <f t="shared" si="161"/>
        <v>FY2029</v>
      </c>
      <c r="M148" s="494" t="str">
        <f t="shared" si="161"/>
        <v>FY2030</v>
      </c>
      <c r="N148" s="494" t="str">
        <f t="shared" si="161"/>
        <v>FY2031</v>
      </c>
      <c r="O148" s="494" t="str">
        <f t="shared" ref="O148" si="162">O4</f>
        <v>FY2032</v>
      </c>
      <c r="Q148" s="306" t="s">
        <v>612</v>
      </c>
      <c r="R148" s="375" t="s">
        <v>3</v>
      </c>
    </row>
    <row r="149" spans="1:20" x14ac:dyDescent="0.25">
      <c r="C149" s="494" t="str">
        <f t="shared" ref="C149:H149" si="163">C5</f>
        <v>Budget</v>
      </c>
      <c r="D149" s="494" t="str">
        <f t="shared" si="163"/>
        <v>Budget</v>
      </c>
      <c r="E149" s="494" t="str">
        <f t="shared" si="163"/>
        <v>Budget</v>
      </c>
      <c r="F149" s="494" t="str">
        <f t="shared" si="163"/>
        <v>Budget</v>
      </c>
      <c r="G149" s="494" t="str">
        <f t="shared" si="163"/>
        <v>Budget</v>
      </c>
      <c r="H149" s="494" t="str">
        <f t="shared" si="163"/>
        <v>Budget</v>
      </c>
      <c r="I149" s="494" t="str">
        <f>I5</f>
        <v>Budget</v>
      </c>
      <c r="J149" s="494" t="str">
        <f t="shared" ref="J149:N149" si="164">J5</f>
        <v>Budget</v>
      </c>
      <c r="K149" s="494" t="str">
        <f t="shared" si="164"/>
        <v>Projected</v>
      </c>
      <c r="L149" s="494" t="str">
        <f t="shared" si="164"/>
        <v>Projected</v>
      </c>
      <c r="M149" s="494" t="str">
        <f t="shared" si="164"/>
        <v>Projected</v>
      </c>
      <c r="N149" s="494" t="str">
        <f t="shared" si="164"/>
        <v>Projected</v>
      </c>
      <c r="O149" s="494" t="str">
        <f t="shared" ref="O149" si="165">O5</f>
        <v>Projected</v>
      </c>
      <c r="P149" s="494"/>
      <c r="Q149" s="306" t="s">
        <v>316</v>
      </c>
      <c r="R149" s="375" t="s">
        <v>10</v>
      </c>
    </row>
    <row r="150" spans="1:20" x14ac:dyDescent="0.25">
      <c r="B150" s="62" t="s">
        <v>493</v>
      </c>
      <c r="C150" s="494"/>
      <c r="D150" s="494"/>
      <c r="E150" s="494"/>
      <c r="F150" s="494"/>
      <c r="G150" s="494"/>
      <c r="H150" s="494"/>
      <c r="I150" s="494"/>
      <c r="J150" s="494"/>
      <c r="K150" s="494"/>
      <c r="L150" s="494"/>
      <c r="M150" s="494"/>
      <c r="N150" s="494"/>
      <c r="O150" s="494"/>
      <c r="P150" s="494"/>
      <c r="Q150" s="283"/>
      <c r="R150" s="375"/>
    </row>
    <row r="151" spans="1:20" s="339" customFormat="1" x14ac:dyDescent="0.25">
      <c r="A151" s="495" t="s">
        <v>164</v>
      </c>
      <c r="B151" s="496" t="s">
        <v>219</v>
      </c>
      <c r="C151" s="497"/>
      <c r="D151" s="497"/>
      <c r="E151" s="497"/>
      <c r="F151" s="497"/>
      <c r="G151" s="497"/>
      <c r="H151" s="497"/>
      <c r="I151" s="497"/>
      <c r="J151" s="497"/>
      <c r="K151" s="497"/>
      <c r="L151" s="497"/>
      <c r="M151" s="497"/>
      <c r="N151" s="497"/>
      <c r="O151" s="497"/>
      <c r="P151" s="498"/>
      <c r="Q151" s="193"/>
      <c r="R151" s="499"/>
    </row>
    <row r="152" spans="1:20" x14ac:dyDescent="0.25">
      <c r="B152" s="500" t="s">
        <v>494</v>
      </c>
      <c r="C152" s="60">
        <v>0</v>
      </c>
      <c r="D152" s="60">
        <v>0</v>
      </c>
      <c r="E152" s="60">
        <v>0</v>
      </c>
      <c r="F152" s="60">
        <v>0</v>
      </c>
      <c r="G152" s="60">
        <f t="shared" ref="G152:K152" si="166">G172+G173-G153</f>
        <v>0</v>
      </c>
      <c r="H152" s="60">
        <f t="shared" si="166"/>
        <v>0</v>
      </c>
      <c r="I152" s="60">
        <f t="shared" si="166"/>
        <v>0</v>
      </c>
      <c r="J152" s="60">
        <f t="shared" si="166"/>
        <v>0</v>
      </c>
      <c r="K152" s="60">
        <f t="shared" si="166"/>
        <v>0</v>
      </c>
      <c r="L152" s="60">
        <f t="shared" ref="L152:M152" si="167">L172+L173-L153</f>
        <v>0</v>
      </c>
      <c r="M152" s="60">
        <f t="shared" si="167"/>
        <v>0</v>
      </c>
      <c r="N152" s="60">
        <f t="shared" ref="N152" si="168">N173+N174-N153-N155-N156</f>
        <v>0</v>
      </c>
      <c r="O152" s="60">
        <v>0</v>
      </c>
      <c r="Q152" s="193" t="str">
        <f t="shared" ref="Q152:Q176" si="169">IFERROR(AVERAGE((H152-G152)/G152,(I152-H152)/H152,(J152-I152)/I152),"")</f>
        <v/>
      </c>
    </row>
    <row r="153" spans="1:20" x14ac:dyDescent="0.25">
      <c r="B153" s="500" t="s">
        <v>495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Q153" s="193" t="str">
        <f t="shared" si="169"/>
        <v/>
      </c>
    </row>
    <row r="154" spans="1:20" x14ac:dyDescent="0.25">
      <c r="B154" s="501" t="s">
        <v>489</v>
      </c>
      <c r="C154" s="502">
        <f t="shared" ref="C154:H154" si="170">SUM(C152:C153)</f>
        <v>0</v>
      </c>
      <c r="D154" s="502">
        <f t="shared" si="170"/>
        <v>0</v>
      </c>
      <c r="E154" s="502">
        <f t="shared" si="170"/>
        <v>0</v>
      </c>
      <c r="F154" s="502">
        <f t="shared" si="170"/>
        <v>0</v>
      </c>
      <c r="G154" s="502">
        <f t="shared" si="170"/>
        <v>0</v>
      </c>
      <c r="H154" s="502">
        <f t="shared" si="170"/>
        <v>0</v>
      </c>
      <c r="I154" s="502">
        <f>SUM(I152:I153)</f>
        <v>0</v>
      </c>
      <c r="J154" s="502">
        <f>SUM(J152:J153)</f>
        <v>0</v>
      </c>
      <c r="K154" s="502">
        <f>SUM(K152:K153)</f>
        <v>0</v>
      </c>
      <c r="L154" s="502">
        <f t="shared" ref="L154:N154" si="171">SUM(L152:L153)</f>
        <v>0</v>
      </c>
      <c r="M154" s="502">
        <f t="shared" si="171"/>
        <v>0</v>
      </c>
      <c r="N154" s="502">
        <f t="shared" si="171"/>
        <v>0</v>
      </c>
      <c r="O154" s="502">
        <f t="shared" ref="O154" si="172">SUM(O152:O153)</f>
        <v>0</v>
      </c>
      <c r="Q154" s="193" t="str">
        <f t="shared" si="169"/>
        <v/>
      </c>
    </row>
    <row r="155" spans="1:20" x14ac:dyDescent="0.25">
      <c r="B155" s="500" t="s">
        <v>496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Q155" s="193" t="str">
        <f t="shared" si="169"/>
        <v/>
      </c>
    </row>
    <row r="156" spans="1:20" x14ac:dyDescent="0.25">
      <c r="B156" s="500" t="s">
        <v>491</v>
      </c>
      <c r="C156" s="60">
        <v>0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Q156" s="193" t="str">
        <f t="shared" si="169"/>
        <v/>
      </c>
    </row>
    <row r="157" spans="1:20" x14ac:dyDescent="0.25">
      <c r="B157" s="500" t="s">
        <v>541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Q157" s="193" t="str">
        <f t="shared" si="169"/>
        <v/>
      </c>
    </row>
    <row r="158" spans="1:20" ht="31.5" x14ac:dyDescent="0.25">
      <c r="B158" s="503" t="s">
        <v>492</v>
      </c>
      <c r="C158" s="504">
        <f t="shared" ref="C158:I158" si="173">SUM(C154:C157)</f>
        <v>0</v>
      </c>
      <c r="D158" s="504">
        <f t="shared" si="173"/>
        <v>0</v>
      </c>
      <c r="E158" s="504">
        <f t="shared" si="173"/>
        <v>0</v>
      </c>
      <c r="F158" s="504">
        <f t="shared" si="173"/>
        <v>0</v>
      </c>
      <c r="G158" s="504">
        <f t="shared" si="173"/>
        <v>0</v>
      </c>
      <c r="H158" s="504">
        <f t="shared" si="173"/>
        <v>0</v>
      </c>
      <c r="I158" s="504">
        <f t="shared" si="173"/>
        <v>0</v>
      </c>
      <c r="J158" s="504">
        <f>SUM(J154:J157)</f>
        <v>0</v>
      </c>
      <c r="K158" s="504">
        <f>SUM(K154:K157)</f>
        <v>0</v>
      </c>
      <c r="L158" s="504">
        <f t="shared" ref="L158:N158" si="174">SUM(L154:L157)</f>
        <v>0</v>
      </c>
      <c r="M158" s="504">
        <f t="shared" si="174"/>
        <v>0</v>
      </c>
      <c r="N158" s="504">
        <f t="shared" si="174"/>
        <v>0</v>
      </c>
      <c r="O158" s="504">
        <f t="shared" ref="O158" si="175">SUM(O154:O157)</f>
        <v>0</v>
      </c>
      <c r="Q158" s="193" t="str">
        <f t="shared" si="169"/>
        <v/>
      </c>
    </row>
    <row r="159" spans="1:20" x14ac:dyDescent="0.25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Q159" s="193" t="str">
        <f t="shared" si="169"/>
        <v/>
      </c>
    </row>
    <row r="160" spans="1:20" s="510" customFormat="1" x14ac:dyDescent="0.25">
      <c r="A160" s="495" t="s">
        <v>164</v>
      </c>
      <c r="B160" s="505" t="s">
        <v>229</v>
      </c>
      <c r="C160" s="507"/>
      <c r="D160" s="507"/>
      <c r="E160" s="507"/>
      <c r="F160" s="507"/>
      <c r="G160" s="507"/>
      <c r="H160" s="507"/>
      <c r="I160" s="507"/>
      <c r="J160" s="507"/>
      <c r="K160" s="507"/>
      <c r="L160" s="507"/>
      <c r="M160" s="507"/>
      <c r="N160" s="507"/>
      <c r="O160" s="507"/>
      <c r="P160" s="508"/>
      <c r="Q160" s="193" t="str">
        <f t="shared" si="169"/>
        <v/>
      </c>
      <c r="R160" s="509"/>
    </row>
    <row r="161" spans="1:19" x14ac:dyDescent="0.25">
      <c r="B161" s="500" t="s">
        <v>497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Q161" s="193" t="str">
        <f t="shared" si="169"/>
        <v/>
      </c>
    </row>
    <row r="162" spans="1:19" ht="16.5" thickBot="1" x14ac:dyDescent="0.3">
      <c r="B162" s="511" t="s">
        <v>126</v>
      </c>
      <c r="C162" s="512">
        <f t="shared" ref="C162:K162" si="176">IF(C161&gt;0,C161-C154,0)</f>
        <v>0</v>
      </c>
      <c r="D162" s="512">
        <f t="shared" si="176"/>
        <v>0</v>
      </c>
      <c r="E162" s="512">
        <f t="shared" si="176"/>
        <v>0</v>
      </c>
      <c r="F162" s="512">
        <f t="shared" si="176"/>
        <v>0</v>
      </c>
      <c r="G162" s="512">
        <f t="shared" si="176"/>
        <v>0</v>
      </c>
      <c r="H162" s="512">
        <f t="shared" si="176"/>
        <v>0</v>
      </c>
      <c r="I162" s="512">
        <f t="shared" si="176"/>
        <v>0</v>
      </c>
      <c r="J162" s="512">
        <f t="shared" si="176"/>
        <v>0</v>
      </c>
      <c r="K162" s="512">
        <f t="shared" si="176"/>
        <v>0</v>
      </c>
      <c r="L162" s="512">
        <f t="shared" ref="L162:N162" si="177">IF(L161&gt;0,L161-L154,0)</f>
        <v>0</v>
      </c>
      <c r="M162" s="512">
        <f t="shared" si="177"/>
        <v>0</v>
      </c>
      <c r="N162" s="512">
        <f t="shared" si="177"/>
        <v>0</v>
      </c>
      <c r="O162" s="512">
        <f t="shared" ref="O162" si="178">IF(O161&gt;0,O161-O154,0)</f>
        <v>0</v>
      </c>
      <c r="Q162" s="193" t="str">
        <f t="shared" si="169"/>
        <v/>
      </c>
    </row>
    <row r="163" spans="1:19" s="82" customFormat="1" ht="16.5" thickTop="1" x14ac:dyDescent="0.25">
      <c r="B163" s="513" t="s">
        <v>168</v>
      </c>
      <c r="C163" s="514" t="str">
        <f t="shared" ref="C163:I163" si="179">IFERROR(C162/C154,"")</f>
        <v/>
      </c>
      <c r="D163" s="514" t="str">
        <f t="shared" si="179"/>
        <v/>
      </c>
      <c r="E163" s="514" t="str">
        <f t="shared" si="179"/>
        <v/>
      </c>
      <c r="F163" s="514" t="str">
        <f t="shared" si="179"/>
        <v/>
      </c>
      <c r="G163" s="514" t="str">
        <f t="shared" si="179"/>
        <v/>
      </c>
      <c r="H163" s="514" t="str">
        <f t="shared" si="179"/>
        <v/>
      </c>
      <c r="I163" s="514" t="str">
        <f t="shared" si="179"/>
        <v/>
      </c>
      <c r="J163" s="514" t="str">
        <f>IFERROR(J162/J154,"")</f>
        <v/>
      </c>
      <c r="K163" s="514" t="str">
        <f>IFERROR(K162/K154,"")</f>
        <v/>
      </c>
      <c r="L163" s="514" t="str">
        <f t="shared" ref="L163:N163" si="180">IFERROR(L162/L154,"")</f>
        <v/>
      </c>
      <c r="M163" s="514" t="str">
        <f t="shared" si="180"/>
        <v/>
      </c>
      <c r="N163" s="514" t="str">
        <f t="shared" si="180"/>
        <v/>
      </c>
      <c r="O163" s="514" t="str">
        <f t="shared" ref="O163" si="181">IFERROR(O162/O154,"")</f>
        <v/>
      </c>
      <c r="P163" s="86"/>
      <c r="Q163" s="193" t="str">
        <f t="shared" si="169"/>
        <v/>
      </c>
    </row>
    <row r="164" spans="1:19" s="515" customFormat="1" x14ac:dyDescent="0.25">
      <c r="B164" s="516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492"/>
      <c r="Q164" s="193" t="str">
        <f t="shared" si="169"/>
        <v/>
      </c>
      <c r="R164" s="493"/>
      <c r="S164" s="369"/>
    </row>
    <row r="165" spans="1:19" s="62" customFormat="1" x14ac:dyDescent="0.25">
      <c r="A165" s="517" t="s">
        <v>169</v>
      </c>
      <c r="B165" s="496" t="s">
        <v>144</v>
      </c>
      <c r="C165" s="518"/>
      <c r="D165" s="518"/>
      <c r="E165" s="518"/>
      <c r="F165" s="518"/>
      <c r="G165" s="518"/>
      <c r="H165" s="518"/>
      <c r="I165" s="518"/>
      <c r="J165" s="518"/>
      <c r="K165" s="518"/>
      <c r="L165" s="518"/>
      <c r="M165" s="518"/>
      <c r="N165" s="518"/>
      <c r="O165" s="518"/>
      <c r="P165" s="492"/>
      <c r="Q165" s="193" t="str">
        <f t="shared" si="169"/>
        <v/>
      </c>
      <c r="R165" s="499"/>
    </row>
    <row r="166" spans="1:19" x14ac:dyDescent="0.25">
      <c r="B166" s="58" t="s">
        <v>52</v>
      </c>
      <c r="C166" s="60">
        <v>0</v>
      </c>
      <c r="D166" s="60">
        <v>0</v>
      </c>
      <c r="E166" s="60">
        <v>0</v>
      </c>
      <c r="F166" s="60">
        <v>0</v>
      </c>
      <c r="G166" s="60">
        <v>0</v>
      </c>
      <c r="H166" s="12">
        <f t="shared" ref="H166" si="182">+G166</f>
        <v>0</v>
      </c>
      <c r="I166" s="12">
        <f t="shared" ref="I166" si="183">+H166</f>
        <v>0</v>
      </c>
      <c r="J166" s="12">
        <f t="shared" ref="J166" si="184">+I166</f>
        <v>0</v>
      </c>
      <c r="K166" s="12">
        <f t="shared" ref="K166" si="185">+J166</f>
        <v>0</v>
      </c>
      <c r="L166" s="12">
        <f t="shared" ref="L166" si="186">+K166</f>
        <v>0</v>
      </c>
      <c r="M166" s="12">
        <f t="shared" ref="M166:O166" si="187">+L166</f>
        <v>0</v>
      </c>
      <c r="N166" s="12">
        <f t="shared" si="187"/>
        <v>0</v>
      </c>
      <c r="O166" s="12">
        <f t="shared" si="187"/>
        <v>0</v>
      </c>
      <c r="Q166" s="193" t="str">
        <f t="shared" si="169"/>
        <v/>
      </c>
      <c r="R166" s="455" t="s">
        <v>540</v>
      </c>
      <c r="S166" s="456" t="s">
        <v>539</v>
      </c>
    </row>
    <row r="167" spans="1:19" x14ac:dyDescent="0.25">
      <c r="B167" s="58" t="s">
        <v>53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12">
        <f t="shared" ref="H167:O168" si="188">ROUND(G167*(1+$R167),0)</f>
        <v>0</v>
      </c>
      <c r="I167" s="12">
        <f t="shared" si="188"/>
        <v>0</v>
      </c>
      <c r="J167" s="12">
        <f t="shared" si="188"/>
        <v>0</v>
      </c>
      <c r="K167" s="12">
        <f t="shared" si="188"/>
        <v>0</v>
      </c>
      <c r="L167" s="12">
        <f t="shared" si="188"/>
        <v>0</v>
      </c>
      <c r="M167" s="12">
        <f t="shared" si="188"/>
        <v>0</v>
      </c>
      <c r="N167" s="12">
        <f t="shared" si="188"/>
        <v>0</v>
      </c>
      <c r="O167" s="12">
        <f t="shared" si="188"/>
        <v>0</v>
      </c>
      <c r="Q167" s="193" t="str">
        <f t="shared" si="169"/>
        <v/>
      </c>
      <c r="R167" s="519">
        <v>0</v>
      </c>
    </row>
    <row r="168" spans="1:19" x14ac:dyDescent="0.25">
      <c r="B168" s="58" t="s">
        <v>138</v>
      </c>
      <c r="C168" s="60">
        <v>0</v>
      </c>
      <c r="D168" s="60">
        <v>0</v>
      </c>
      <c r="E168" s="60">
        <v>0</v>
      </c>
      <c r="F168" s="60">
        <v>0</v>
      </c>
      <c r="G168" s="60">
        <v>0</v>
      </c>
      <c r="H168" s="12">
        <f t="shared" si="188"/>
        <v>0</v>
      </c>
      <c r="I168" s="12">
        <f t="shared" si="188"/>
        <v>0</v>
      </c>
      <c r="J168" s="12">
        <f t="shared" si="188"/>
        <v>0</v>
      </c>
      <c r="K168" s="12">
        <f t="shared" si="188"/>
        <v>0</v>
      </c>
      <c r="L168" s="12">
        <f t="shared" si="188"/>
        <v>0</v>
      </c>
      <c r="M168" s="12">
        <f t="shared" si="188"/>
        <v>0</v>
      </c>
      <c r="N168" s="12">
        <f t="shared" si="188"/>
        <v>0</v>
      </c>
      <c r="O168" s="12">
        <f t="shared" si="188"/>
        <v>0</v>
      </c>
      <c r="Q168" s="193" t="str">
        <f t="shared" si="169"/>
        <v/>
      </c>
      <c r="R168" s="519"/>
    </row>
    <row r="169" spans="1:19" x14ac:dyDescent="0.25">
      <c r="B169" s="58" t="s">
        <v>88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f>Debt!N152</f>
        <v>0</v>
      </c>
      <c r="O169" s="60">
        <f>Debt!O152</f>
        <v>0</v>
      </c>
      <c r="Q169" s="193" t="str">
        <f t="shared" si="169"/>
        <v/>
      </c>
      <c r="R169" s="467" t="s">
        <v>125</v>
      </c>
    </row>
    <row r="170" spans="1:19" x14ac:dyDescent="0.25">
      <c r="B170" s="520" t="s">
        <v>137</v>
      </c>
      <c r="C170" s="60">
        <v>0</v>
      </c>
      <c r="D170" s="60">
        <v>0</v>
      </c>
      <c r="E170" s="60">
        <v>0</v>
      </c>
      <c r="F170" s="60">
        <v>0</v>
      </c>
      <c r="G170" s="60">
        <v>0</v>
      </c>
      <c r="H170" s="12">
        <f t="shared" ref="H170:M171" si="189">ROUND(G170*(1+$R170),0)</f>
        <v>0</v>
      </c>
      <c r="I170" s="12">
        <f t="shared" si="189"/>
        <v>0</v>
      </c>
      <c r="J170" s="12">
        <f t="shared" si="189"/>
        <v>0</v>
      </c>
      <c r="K170" s="12">
        <f t="shared" si="189"/>
        <v>0</v>
      </c>
      <c r="L170" s="12">
        <f t="shared" si="189"/>
        <v>0</v>
      </c>
      <c r="M170" s="12">
        <f t="shared" si="189"/>
        <v>0</v>
      </c>
      <c r="N170" s="521">
        <v>0</v>
      </c>
      <c r="O170" s="521">
        <v>0</v>
      </c>
      <c r="Q170" s="193" t="str">
        <f t="shared" si="169"/>
        <v/>
      </c>
      <c r="R170" s="519">
        <v>0</v>
      </c>
    </row>
    <row r="171" spans="1:19" x14ac:dyDescent="0.25">
      <c r="B171" s="522" t="s">
        <v>153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12">
        <f t="shared" si="189"/>
        <v>0</v>
      </c>
      <c r="I171" s="12">
        <f t="shared" si="189"/>
        <v>0</v>
      </c>
      <c r="J171" s="12">
        <f t="shared" si="189"/>
        <v>0</v>
      </c>
      <c r="K171" s="12">
        <f t="shared" si="189"/>
        <v>0</v>
      </c>
      <c r="L171" s="12">
        <f t="shared" si="189"/>
        <v>0</v>
      </c>
      <c r="M171" s="12">
        <f t="shared" si="189"/>
        <v>0</v>
      </c>
      <c r="N171" s="12">
        <f>ROUND(M171*(1+$R171),0)</f>
        <v>0</v>
      </c>
      <c r="O171" s="12">
        <f>ROUND(N171*(1+$R171),0)</f>
        <v>0</v>
      </c>
      <c r="Q171" s="193" t="str">
        <f t="shared" si="169"/>
        <v/>
      </c>
      <c r="R171" s="519">
        <v>0</v>
      </c>
    </row>
    <row r="172" spans="1:19" x14ac:dyDescent="0.25">
      <c r="B172" s="522" t="s">
        <v>485</v>
      </c>
      <c r="C172" s="60">
        <v>0</v>
      </c>
      <c r="D172" s="60">
        <v>0</v>
      </c>
      <c r="E172" s="60">
        <v>0</v>
      </c>
      <c r="F172" s="60">
        <v>0</v>
      </c>
      <c r="G172" s="60">
        <v>0</v>
      </c>
      <c r="H172" s="60">
        <v>0</v>
      </c>
      <c r="I172" s="60">
        <v>0</v>
      </c>
      <c r="J172" s="60">
        <v>0</v>
      </c>
      <c r="K172" s="60">
        <v>0</v>
      </c>
      <c r="L172" s="60">
        <v>0</v>
      </c>
      <c r="M172" s="60">
        <v>0</v>
      </c>
      <c r="N172" s="521">
        <v>0</v>
      </c>
      <c r="O172" s="521">
        <v>0</v>
      </c>
      <c r="Q172" s="193" t="str">
        <f t="shared" si="169"/>
        <v/>
      </c>
      <c r="R172"/>
    </row>
    <row r="173" spans="1:19" ht="16.5" thickBot="1" x14ac:dyDescent="0.3">
      <c r="B173" s="523" t="s">
        <v>704</v>
      </c>
      <c r="C173" s="524">
        <f t="shared" ref="C173:E173" si="190">SUM(C166:C172)</f>
        <v>0</v>
      </c>
      <c r="D173" s="524">
        <f t="shared" si="190"/>
        <v>0</v>
      </c>
      <c r="E173" s="524">
        <f t="shared" si="190"/>
        <v>0</v>
      </c>
      <c r="F173" s="524">
        <f>SUM(F166:F172)</f>
        <v>0</v>
      </c>
      <c r="G173" s="524">
        <f t="shared" ref="G173:N173" si="191">SUM(G166:G172)</f>
        <v>0</v>
      </c>
      <c r="H173" s="524">
        <f t="shared" si="191"/>
        <v>0</v>
      </c>
      <c r="I173" s="524">
        <f t="shared" si="191"/>
        <v>0</v>
      </c>
      <c r="J173" s="524">
        <f t="shared" si="191"/>
        <v>0</v>
      </c>
      <c r="K173" s="524">
        <f t="shared" si="191"/>
        <v>0</v>
      </c>
      <c r="L173" s="524">
        <f t="shared" si="191"/>
        <v>0</v>
      </c>
      <c r="M173" s="524">
        <f t="shared" si="191"/>
        <v>0</v>
      </c>
      <c r="N173" s="524">
        <f t="shared" si="191"/>
        <v>0</v>
      </c>
      <c r="O173" s="524">
        <f t="shared" ref="O173" si="192">SUM(O166:O172)</f>
        <v>0</v>
      </c>
      <c r="Q173" s="193" t="str">
        <f t="shared" si="169"/>
        <v/>
      </c>
    </row>
    <row r="174" spans="1:19" ht="16.5" thickTop="1" x14ac:dyDescent="0.25">
      <c r="B174" s="525" t="s">
        <v>680</v>
      </c>
      <c r="C174" s="526">
        <v>0</v>
      </c>
      <c r="D174" s="526">
        <v>0</v>
      </c>
      <c r="E174" s="526">
        <v>0</v>
      </c>
      <c r="F174" s="526">
        <v>0</v>
      </c>
      <c r="G174" s="527">
        <v>0</v>
      </c>
      <c r="H174" s="527">
        <f t="shared" ref="H174:O174" si="193">ROUND(G174*(1+$R174),0)</f>
        <v>0</v>
      </c>
      <c r="I174" s="527">
        <f t="shared" si="193"/>
        <v>0</v>
      </c>
      <c r="J174" s="527">
        <f t="shared" si="193"/>
        <v>0</v>
      </c>
      <c r="K174" s="527">
        <f t="shared" si="193"/>
        <v>0</v>
      </c>
      <c r="L174" s="527">
        <f t="shared" si="193"/>
        <v>0</v>
      </c>
      <c r="M174" s="527">
        <f t="shared" si="193"/>
        <v>0</v>
      </c>
      <c r="N174" s="527">
        <f t="shared" si="193"/>
        <v>0</v>
      </c>
      <c r="O174" s="527">
        <f t="shared" si="193"/>
        <v>0</v>
      </c>
      <c r="Q174" s="193" t="str">
        <f t="shared" si="169"/>
        <v/>
      </c>
      <c r="R174" s="519">
        <v>0</v>
      </c>
    </row>
    <row r="175" spans="1:19" x14ac:dyDescent="0.25">
      <c r="C175" s="356"/>
      <c r="D175" s="356"/>
      <c r="E175" s="356"/>
      <c r="F175" s="356"/>
      <c r="G175" s="133"/>
      <c r="H175" s="133"/>
      <c r="I175" s="133"/>
      <c r="J175" s="133"/>
      <c r="K175" s="133"/>
      <c r="L175" s="133"/>
      <c r="M175" s="133"/>
      <c r="N175" s="133"/>
      <c r="O175" s="133"/>
      <c r="P175" s="314"/>
      <c r="Q175" s="193" t="str">
        <f t="shared" si="169"/>
        <v/>
      </c>
      <c r="R175" s="528"/>
    </row>
    <row r="176" spans="1:19" ht="16.5" thickBot="1" x14ac:dyDescent="0.3">
      <c r="B176" s="529" t="s">
        <v>821</v>
      </c>
      <c r="C176" s="530">
        <f t="shared" ref="C176:I176" si="194">C158-C172-C173</f>
        <v>0</v>
      </c>
      <c r="D176" s="530">
        <f t="shared" si="194"/>
        <v>0</v>
      </c>
      <c r="E176" s="530">
        <f t="shared" si="194"/>
        <v>0</v>
      </c>
      <c r="F176" s="530">
        <f t="shared" si="194"/>
        <v>0</v>
      </c>
      <c r="G176" s="530">
        <f t="shared" si="194"/>
        <v>0</v>
      </c>
      <c r="H176" s="530">
        <f t="shared" si="194"/>
        <v>0</v>
      </c>
      <c r="I176" s="530">
        <f t="shared" si="194"/>
        <v>0</v>
      </c>
      <c r="J176" s="530">
        <f>J158-J172-J173</f>
        <v>0</v>
      </c>
      <c r="K176" s="530">
        <f>K158-K172-K173</f>
        <v>0</v>
      </c>
      <c r="L176" s="530">
        <f t="shared" ref="L176:M176" si="195">L158-L172-L173</f>
        <v>0</v>
      </c>
      <c r="M176" s="530">
        <f t="shared" si="195"/>
        <v>0</v>
      </c>
      <c r="N176" s="530">
        <f t="shared" ref="N176:O176" si="196">N158-N173-N174</f>
        <v>0</v>
      </c>
      <c r="O176" s="530">
        <f t="shared" si="196"/>
        <v>0</v>
      </c>
      <c r="Q176" s="193" t="str">
        <f t="shared" si="169"/>
        <v/>
      </c>
    </row>
    <row r="177" spans="1:20" s="515" customFormat="1" ht="16.5" thickTop="1" x14ac:dyDescent="0.25">
      <c r="B177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492"/>
      <c r="O177" s="492"/>
      <c r="P177" s="492"/>
      <c r="Q177" s="193"/>
      <c r="R177" s="493"/>
      <c r="S177"/>
    </row>
    <row r="178" spans="1:20" x14ac:dyDescent="0.25">
      <c r="B178" s="439" t="s">
        <v>26</v>
      </c>
      <c r="C178" s="531" t="str">
        <f>C34</f>
        <v>FY2020</v>
      </c>
      <c r="D178" s="531" t="str">
        <f t="shared" ref="D178:N178" si="197">D34</f>
        <v>FY2021</v>
      </c>
      <c r="E178" s="531" t="str">
        <f t="shared" si="197"/>
        <v>FY2022</v>
      </c>
      <c r="F178" s="531" t="str">
        <f t="shared" si="197"/>
        <v>FY2023</v>
      </c>
      <c r="G178" s="531" t="str">
        <f t="shared" si="197"/>
        <v>FY2024</v>
      </c>
      <c r="H178" s="531" t="str">
        <f t="shared" si="197"/>
        <v>FY2025</v>
      </c>
      <c r="I178" s="531" t="str">
        <f t="shared" si="197"/>
        <v>FY2026</v>
      </c>
      <c r="J178" s="531" t="str">
        <f t="shared" si="197"/>
        <v>FY2027</v>
      </c>
      <c r="K178" s="531" t="str">
        <f t="shared" si="197"/>
        <v>FY2028</v>
      </c>
      <c r="L178" s="531" t="str">
        <f t="shared" si="197"/>
        <v>FY2029</v>
      </c>
      <c r="M178" s="531" t="str">
        <f t="shared" si="197"/>
        <v>FY2030</v>
      </c>
      <c r="N178" s="531" t="str">
        <f t="shared" si="197"/>
        <v>FY2031</v>
      </c>
      <c r="O178" s="531" t="str">
        <f t="shared" ref="O178" si="198">O34</f>
        <v>FY2032</v>
      </c>
      <c r="Q178" s="193"/>
    </row>
    <row r="179" spans="1:20" s="532" customFormat="1" x14ac:dyDescent="0.25">
      <c r="B179" s="431" t="s">
        <v>280</v>
      </c>
      <c r="C179" s="432">
        <f>C35</f>
        <v>43647</v>
      </c>
      <c r="D179" s="432">
        <f t="shared" ref="D179:O179" si="199">D35</f>
        <v>44013</v>
      </c>
      <c r="E179" s="432">
        <f t="shared" si="199"/>
        <v>44378</v>
      </c>
      <c r="F179" s="432">
        <f t="shared" si="199"/>
        <v>44743</v>
      </c>
      <c r="G179" s="432">
        <f t="shared" si="199"/>
        <v>45108</v>
      </c>
      <c r="H179" s="432">
        <f t="shared" si="199"/>
        <v>45474</v>
      </c>
      <c r="I179" s="432">
        <f t="shared" si="199"/>
        <v>45839</v>
      </c>
      <c r="J179" s="432">
        <f t="shared" si="199"/>
        <v>46204</v>
      </c>
      <c r="K179" s="432">
        <f t="shared" si="199"/>
        <v>46569</v>
      </c>
      <c r="L179" s="432">
        <f t="shared" si="199"/>
        <v>46935</v>
      </c>
      <c r="M179" s="432">
        <f t="shared" si="199"/>
        <v>47300</v>
      </c>
      <c r="N179" s="432">
        <f t="shared" si="199"/>
        <v>47665</v>
      </c>
      <c r="O179" s="432">
        <f t="shared" si="199"/>
        <v>48030</v>
      </c>
      <c r="P179" s="494"/>
      <c r="Q179" s="193"/>
      <c r="R179" s="493"/>
    </row>
    <row r="180" spans="1:20" s="515" customFormat="1" x14ac:dyDescent="0.25">
      <c r="B180" s="533" t="s">
        <v>490</v>
      </c>
      <c r="C180" s="60">
        <v>0</v>
      </c>
      <c r="D180" s="60">
        <v>0</v>
      </c>
      <c r="E180" s="60">
        <v>0</v>
      </c>
      <c r="F180" s="60">
        <v>0</v>
      </c>
      <c r="G180" s="60">
        <v>0</v>
      </c>
      <c r="H180" s="60">
        <v>0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492"/>
      <c r="Q180" s="193"/>
      <c r="R180" s="493"/>
      <c r="S180" s="369"/>
      <c r="T180" s="369"/>
    </row>
    <row r="181" spans="1:20" s="515" customFormat="1" x14ac:dyDescent="0.25">
      <c r="B181" s="534" t="s">
        <v>608</v>
      </c>
      <c r="C181" s="539" t="str">
        <f t="shared" ref="C181:I181" si="200">IFERROR(C180/C154,"")</f>
        <v/>
      </c>
      <c r="D181" s="539" t="str">
        <f t="shared" si="200"/>
        <v/>
      </c>
      <c r="E181" s="539" t="str">
        <f t="shared" si="200"/>
        <v/>
      </c>
      <c r="F181" s="539" t="str">
        <f t="shared" si="200"/>
        <v/>
      </c>
      <c r="G181" s="539" t="str">
        <f t="shared" si="200"/>
        <v/>
      </c>
      <c r="H181" s="539" t="str">
        <f t="shared" si="200"/>
        <v/>
      </c>
      <c r="I181" s="539" t="str">
        <f t="shared" si="200"/>
        <v/>
      </c>
      <c r="J181" s="539" t="str">
        <f>IFERROR(J180/J154,"")</f>
        <v/>
      </c>
      <c r="K181" s="539" t="str">
        <f>IFERROR(K180/K154,"")</f>
        <v/>
      </c>
      <c r="L181" s="539" t="str">
        <f t="shared" ref="L181:M181" si="201">IFERROR(L180/L154,"")</f>
        <v/>
      </c>
      <c r="M181" s="539" t="str">
        <f t="shared" si="201"/>
        <v/>
      </c>
      <c r="N181" s="535" t="str">
        <f t="shared" ref="N181:O181" si="202">IFERROR(N180/N158,"")</f>
        <v/>
      </c>
      <c r="O181" s="535" t="str">
        <f t="shared" si="202"/>
        <v/>
      </c>
      <c r="P181" s="492"/>
      <c r="Q181" s="492"/>
      <c r="R181" s="493"/>
      <c r="T181" s="369"/>
    </row>
    <row r="182" spans="1:20" s="515" customFormat="1" x14ac:dyDescent="0.25">
      <c r="B182" s="516"/>
      <c r="C182" s="541"/>
      <c r="D182" s="541"/>
      <c r="E182" s="541"/>
      <c r="F182" s="541"/>
      <c r="G182" s="541"/>
      <c r="H182" s="541"/>
      <c r="I182" s="541"/>
      <c r="J182" s="541"/>
      <c r="K182" s="541"/>
      <c r="L182" s="541"/>
      <c r="M182" s="541"/>
      <c r="N182" s="541"/>
      <c r="O182" s="541"/>
      <c r="P182" s="492"/>
      <c r="Q182" s="492"/>
      <c r="R182" s="493"/>
      <c r="T182" s="369"/>
    </row>
    <row r="183" spans="1:20" x14ac:dyDescent="0.25">
      <c r="A183" t="s">
        <v>164</v>
      </c>
      <c r="B183" s="825" t="s">
        <v>189</v>
      </c>
      <c r="C183" s="825"/>
      <c r="D183" s="825"/>
      <c r="E183" s="825"/>
      <c r="F183" s="825"/>
      <c r="G183" s="825"/>
      <c r="H183" s="825"/>
      <c r="I183"/>
      <c r="J183"/>
      <c r="K183"/>
      <c r="L183"/>
      <c r="M183"/>
      <c r="N183"/>
      <c r="O183"/>
      <c r="T183" s="369"/>
    </row>
    <row r="184" spans="1:20" x14ac:dyDescent="0.25">
      <c r="A184" s="517" t="s">
        <v>169</v>
      </c>
      <c r="B184" s="370" t="s">
        <v>479</v>
      </c>
    </row>
    <row r="242" spans="2:5" x14ac:dyDescent="0.25">
      <c r="B242" t="s">
        <v>611</v>
      </c>
    </row>
    <row r="243" spans="2:5" x14ac:dyDescent="0.25">
      <c r="C243" s="492">
        <f t="shared" ref="C243:E243" si="203">SUM(C220:C242)</f>
        <v>0</v>
      </c>
      <c r="D243" s="492">
        <f t="shared" si="203"/>
        <v>0</v>
      </c>
      <c r="E243" s="492">
        <f t="shared" si="203"/>
        <v>0</v>
      </c>
    </row>
  </sheetData>
  <mergeCells count="1">
    <mergeCell ref="B183:H183"/>
  </mergeCells>
  <phoneticPr fontId="10" type="noConversion"/>
  <hyperlinks>
    <hyperlink ref="S22" location="COLA!A1" display="See COLA" xr:uid="{F07F84E2-286C-4E37-A2AC-2F790F41DB86}"/>
    <hyperlink ref="R22" location="'Position Control'!A1" display="See Position Control" xr:uid="{DC40B7F5-6C5D-400B-9F20-B95FFC236640}"/>
    <hyperlink ref="R25" location="Debt!A1" display="See Debt" xr:uid="{A68FF503-DCC9-4CD2-807D-D5757164BC3F}"/>
    <hyperlink ref="S58" location="COLA!A1" display="See COLA" xr:uid="{94AD87EA-880B-4ADC-8AD7-B0A596AAAEEC}"/>
    <hyperlink ref="R58" location="'Position Control'!A1" display="See Position Control" xr:uid="{FCC888BB-F2C1-4391-A81D-F6448EBA57FE}"/>
    <hyperlink ref="R61" location="Debt!A1" display="See Debt" xr:uid="{A7948D32-32AA-45AA-9825-B7BBB327727C}"/>
    <hyperlink ref="S94" location="COLA!A1" display="See COLA" xr:uid="{B39F4011-04B7-48AC-888D-747369D6832E}"/>
    <hyperlink ref="R94" location="'Position Control'!A1" display="See Position Control" xr:uid="{1F2C5E46-8AFA-4B56-8316-06B225765F61}"/>
    <hyperlink ref="R97" location="Debt!A1" display="See Debt" xr:uid="{F8A7CE49-9874-4C5F-8F64-C8C52BCD9004}"/>
    <hyperlink ref="S130" location="COLA!A1" display="See COLA" xr:uid="{2EFB9EE1-80C3-4BA7-B6DC-AA70C972A5E5}"/>
    <hyperlink ref="R130" location="'Position Control'!A1" display="See Position Control" xr:uid="{240084FC-CE66-40F4-ABD9-E4926AAFABE2}"/>
    <hyperlink ref="R133" location="Debt!A1" display="See Debt" xr:uid="{268484D6-3360-42D8-9E70-A6C25DA97F8E}"/>
    <hyperlink ref="S166" location="COLA!A1" display="See COLA" xr:uid="{50C2BE85-CE57-41BF-BD98-DAEA93E0D35B}"/>
    <hyperlink ref="R166" location="'Position Control'!A1" display="See Position Control" xr:uid="{C36CABB5-6E8E-42E4-8604-34CBFF87608F}"/>
    <hyperlink ref="R169" location="Debt!A1" display="See Debt" xr:uid="{9E3EBFC4-935A-40BA-AEAC-2B436A384C83}"/>
  </hyperlinks>
  <pageMargins left="0.25" right="0.25" top="0.5" bottom="0.5" header="0.3" footer="0.3"/>
  <pageSetup scale="90" fitToHeight="2" orientation="landscape" r:id="rId1"/>
  <headerFooter>
    <oddFooter>&amp;L&amp;9&amp;A&amp;C&amp;10page &amp;P of &amp;N&amp;R&amp;9&amp;D</oddFooter>
  </headerFooter>
  <rowBreaks count="1" manualBreakCount="1">
    <brk id="38" max="25" man="1"/>
  </rowBreaks>
  <ignoredErrors>
    <ignoredError sqref="P80:P92 P142:P164 P182:P192 P104:P106 Q142:Q143 Q141 Q38:Q43 P23:P30 P18:P21 P22 P9:P16 P17 P8 Q9:Q16 Q8 Q18:Q21 Q17 P31:Q33 Q22 Q23:Q30 Q36:Q37 Q69:Q71 Q44:Q68 Q107 Q177:Q194 Q74:Q79 Q110:Q115 Q146:Q151 Q72:Q73 Q105:Q106 Q80:Q104 Q108:Q109 Q116:Q140 Q144:Q145 Q152:Q176 P108:P128" unlockedFormula="1"/>
    <ignoredError sqref="H25 G29 H61:M61" formula="1"/>
    <ignoredError xmlns:x16r3="http://schemas.microsoft.com/office/spreadsheetml/2018/08/main" sqref="C71 C107 C143" x16r3:misleadingForma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1:U27"/>
  <sheetViews>
    <sheetView showGridLines="0" zoomScaleNormal="100" zoomScaleSheetLayoutView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4" sqref="O4"/>
    </sheetView>
  </sheetViews>
  <sheetFormatPr defaultColWidth="8.75" defaultRowHeight="15.75" x14ac:dyDescent="0.25"/>
  <cols>
    <col min="1" max="1" width="3.5" style="178" bestFit="1" customWidth="1"/>
    <col min="2" max="2" width="50.625" style="1" bestFit="1" customWidth="1"/>
    <col min="3" max="9" width="8" style="178" bestFit="1" customWidth="1"/>
    <col min="10" max="14" width="9.75" style="178" bestFit="1" customWidth="1"/>
    <col min="15" max="15" width="9.75" style="178" customWidth="1"/>
    <col min="16" max="16" width="1.625" style="178" customWidth="1"/>
    <col min="17" max="17" width="11.25" style="178" bestFit="1" customWidth="1"/>
    <col min="18" max="18" width="9" style="761" bestFit="1" customWidth="1"/>
    <col min="19" max="19" width="9.75" style="178" bestFit="1" customWidth="1"/>
    <col min="20" max="20" width="6" style="178" bestFit="1" customWidth="1"/>
    <col min="21" max="21" width="32.625" style="178" bestFit="1" customWidth="1"/>
    <col min="22" max="22" width="6" style="178" bestFit="1" customWidth="1"/>
    <col min="23" max="23" width="32.625" style="178" bestFit="1" customWidth="1"/>
    <col min="24" max="24" width="11.125" style="178" customWidth="1"/>
    <col min="25" max="16384" width="8.75" style="178"/>
  </cols>
  <sheetData>
    <row r="1" spans="1:21" x14ac:dyDescent="0.25">
      <c r="A1" s="177"/>
      <c r="B1" s="542" t="str">
        <f>Summary!B1</f>
        <v xml:space="preserve">City/Town of 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759"/>
      <c r="S1" s="177"/>
      <c r="T1" s="177"/>
      <c r="U1" s="177"/>
    </row>
    <row r="2" spans="1:21" x14ac:dyDescent="0.25">
      <c r="A2" s="177"/>
      <c r="B2" s="543" t="s">
        <v>290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760"/>
      <c r="S2" s="177"/>
      <c r="T2" s="177"/>
      <c r="U2" s="177"/>
    </row>
    <row r="3" spans="1:21" s="546" customFormat="1" x14ac:dyDescent="0.25">
      <c r="A3" s="544"/>
      <c r="B3" s="545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170"/>
      <c r="S3" s="544"/>
      <c r="T3" s="544"/>
      <c r="U3" s="544"/>
    </row>
    <row r="4" spans="1:21" s="761" customFormat="1" x14ac:dyDescent="0.25">
      <c r="A4" s="759"/>
      <c r="B4" s="547"/>
      <c r="C4" s="548" t="str">
        <f>'Fiscal Years'!B10</f>
        <v>FY2020</v>
      </c>
      <c r="D4" s="548" t="str">
        <f>'Fiscal Years'!C10</f>
        <v>FY2021</v>
      </c>
      <c r="E4" s="548" t="str">
        <f>'Fiscal Years'!D10</f>
        <v>FY2022</v>
      </c>
      <c r="F4" s="548" t="str">
        <f>'Fiscal Years'!E10</f>
        <v>FY2023</v>
      </c>
      <c r="G4" s="548" t="str">
        <f>'Fiscal Years'!F10</f>
        <v>FY2024</v>
      </c>
      <c r="H4" s="548" t="str">
        <f>'Fiscal Years'!G10</f>
        <v>FY2025</v>
      </c>
      <c r="I4" s="548" t="str">
        <f>'Fiscal Years'!H10</f>
        <v>FY2026</v>
      </c>
      <c r="J4" s="548" t="str">
        <f>'Fiscal Years'!I10</f>
        <v>FY2027</v>
      </c>
      <c r="K4" s="548" t="str">
        <f>'Fiscal Years'!J10</f>
        <v>FY2028</v>
      </c>
      <c r="L4" s="548" t="str">
        <f>'Fiscal Years'!K10</f>
        <v>FY2029</v>
      </c>
      <c r="M4" s="548" t="str">
        <f>'Fiscal Years'!L10</f>
        <v>FY2030</v>
      </c>
      <c r="N4" s="548" t="str">
        <f>'Fiscal Years'!M10</f>
        <v>FY2031</v>
      </c>
      <c r="O4" s="548" t="str">
        <f>'Fiscal Years'!N10</f>
        <v>FY2032</v>
      </c>
      <c r="P4" s="759"/>
      <c r="Q4" s="306" t="s">
        <v>612</v>
      </c>
      <c r="R4" s="375" t="s">
        <v>3</v>
      </c>
      <c r="S4" s="759"/>
      <c r="T4" s="759"/>
      <c r="U4" s="759"/>
    </row>
    <row r="5" spans="1:21" s="763" customFormat="1" x14ac:dyDescent="0.25">
      <c r="A5" s="760"/>
      <c r="B5" s="762"/>
      <c r="C5" s="548" t="s">
        <v>9</v>
      </c>
      <c r="D5" s="548" t="s">
        <v>9</v>
      </c>
      <c r="E5" s="548" t="s">
        <v>9</v>
      </c>
      <c r="F5" s="548" t="s">
        <v>9</v>
      </c>
      <c r="G5" s="548" t="s">
        <v>9</v>
      </c>
      <c r="H5" s="548" t="s">
        <v>9</v>
      </c>
      <c r="I5" s="548" t="s">
        <v>9</v>
      </c>
      <c r="J5" s="548" t="s">
        <v>9</v>
      </c>
      <c r="K5" s="548" t="s">
        <v>11</v>
      </c>
      <c r="L5" s="548" t="s">
        <v>11</v>
      </c>
      <c r="M5" s="548" t="s">
        <v>11</v>
      </c>
      <c r="N5" s="548" t="s">
        <v>11</v>
      </c>
      <c r="O5" s="548" t="s">
        <v>11</v>
      </c>
      <c r="P5" s="760"/>
      <c r="Q5" s="306" t="s">
        <v>316</v>
      </c>
      <c r="R5" s="375" t="s">
        <v>10</v>
      </c>
      <c r="S5" s="760"/>
      <c r="T5" s="760"/>
      <c r="U5" s="760"/>
    </row>
    <row r="6" spans="1:21" s="766" customFormat="1" x14ac:dyDescent="0.25">
      <c r="A6" s="764" t="s">
        <v>164</v>
      </c>
      <c r="B6" s="549" t="s">
        <v>295</v>
      </c>
      <c r="C6" s="550"/>
      <c r="D6" s="550"/>
      <c r="E6" s="550"/>
      <c r="F6" s="550"/>
      <c r="G6" s="550"/>
      <c r="H6" s="550"/>
      <c r="I6" s="550"/>
      <c r="J6" s="550"/>
      <c r="K6" s="550"/>
      <c r="L6" s="550"/>
      <c r="M6" s="550"/>
      <c r="N6" s="550"/>
      <c r="O6" s="550"/>
      <c r="P6" s="549"/>
      <c r="Q6" s="283"/>
      <c r="R6" s="765"/>
      <c r="S6" s="762"/>
      <c r="T6" s="762"/>
      <c r="U6" s="762"/>
    </row>
    <row r="7" spans="1:21" s="1" customFormat="1" x14ac:dyDescent="0.25">
      <c r="A7" s="767"/>
      <c r="B7" s="768" t="s">
        <v>291</v>
      </c>
      <c r="C7" s="769">
        <v>0</v>
      </c>
      <c r="D7" s="769">
        <v>0</v>
      </c>
      <c r="E7" s="769">
        <v>0</v>
      </c>
      <c r="F7" s="769">
        <v>0</v>
      </c>
      <c r="G7" s="769">
        <v>0</v>
      </c>
      <c r="H7" s="769">
        <v>0</v>
      </c>
      <c r="I7" s="769">
        <v>0</v>
      </c>
      <c r="J7" s="769">
        <f t="shared" ref="J7:O7" si="0">ROUND(I7+(I7*$R$7),0)</f>
        <v>0</v>
      </c>
      <c r="K7" s="769">
        <f t="shared" si="0"/>
        <v>0</v>
      </c>
      <c r="L7" s="769">
        <f t="shared" si="0"/>
        <v>0</v>
      </c>
      <c r="M7" s="769">
        <f t="shared" si="0"/>
        <v>0</v>
      </c>
      <c r="N7" s="769">
        <f t="shared" si="0"/>
        <v>0</v>
      </c>
      <c r="O7" s="769">
        <f t="shared" si="0"/>
        <v>0</v>
      </c>
      <c r="P7" s="551"/>
      <c r="Q7" s="193" t="str">
        <f>IFERROR(AVERAGE((H7-G7)/G7,(I7-H7)/H7,(J7-I7)/I7),"")</f>
        <v/>
      </c>
      <c r="R7" s="552">
        <v>0</v>
      </c>
      <c r="S7" s="767"/>
      <c r="T7" s="767"/>
      <c r="U7" s="767"/>
    </row>
    <row r="8" spans="1:21" s="1" customFormat="1" x14ac:dyDescent="0.25">
      <c r="A8" s="767"/>
      <c r="B8" s="768" t="s">
        <v>292</v>
      </c>
      <c r="C8" s="769">
        <v>0</v>
      </c>
      <c r="D8" s="769">
        <v>0</v>
      </c>
      <c r="E8" s="769">
        <v>0</v>
      </c>
      <c r="F8" s="769">
        <v>0</v>
      </c>
      <c r="G8" s="769">
        <v>0</v>
      </c>
      <c r="H8" s="769">
        <v>0</v>
      </c>
      <c r="I8" s="769">
        <v>0</v>
      </c>
      <c r="J8" s="769">
        <f t="shared" ref="J8:O8" si="1">ROUND(I8+(I8*$R$8),0)</f>
        <v>0</v>
      </c>
      <c r="K8" s="769">
        <f t="shared" si="1"/>
        <v>0</v>
      </c>
      <c r="L8" s="769">
        <f t="shared" si="1"/>
        <v>0</v>
      </c>
      <c r="M8" s="769">
        <f t="shared" si="1"/>
        <v>0</v>
      </c>
      <c r="N8" s="769">
        <f t="shared" si="1"/>
        <v>0</v>
      </c>
      <c r="O8" s="769">
        <f t="shared" si="1"/>
        <v>0</v>
      </c>
      <c r="P8" s="551"/>
      <c r="Q8" s="193" t="str">
        <f t="shared" ref="Q8:Q13" si="2">IFERROR(AVERAGE((H8-G8)/G8,(I8-H8)/H8,(J8-I8)/I8),"")</f>
        <v/>
      </c>
      <c r="R8" s="552">
        <v>0</v>
      </c>
      <c r="S8" s="767"/>
      <c r="T8" s="767"/>
      <c r="U8" s="767"/>
    </row>
    <row r="9" spans="1:21" s="1" customFormat="1" x14ac:dyDescent="0.25">
      <c r="A9" s="767"/>
      <c r="B9" s="768" t="s">
        <v>299</v>
      </c>
      <c r="C9" s="769">
        <v>0</v>
      </c>
      <c r="D9" s="769">
        <v>0</v>
      </c>
      <c r="E9" s="769">
        <v>0</v>
      </c>
      <c r="F9" s="769">
        <v>0</v>
      </c>
      <c r="G9" s="769">
        <v>0</v>
      </c>
      <c r="H9" s="769">
        <v>0</v>
      </c>
      <c r="I9" s="769">
        <v>0</v>
      </c>
      <c r="J9" s="769">
        <f t="shared" ref="J9:O9" si="3">ROUND(I9+(I9*$R$9),0)</f>
        <v>0</v>
      </c>
      <c r="K9" s="769">
        <f t="shared" si="3"/>
        <v>0</v>
      </c>
      <c r="L9" s="769">
        <f t="shared" si="3"/>
        <v>0</v>
      </c>
      <c r="M9" s="769">
        <f t="shared" si="3"/>
        <v>0</v>
      </c>
      <c r="N9" s="769">
        <f t="shared" si="3"/>
        <v>0</v>
      </c>
      <c r="O9" s="769">
        <f t="shared" si="3"/>
        <v>0</v>
      </c>
      <c r="P9" s="551"/>
      <c r="Q9" s="193" t="str">
        <f t="shared" si="2"/>
        <v/>
      </c>
      <c r="R9" s="552">
        <v>0</v>
      </c>
      <c r="S9" s="767"/>
      <c r="T9" s="767"/>
      <c r="U9" s="767"/>
    </row>
    <row r="10" spans="1:21" s="1" customFormat="1" x14ac:dyDescent="0.25">
      <c r="A10" s="767"/>
      <c r="B10" s="553" t="s">
        <v>298</v>
      </c>
      <c r="C10" s="554">
        <f t="shared" ref="C10:L10" si="4">SUM(C7:C9)</f>
        <v>0</v>
      </c>
      <c r="D10" s="554">
        <f t="shared" si="4"/>
        <v>0</v>
      </c>
      <c r="E10" s="554">
        <f t="shared" si="4"/>
        <v>0</v>
      </c>
      <c r="F10" s="554">
        <f t="shared" si="4"/>
        <v>0</v>
      </c>
      <c r="G10" s="554">
        <f t="shared" ref="G10:I10" si="5">SUM(G7:G9)</f>
        <v>0</v>
      </c>
      <c r="H10" s="554">
        <f t="shared" si="5"/>
        <v>0</v>
      </c>
      <c r="I10" s="554">
        <f t="shared" si="5"/>
        <v>0</v>
      </c>
      <c r="J10" s="554">
        <f t="shared" si="4"/>
        <v>0</v>
      </c>
      <c r="K10" s="554">
        <f t="shared" si="4"/>
        <v>0</v>
      </c>
      <c r="L10" s="554">
        <f t="shared" si="4"/>
        <v>0</v>
      </c>
      <c r="M10" s="554">
        <f t="shared" ref="M10:N10" si="6">SUM(M7:M9)</f>
        <v>0</v>
      </c>
      <c r="N10" s="554">
        <f t="shared" si="6"/>
        <v>0</v>
      </c>
      <c r="O10" s="554">
        <f t="shared" ref="O10" si="7">SUM(O7:O9)</f>
        <v>0</v>
      </c>
      <c r="P10" s="551"/>
      <c r="Q10" s="193" t="str">
        <f t="shared" si="2"/>
        <v/>
      </c>
      <c r="R10" s="770"/>
      <c r="S10" s="767"/>
      <c r="T10" s="767"/>
      <c r="U10" s="767"/>
    </row>
    <row r="11" spans="1:21" s="1" customFormat="1" x14ac:dyDescent="0.25">
      <c r="A11" s="767"/>
      <c r="B11" s="768" t="s">
        <v>500</v>
      </c>
      <c r="C11" s="769">
        <v>0</v>
      </c>
      <c r="D11" s="769">
        <v>0</v>
      </c>
      <c r="E11" s="769">
        <v>0</v>
      </c>
      <c r="F11" s="769">
        <v>0</v>
      </c>
      <c r="G11" s="769">
        <v>0</v>
      </c>
      <c r="H11" s="769">
        <v>0</v>
      </c>
      <c r="I11" s="769">
        <v>0</v>
      </c>
      <c r="J11" s="769">
        <v>0</v>
      </c>
      <c r="K11" s="769">
        <v>0</v>
      </c>
      <c r="L11" s="769">
        <v>0</v>
      </c>
      <c r="M11" s="769">
        <v>0</v>
      </c>
      <c r="N11" s="769">
        <v>0</v>
      </c>
      <c r="O11" s="769">
        <v>0</v>
      </c>
      <c r="P11" s="551"/>
      <c r="Q11" s="193" t="str">
        <f t="shared" si="2"/>
        <v/>
      </c>
      <c r="R11" s="770"/>
      <c r="S11" s="767"/>
      <c r="T11" s="767"/>
      <c r="U11" s="767"/>
    </row>
    <row r="12" spans="1:21" s="1" customFormat="1" x14ac:dyDescent="0.25">
      <c r="A12" s="767"/>
      <c r="B12" s="768" t="s">
        <v>478</v>
      </c>
      <c r="C12" s="555">
        <v>0</v>
      </c>
      <c r="D12" s="555">
        <v>0</v>
      </c>
      <c r="E12" s="555">
        <v>0</v>
      </c>
      <c r="F12" s="555">
        <v>0</v>
      </c>
      <c r="G12" s="555">
        <v>0</v>
      </c>
      <c r="H12" s="555">
        <v>0</v>
      </c>
      <c r="I12" s="555">
        <v>0</v>
      </c>
      <c r="J12" s="555">
        <v>0</v>
      </c>
      <c r="K12" s="555">
        <v>0</v>
      </c>
      <c r="L12" s="555">
        <v>0</v>
      </c>
      <c r="M12" s="555">
        <v>0</v>
      </c>
      <c r="N12" s="555">
        <v>0</v>
      </c>
      <c r="O12" s="555">
        <v>0</v>
      </c>
      <c r="P12" s="551"/>
      <c r="Q12" s="193" t="str">
        <f t="shared" si="2"/>
        <v/>
      </c>
      <c r="R12" s="770"/>
      <c r="S12" s="767"/>
      <c r="T12" s="767"/>
      <c r="U12" s="767"/>
    </row>
    <row r="13" spans="1:21" s="1" customFormat="1" x14ac:dyDescent="0.25">
      <c r="A13" s="767"/>
      <c r="B13" s="556" t="s">
        <v>293</v>
      </c>
      <c r="C13" s="557">
        <f t="shared" ref="C13:L13" si="8">SUM(C10:C12)</f>
        <v>0</v>
      </c>
      <c r="D13" s="557">
        <f t="shared" si="8"/>
        <v>0</v>
      </c>
      <c r="E13" s="557">
        <f t="shared" si="8"/>
        <v>0</v>
      </c>
      <c r="F13" s="557">
        <f t="shared" si="8"/>
        <v>0</v>
      </c>
      <c r="G13" s="557">
        <f t="shared" ref="G13:I13" si="9">SUM(G10:G12)</f>
        <v>0</v>
      </c>
      <c r="H13" s="557">
        <f t="shared" si="9"/>
        <v>0</v>
      </c>
      <c r="I13" s="557">
        <f t="shared" si="9"/>
        <v>0</v>
      </c>
      <c r="J13" s="557">
        <f t="shared" si="8"/>
        <v>0</v>
      </c>
      <c r="K13" s="557">
        <f t="shared" si="8"/>
        <v>0</v>
      </c>
      <c r="L13" s="557">
        <f t="shared" si="8"/>
        <v>0</v>
      </c>
      <c r="M13" s="557">
        <f t="shared" ref="M13:N13" si="10">SUM(M10:M12)</f>
        <v>0</v>
      </c>
      <c r="N13" s="557">
        <f t="shared" si="10"/>
        <v>0</v>
      </c>
      <c r="O13" s="557">
        <f t="shared" ref="O13" si="11">SUM(O10:O12)</f>
        <v>0</v>
      </c>
      <c r="P13" s="551"/>
      <c r="Q13" s="193" t="str">
        <f t="shared" si="2"/>
        <v/>
      </c>
      <c r="R13" s="765"/>
      <c r="S13" s="767"/>
      <c r="T13" s="767"/>
      <c r="U13" s="767"/>
    </row>
    <row r="14" spans="1:21" x14ac:dyDescent="0.25">
      <c r="A14" s="177"/>
      <c r="B14" s="177"/>
      <c r="C14" s="771"/>
      <c r="D14" s="771"/>
      <c r="E14" s="771"/>
      <c r="F14" s="771"/>
      <c r="G14" s="771"/>
      <c r="H14" s="771"/>
      <c r="I14" s="771"/>
      <c r="J14" s="771"/>
      <c r="K14" s="771"/>
      <c r="L14" s="771"/>
      <c r="M14" s="771"/>
      <c r="N14" s="771"/>
      <c r="O14" s="771"/>
      <c r="P14" s="772"/>
      <c r="Q14" s="772"/>
      <c r="R14" s="773"/>
      <c r="S14" s="774"/>
      <c r="T14" s="177"/>
      <c r="U14" s="177"/>
    </row>
    <row r="15" spans="1:21" s="763" customFormat="1" x14ac:dyDescent="0.25">
      <c r="A15" s="558" t="s">
        <v>169</v>
      </c>
      <c r="B15" s="543" t="s">
        <v>229</v>
      </c>
      <c r="C15" s="559"/>
      <c r="D15" s="559"/>
      <c r="E15" s="559"/>
      <c r="F15" s="559"/>
      <c r="G15" s="559"/>
      <c r="H15" s="559"/>
      <c r="I15" s="559"/>
      <c r="J15" s="559"/>
      <c r="K15" s="559"/>
      <c r="L15" s="559"/>
      <c r="M15" s="559"/>
      <c r="N15" s="559"/>
      <c r="O15" s="559"/>
      <c r="P15" s="760"/>
      <c r="Q15" s="760"/>
      <c r="R15" s="770"/>
      <c r="S15" s="760"/>
      <c r="T15" s="760"/>
      <c r="U15" s="760"/>
    </row>
    <row r="16" spans="1:21" s="1" customFormat="1" x14ac:dyDescent="0.25">
      <c r="A16" s="767"/>
      <c r="B16" s="768" t="s">
        <v>291</v>
      </c>
      <c r="C16" s="769">
        <v>0</v>
      </c>
      <c r="D16" s="769">
        <v>0</v>
      </c>
      <c r="E16" s="769">
        <v>0</v>
      </c>
      <c r="F16" s="769">
        <v>0</v>
      </c>
      <c r="G16" s="769">
        <v>0</v>
      </c>
      <c r="H16" s="769">
        <v>0</v>
      </c>
      <c r="I16" s="769">
        <v>0</v>
      </c>
      <c r="J16" s="769">
        <v>0</v>
      </c>
      <c r="K16" s="769">
        <v>0</v>
      </c>
      <c r="L16" s="769">
        <v>0</v>
      </c>
      <c r="M16" s="769">
        <v>0</v>
      </c>
      <c r="N16" s="769">
        <v>0</v>
      </c>
      <c r="O16" s="769">
        <v>0</v>
      </c>
      <c r="P16" s="551"/>
      <c r="Q16" s="551" t="str">
        <f t="shared" ref="Q16:Q20" si="12">IFERROR(AVERAGE((H16-G16)/G16,(I16-H16)/H16,(J16-I16)/I16),"")</f>
        <v/>
      </c>
      <c r="R16" s="770"/>
      <c r="S16" s="767"/>
      <c r="T16" s="767"/>
      <c r="U16" s="767"/>
    </row>
    <row r="17" spans="1:21" s="1" customFormat="1" x14ac:dyDescent="0.25">
      <c r="A17" s="767"/>
      <c r="B17" s="768" t="s">
        <v>292</v>
      </c>
      <c r="C17" s="769">
        <v>0</v>
      </c>
      <c r="D17" s="769">
        <v>0</v>
      </c>
      <c r="E17" s="769">
        <v>0</v>
      </c>
      <c r="F17" s="769">
        <v>0</v>
      </c>
      <c r="G17" s="769">
        <v>0</v>
      </c>
      <c r="H17" s="769">
        <v>0</v>
      </c>
      <c r="I17" s="769">
        <v>0</v>
      </c>
      <c r="J17" s="769">
        <v>0</v>
      </c>
      <c r="K17" s="769">
        <v>0</v>
      </c>
      <c r="L17" s="769">
        <v>0</v>
      </c>
      <c r="M17" s="769">
        <v>0</v>
      </c>
      <c r="N17" s="769">
        <v>0</v>
      </c>
      <c r="O17" s="769">
        <v>0</v>
      </c>
      <c r="P17" s="551"/>
      <c r="Q17" s="551" t="str">
        <f t="shared" si="12"/>
        <v/>
      </c>
      <c r="R17" s="770"/>
      <c r="S17" s="767"/>
      <c r="T17" s="767"/>
      <c r="U17" s="767"/>
    </row>
    <row r="18" spans="1:21" s="1" customFormat="1" x14ac:dyDescent="0.25">
      <c r="A18" s="767"/>
      <c r="B18" s="768" t="s">
        <v>299</v>
      </c>
      <c r="C18" s="769">
        <v>0</v>
      </c>
      <c r="D18" s="769">
        <v>0</v>
      </c>
      <c r="E18" s="769">
        <v>0</v>
      </c>
      <c r="F18" s="769">
        <v>0</v>
      </c>
      <c r="G18" s="769">
        <v>0</v>
      </c>
      <c r="H18" s="769">
        <v>0</v>
      </c>
      <c r="I18" s="769">
        <v>0</v>
      </c>
      <c r="J18" s="769">
        <v>0</v>
      </c>
      <c r="K18" s="769">
        <v>0</v>
      </c>
      <c r="L18" s="769">
        <v>0</v>
      </c>
      <c r="M18" s="769">
        <v>0</v>
      </c>
      <c r="N18" s="769">
        <v>0</v>
      </c>
      <c r="O18" s="769">
        <v>0</v>
      </c>
      <c r="P18" s="551"/>
      <c r="Q18" s="551" t="str">
        <f t="shared" si="12"/>
        <v/>
      </c>
      <c r="R18" s="770"/>
      <c r="S18" s="767"/>
      <c r="T18" s="767"/>
      <c r="U18" s="767"/>
    </row>
    <row r="19" spans="1:21" s="1" customFormat="1" x14ac:dyDescent="0.25">
      <c r="A19" s="767"/>
      <c r="B19" s="553" t="s">
        <v>294</v>
      </c>
      <c r="C19" s="554">
        <f t="shared" ref="C19:G19" si="13">SUM(C16:C18)</f>
        <v>0</v>
      </c>
      <c r="D19" s="554">
        <f>SUM(D16:D18)</f>
        <v>0</v>
      </c>
      <c r="E19" s="554">
        <f t="shared" si="13"/>
        <v>0</v>
      </c>
      <c r="F19" s="554">
        <f t="shared" si="13"/>
        <v>0</v>
      </c>
      <c r="G19" s="554">
        <f t="shared" si="13"/>
        <v>0</v>
      </c>
      <c r="H19" s="554">
        <f t="shared" ref="H19:M19" si="14">SUM(H16:H18)</f>
        <v>0</v>
      </c>
      <c r="I19" s="554">
        <f t="shared" si="14"/>
        <v>0</v>
      </c>
      <c r="J19" s="554">
        <f t="shared" si="14"/>
        <v>0</v>
      </c>
      <c r="K19" s="554">
        <f t="shared" si="14"/>
        <v>0</v>
      </c>
      <c r="L19" s="554">
        <f t="shared" si="14"/>
        <v>0</v>
      </c>
      <c r="M19" s="554">
        <f t="shared" si="14"/>
        <v>0</v>
      </c>
      <c r="N19" s="554">
        <f t="shared" ref="N19:O19" si="15">SUM(N16:N18)</f>
        <v>0</v>
      </c>
      <c r="O19" s="554">
        <f t="shared" si="15"/>
        <v>0</v>
      </c>
      <c r="P19" s="551"/>
      <c r="Q19" s="551" t="str">
        <f t="shared" si="12"/>
        <v/>
      </c>
      <c r="R19" s="770"/>
      <c r="S19" s="767"/>
      <c r="T19" s="767"/>
      <c r="U19" s="767"/>
    </row>
    <row r="20" spans="1:21" s="778" customFormat="1" x14ac:dyDescent="0.25">
      <c r="A20" s="775"/>
      <c r="B20" s="560" t="s">
        <v>25</v>
      </c>
      <c r="C20" s="561">
        <f t="shared" ref="C20:H20" si="16">IF(C19=0,0,+C19-C10)</f>
        <v>0</v>
      </c>
      <c r="D20" s="561">
        <f>IF(D19=0,0,+D19-D10)</f>
        <v>0</v>
      </c>
      <c r="E20" s="561">
        <f t="shared" si="16"/>
        <v>0</v>
      </c>
      <c r="F20" s="561">
        <f t="shared" si="16"/>
        <v>0</v>
      </c>
      <c r="G20" s="561">
        <f t="shared" si="16"/>
        <v>0</v>
      </c>
      <c r="H20" s="561">
        <f t="shared" si="16"/>
        <v>0</v>
      </c>
      <c r="I20" s="561">
        <f t="shared" ref="I20:N20" si="17">IF(I19=0,0,+I19-I10)</f>
        <v>0</v>
      </c>
      <c r="J20" s="561">
        <f t="shared" si="17"/>
        <v>0</v>
      </c>
      <c r="K20" s="561">
        <f t="shared" si="17"/>
        <v>0</v>
      </c>
      <c r="L20" s="561">
        <f t="shared" si="17"/>
        <v>0</v>
      </c>
      <c r="M20" s="561">
        <f t="shared" si="17"/>
        <v>0</v>
      </c>
      <c r="N20" s="561">
        <f t="shared" si="17"/>
        <v>0</v>
      </c>
      <c r="O20" s="561">
        <f t="shared" ref="O20" si="18">IF(O19=0,0,+O19-O10)</f>
        <v>0</v>
      </c>
      <c r="P20" s="776"/>
      <c r="Q20" s="776" t="str">
        <f t="shared" si="12"/>
        <v/>
      </c>
      <c r="R20" s="777"/>
      <c r="S20" s="775"/>
      <c r="T20" s="775"/>
      <c r="U20" s="775"/>
    </row>
    <row r="21" spans="1:21" s="82" customFormat="1" x14ac:dyDescent="0.25">
      <c r="B21" s="513" t="s">
        <v>168</v>
      </c>
      <c r="C21" s="514" t="str">
        <f t="shared" ref="C21:H21" si="19">IFERROR(C20/C10,"")</f>
        <v/>
      </c>
      <c r="D21" s="514" t="str">
        <f t="shared" si="19"/>
        <v/>
      </c>
      <c r="E21" s="514" t="str">
        <f t="shared" si="19"/>
        <v/>
      </c>
      <c r="F21" s="514" t="str">
        <f t="shared" si="19"/>
        <v/>
      </c>
      <c r="G21" s="514" t="str">
        <f t="shared" si="19"/>
        <v/>
      </c>
      <c r="H21" s="514" t="str">
        <f t="shared" si="19"/>
        <v/>
      </c>
      <c r="I21" s="514" t="str">
        <f t="shared" ref="I21:N21" si="20">IFERROR(I20/I10,"")</f>
        <v/>
      </c>
      <c r="J21" s="514" t="str">
        <f t="shared" si="20"/>
        <v/>
      </c>
      <c r="K21" s="514" t="str">
        <f t="shared" si="20"/>
        <v/>
      </c>
      <c r="L21" s="514" t="str">
        <f t="shared" si="20"/>
        <v/>
      </c>
      <c r="M21" s="514" t="str">
        <f t="shared" si="20"/>
        <v/>
      </c>
      <c r="N21" s="514" t="str">
        <f t="shared" si="20"/>
        <v/>
      </c>
      <c r="O21" s="514" t="str">
        <f t="shared" ref="O21" si="21">IFERROR(O20/O10,"")</f>
        <v/>
      </c>
      <c r="P21" s="86"/>
      <c r="Q21" s="86"/>
    </row>
    <row r="22" spans="1:21" x14ac:dyDescent="0.25">
      <c r="A22" s="177"/>
      <c r="B22" s="76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759"/>
      <c r="S22" s="177"/>
      <c r="T22" s="177"/>
      <c r="U22" s="177"/>
    </row>
    <row r="23" spans="1:21" x14ac:dyDescent="0.25">
      <c r="A23" s="764" t="s">
        <v>164</v>
      </c>
      <c r="B23" s="177" t="s">
        <v>296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77"/>
      <c r="Q23" s="177"/>
      <c r="R23" s="759"/>
      <c r="S23" s="177"/>
      <c r="T23" s="177"/>
      <c r="U23" s="177"/>
    </row>
    <row r="24" spans="1:21" x14ac:dyDescent="0.25">
      <c r="A24" s="558" t="s">
        <v>169</v>
      </c>
      <c r="B24" s="767" t="s">
        <v>297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77"/>
      <c r="Q24" s="177"/>
      <c r="R24" s="759"/>
      <c r="S24" s="177"/>
      <c r="T24" s="177"/>
      <c r="U24" s="177"/>
    </row>
    <row r="25" spans="1:21" x14ac:dyDescent="0.25">
      <c r="A25" s="305" t="s">
        <v>170</v>
      </c>
      <c r="B25" s="767" t="s">
        <v>555</v>
      </c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759"/>
      <c r="S25" s="177"/>
      <c r="T25" s="177"/>
      <c r="U25" s="177"/>
    </row>
    <row r="26" spans="1:21" x14ac:dyDescent="0.25">
      <c r="A26" s="177"/>
      <c r="B26" s="76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759"/>
      <c r="S26" s="177"/>
      <c r="T26" s="177"/>
      <c r="U26" s="177"/>
    </row>
    <row r="27" spans="1:21" x14ac:dyDescent="0.25">
      <c r="A27" s="177"/>
      <c r="B27" s="76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759"/>
      <c r="S27" s="177"/>
      <c r="T27" s="177"/>
      <c r="U27" s="177"/>
    </row>
  </sheetData>
  <phoneticPr fontId="10" type="noConversion"/>
  <printOptions horizontalCentered="1"/>
  <pageMargins left="0.25" right="0.25" top="0.5" bottom="0.5" header="0.3" footer="0.3"/>
  <pageSetup scale="93" orientation="landscape" r:id="rId1"/>
  <headerFooter>
    <oddFooter>&amp;L&amp;9&amp;A&amp;C&amp;10page &amp;P of &amp;N&amp;R&amp;9&amp;D</oddFooter>
  </headerFooter>
  <ignoredErrors>
    <ignoredError sqref="Q7:Q17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theme="9" tint="-0.249977111117893"/>
  </sheetPr>
  <dimension ref="A1:AF1685"/>
  <sheetViews>
    <sheetView showGridLines="0" zoomScaleNormal="100" zoomScaleSheetLayoutView="100" workbookViewId="0">
      <pane xSplit="2" ySplit="4" topLeftCell="R112" activePane="bottomRight" state="frozen"/>
      <selection activeCell="C1" sqref="C1:F1048576"/>
      <selection pane="topRight" activeCell="C1" sqref="C1:F1048576"/>
      <selection pane="bottomLeft" activeCell="C1" sqref="C1:F1048576"/>
      <selection pane="bottomRight" activeCell="AF3" sqref="AF3"/>
    </sheetView>
  </sheetViews>
  <sheetFormatPr defaultColWidth="8.75" defaultRowHeight="15.75" x14ac:dyDescent="0.25"/>
  <cols>
    <col min="1" max="1" width="4.875" style="82" bestFit="1" customWidth="1"/>
    <col min="2" max="2" width="39" style="567" bestFit="1" customWidth="1"/>
    <col min="3" max="7" width="8" style="84" bestFit="1" customWidth="1"/>
    <col min="8" max="9" width="8" style="82" bestFit="1" customWidth="1"/>
    <col min="10" max="28" width="9.75" style="82" bestFit="1" customWidth="1"/>
    <col min="29" max="31" width="10.25" style="82" customWidth="1"/>
    <col min="32" max="16384" width="8.75" style="82"/>
  </cols>
  <sheetData>
    <row r="1" spans="2:32" x14ac:dyDescent="0.25">
      <c r="B1" s="562" t="str">
        <f>Summary!B1</f>
        <v xml:space="preserve">City/Town of </v>
      </c>
      <c r="C1" s="563"/>
      <c r="D1" s="563"/>
      <c r="E1" s="563"/>
      <c r="F1" s="563"/>
      <c r="G1" s="563"/>
      <c r="AA1" s="564"/>
      <c r="AB1" s="564"/>
    </row>
    <row r="2" spans="2:32" x14ac:dyDescent="0.25">
      <c r="B2" s="565" t="s">
        <v>88</v>
      </c>
      <c r="C2" s="566"/>
      <c r="D2" s="566"/>
      <c r="E2" s="566"/>
      <c r="F2" s="566"/>
      <c r="G2" s="566"/>
      <c r="AA2" s="564"/>
      <c r="AB2" s="564"/>
    </row>
    <row r="3" spans="2:32" x14ac:dyDescent="0.25">
      <c r="C3" s="379" t="str">
        <f>'Fiscal Years'!B10</f>
        <v>FY2020</v>
      </c>
      <c r="D3" s="379" t="str">
        <f>'Fiscal Years'!C10</f>
        <v>FY2021</v>
      </c>
      <c r="E3" s="379" t="str">
        <f>'Fiscal Years'!D10</f>
        <v>FY2022</v>
      </c>
      <c r="F3" s="379" t="str">
        <f>'Fiscal Years'!E10</f>
        <v>FY2023</v>
      </c>
      <c r="G3" s="379" t="str">
        <f>'Fiscal Years'!F10</f>
        <v>FY2024</v>
      </c>
      <c r="H3" s="379" t="str">
        <f>'Fiscal Years'!G10</f>
        <v>FY2025</v>
      </c>
      <c r="I3" s="379" t="str">
        <f>'Fiscal Years'!H10</f>
        <v>FY2026</v>
      </c>
      <c r="J3" s="379" t="str">
        <f>'Fiscal Years'!I10</f>
        <v>FY2027</v>
      </c>
      <c r="K3" s="379" t="str">
        <f>'Fiscal Years'!J10</f>
        <v>FY2028</v>
      </c>
      <c r="L3" s="379" t="str">
        <f>'Fiscal Years'!K10</f>
        <v>FY2029</v>
      </c>
      <c r="M3" s="379" t="str">
        <f>'Fiscal Years'!L10</f>
        <v>FY2030</v>
      </c>
      <c r="N3" s="379" t="str">
        <f>'Fiscal Years'!N10</f>
        <v>FY2032</v>
      </c>
      <c r="O3" s="379" t="str">
        <f>'Fiscal Years'!O10</f>
        <v>FY2033</v>
      </c>
      <c r="P3" s="379" t="str">
        <f>'Fiscal Years'!P10</f>
        <v>FY2034</v>
      </c>
      <c r="Q3" s="379" t="str">
        <f>'Fiscal Years'!Q10</f>
        <v>FY2035</v>
      </c>
      <c r="R3" s="379" t="str">
        <f>'Fiscal Years'!R10</f>
        <v>FY2036</v>
      </c>
      <c r="S3" s="379" t="str">
        <f>'Fiscal Years'!S10</f>
        <v>FY2037</v>
      </c>
      <c r="T3" s="379" t="str">
        <f>'Fiscal Years'!T10</f>
        <v>FY2038</v>
      </c>
      <c r="U3" s="379" t="str">
        <f>'Fiscal Years'!U10</f>
        <v>FY2039</v>
      </c>
      <c r="V3" s="379" t="str">
        <f>'Fiscal Years'!V10</f>
        <v>FY2040</v>
      </c>
      <c r="W3" s="379" t="str">
        <f>'Fiscal Years'!W10</f>
        <v>FY2041</v>
      </c>
      <c r="X3" s="379" t="str">
        <f>'Fiscal Years'!X10</f>
        <v>FY2042</v>
      </c>
      <c r="Y3" s="379" t="str">
        <f>'Fiscal Years'!Y10</f>
        <v>FY2043</v>
      </c>
      <c r="Z3" s="379" t="str">
        <f>'Fiscal Years'!Z10</f>
        <v>FY2044</v>
      </c>
      <c r="AA3" s="379" t="str">
        <f>'Fiscal Years'!AA10</f>
        <v>FY2045</v>
      </c>
      <c r="AB3" s="379" t="str">
        <f>'Fiscal Years'!AB10</f>
        <v>FY2046</v>
      </c>
      <c r="AC3" s="379" t="str">
        <f>'Fiscal Years'!AC10</f>
        <v>FY2047</v>
      </c>
      <c r="AD3" s="379" t="str">
        <f>'Fiscal Years'!AD10</f>
        <v>FY2048</v>
      </c>
      <c r="AE3" s="379" t="str">
        <f>'Fiscal Years'!AE10</f>
        <v>FY2049</v>
      </c>
      <c r="AF3" s="379" t="str">
        <f>'Fiscal Years'!AF10</f>
        <v>FY2050</v>
      </c>
    </row>
    <row r="4" spans="2:32" x14ac:dyDescent="0.25">
      <c r="C4" s="124" t="s">
        <v>38</v>
      </c>
      <c r="D4" s="124" t="s">
        <v>38</v>
      </c>
      <c r="E4" s="379" t="s">
        <v>9</v>
      </c>
      <c r="F4" s="379" t="s">
        <v>9</v>
      </c>
      <c r="G4" s="379" t="s">
        <v>9</v>
      </c>
      <c r="H4" s="379" t="s">
        <v>9</v>
      </c>
      <c r="I4" s="379" t="s">
        <v>9</v>
      </c>
      <c r="J4" s="379" t="s">
        <v>11</v>
      </c>
      <c r="K4" s="379" t="s">
        <v>11</v>
      </c>
      <c r="L4" s="379" t="s">
        <v>11</v>
      </c>
      <c r="M4" s="379" t="s">
        <v>11</v>
      </c>
      <c r="N4" s="379" t="s">
        <v>11</v>
      </c>
      <c r="O4" s="379" t="s">
        <v>11</v>
      </c>
      <c r="P4" s="379" t="s">
        <v>11</v>
      </c>
      <c r="Q4" s="379" t="s">
        <v>11</v>
      </c>
      <c r="R4" s="379" t="s">
        <v>11</v>
      </c>
      <c r="S4" s="379" t="s">
        <v>11</v>
      </c>
      <c r="T4" s="379" t="s">
        <v>11</v>
      </c>
      <c r="U4" s="379" t="s">
        <v>11</v>
      </c>
      <c r="V4" s="379" t="s">
        <v>11</v>
      </c>
      <c r="W4" s="379" t="s">
        <v>11</v>
      </c>
      <c r="X4" s="379" t="s">
        <v>11</v>
      </c>
      <c r="Y4" s="379" t="s">
        <v>11</v>
      </c>
      <c r="Z4" s="379" t="s">
        <v>11</v>
      </c>
      <c r="AA4" s="379" t="s">
        <v>11</v>
      </c>
      <c r="AB4" s="379" t="s">
        <v>11</v>
      </c>
      <c r="AC4" s="379" t="s">
        <v>11</v>
      </c>
      <c r="AD4" s="379" t="s">
        <v>11</v>
      </c>
      <c r="AE4" s="379" t="s">
        <v>11</v>
      </c>
      <c r="AF4" s="379" t="s">
        <v>11</v>
      </c>
    </row>
    <row r="5" spans="2:32" x14ac:dyDescent="0.25"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</row>
    <row r="6" spans="2:32" x14ac:dyDescent="0.25">
      <c r="B6" s="568" t="s">
        <v>147</v>
      </c>
      <c r="C6" s="569">
        <f t="shared" ref="C6:AB6" si="0">C42</f>
        <v>0</v>
      </c>
      <c r="D6" s="569">
        <f t="shared" si="0"/>
        <v>0</v>
      </c>
      <c r="E6" s="569">
        <f t="shared" si="0"/>
        <v>0</v>
      </c>
      <c r="F6" s="569">
        <f t="shared" si="0"/>
        <v>0</v>
      </c>
      <c r="G6" s="569">
        <f t="shared" si="0"/>
        <v>0</v>
      </c>
      <c r="H6" s="569">
        <f t="shared" si="0"/>
        <v>0</v>
      </c>
      <c r="I6" s="569">
        <f t="shared" si="0"/>
        <v>0</v>
      </c>
      <c r="J6" s="569">
        <f t="shared" si="0"/>
        <v>0</v>
      </c>
      <c r="K6" s="569">
        <f t="shared" si="0"/>
        <v>0</v>
      </c>
      <c r="L6" s="569">
        <f t="shared" si="0"/>
        <v>0</v>
      </c>
      <c r="M6" s="569">
        <f t="shared" si="0"/>
        <v>0</v>
      </c>
      <c r="N6" s="569">
        <f t="shared" si="0"/>
        <v>0</v>
      </c>
      <c r="O6" s="569">
        <f t="shared" si="0"/>
        <v>0</v>
      </c>
      <c r="P6" s="569">
        <f t="shared" si="0"/>
        <v>0</v>
      </c>
      <c r="Q6" s="569">
        <f t="shared" si="0"/>
        <v>0</v>
      </c>
      <c r="R6" s="569">
        <f t="shared" si="0"/>
        <v>0</v>
      </c>
      <c r="S6" s="569">
        <f t="shared" si="0"/>
        <v>0</v>
      </c>
      <c r="T6" s="569">
        <f t="shared" si="0"/>
        <v>0</v>
      </c>
      <c r="U6" s="569">
        <f t="shared" si="0"/>
        <v>0</v>
      </c>
      <c r="V6" s="569">
        <f t="shared" si="0"/>
        <v>0</v>
      </c>
      <c r="W6" s="569">
        <f t="shared" si="0"/>
        <v>0</v>
      </c>
      <c r="X6" s="569">
        <f t="shared" si="0"/>
        <v>0</v>
      </c>
      <c r="Y6" s="569">
        <f t="shared" si="0"/>
        <v>0</v>
      </c>
      <c r="Z6" s="569">
        <f t="shared" si="0"/>
        <v>0</v>
      </c>
      <c r="AA6" s="569">
        <f t="shared" si="0"/>
        <v>0</v>
      </c>
      <c r="AB6" s="569">
        <f t="shared" si="0"/>
        <v>0</v>
      </c>
      <c r="AC6" s="569">
        <f t="shared" ref="AC6:AF6" si="1">AC42</f>
        <v>0</v>
      </c>
      <c r="AD6" s="569">
        <f t="shared" si="1"/>
        <v>0</v>
      </c>
      <c r="AE6" s="569">
        <f t="shared" si="1"/>
        <v>0</v>
      </c>
      <c r="AF6" s="569">
        <f t="shared" si="1"/>
        <v>0</v>
      </c>
    </row>
    <row r="7" spans="2:32" x14ac:dyDescent="0.25">
      <c r="B7" s="570" t="s">
        <v>513</v>
      </c>
      <c r="C7" s="160">
        <f t="shared" ref="C7:AB7" si="2">C64</f>
        <v>0</v>
      </c>
      <c r="D7" s="160">
        <f t="shared" si="2"/>
        <v>0</v>
      </c>
      <c r="E7" s="160">
        <f t="shared" si="2"/>
        <v>0</v>
      </c>
      <c r="F7" s="160">
        <f t="shared" si="2"/>
        <v>0</v>
      </c>
      <c r="G7" s="160">
        <f t="shared" si="2"/>
        <v>0</v>
      </c>
      <c r="H7" s="160">
        <f t="shared" si="2"/>
        <v>0</v>
      </c>
      <c r="I7" s="160">
        <f t="shared" si="2"/>
        <v>0</v>
      </c>
      <c r="J7" s="160">
        <f t="shared" si="2"/>
        <v>0</v>
      </c>
      <c r="K7" s="160">
        <f t="shared" si="2"/>
        <v>0</v>
      </c>
      <c r="L7" s="160">
        <f t="shared" si="2"/>
        <v>0</v>
      </c>
      <c r="M7" s="160">
        <f t="shared" si="2"/>
        <v>0</v>
      </c>
      <c r="N7" s="160">
        <f t="shared" si="2"/>
        <v>0</v>
      </c>
      <c r="O7" s="160">
        <f t="shared" si="2"/>
        <v>0</v>
      </c>
      <c r="P7" s="160">
        <f t="shared" si="2"/>
        <v>0</v>
      </c>
      <c r="Q7" s="160">
        <f t="shared" si="2"/>
        <v>0</v>
      </c>
      <c r="R7" s="160">
        <f t="shared" si="2"/>
        <v>0</v>
      </c>
      <c r="S7" s="160">
        <f t="shared" si="2"/>
        <v>0</v>
      </c>
      <c r="T7" s="160">
        <f t="shared" si="2"/>
        <v>0</v>
      </c>
      <c r="U7" s="160">
        <f t="shared" si="2"/>
        <v>0</v>
      </c>
      <c r="V7" s="160">
        <f t="shared" si="2"/>
        <v>0</v>
      </c>
      <c r="W7" s="160">
        <f t="shared" si="2"/>
        <v>0</v>
      </c>
      <c r="X7" s="160">
        <f t="shared" si="2"/>
        <v>0</v>
      </c>
      <c r="Y7" s="160">
        <f t="shared" si="2"/>
        <v>0</v>
      </c>
      <c r="Z7" s="160">
        <f t="shared" si="2"/>
        <v>0</v>
      </c>
      <c r="AA7" s="160">
        <f t="shared" si="2"/>
        <v>0</v>
      </c>
      <c r="AB7" s="160">
        <f t="shared" si="2"/>
        <v>0</v>
      </c>
      <c r="AC7" s="160">
        <f t="shared" ref="AC7:AF7" si="3">AC64</f>
        <v>0</v>
      </c>
      <c r="AD7" s="160">
        <f t="shared" si="3"/>
        <v>0</v>
      </c>
      <c r="AE7" s="160">
        <f t="shared" si="3"/>
        <v>0</v>
      </c>
      <c r="AF7" s="160">
        <f t="shared" si="3"/>
        <v>0</v>
      </c>
    </row>
    <row r="8" spans="2:32" x14ac:dyDescent="0.25">
      <c r="B8" s="570" t="s">
        <v>822</v>
      </c>
      <c r="C8" s="160">
        <f t="shared" ref="C8:AB8" si="4">C86</f>
        <v>0</v>
      </c>
      <c r="D8" s="160">
        <f t="shared" si="4"/>
        <v>0</v>
      </c>
      <c r="E8" s="160">
        <f t="shared" si="4"/>
        <v>0</v>
      </c>
      <c r="F8" s="160">
        <f t="shared" si="4"/>
        <v>0</v>
      </c>
      <c r="G8" s="160">
        <f t="shared" si="4"/>
        <v>0</v>
      </c>
      <c r="H8" s="160">
        <f t="shared" si="4"/>
        <v>0</v>
      </c>
      <c r="I8" s="160">
        <f t="shared" si="4"/>
        <v>0</v>
      </c>
      <c r="J8" s="160">
        <f t="shared" si="4"/>
        <v>0</v>
      </c>
      <c r="K8" s="160">
        <f t="shared" si="4"/>
        <v>0</v>
      </c>
      <c r="L8" s="160">
        <f t="shared" si="4"/>
        <v>0</v>
      </c>
      <c r="M8" s="160">
        <f t="shared" si="4"/>
        <v>0</v>
      </c>
      <c r="N8" s="160">
        <f t="shared" si="4"/>
        <v>0</v>
      </c>
      <c r="O8" s="160">
        <f t="shared" si="4"/>
        <v>0</v>
      </c>
      <c r="P8" s="160">
        <f t="shared" si="4"/>
        <v>0</v>
      </c>
      <c r="Q8" s="160">
        <f t="shared" si="4"/>
        <v>0</v>
      </c>
      <c r="R8" s="160">
        <f t="shared" si="4"/>
        <v>0</v>
      </c>
      <c r="S8" s="160">
        <f t="shared" si="4"/>
        <v>0</v>
      </c>
      <c r="T8" s="160">
        <f t="shared" si="4"/>
        <v>0</v>
      </c>
      <c r="U8" s="160">
        <f t="shared" si="4"/>
        <v>0</v>
      </c>
      <c r="V8" s="160">
        <f t="shared" si="4"/>
        <v>0</v>
      </c>
      <c r="W8" s="160">
        <f t="shared" si="4"/>
        <v>0</v>
      </c>
      <c r="X8" s="160">
        <f t="shared" si="4"/>
        <v>0</v>
      </c>
      <c r="Y8" s="160">
        <f t="shared" si="4"/>
        <v>0</v>
      </c>
      <c r="Z8" s="160">
        <f t="shared" si="4"/>
        <v>0</v>
      </c>
      <c r="AA8" s="160">
        <f t="shared" si="4"/>
        <v>0</v>
      </c>
      <c r="AB8" s="160">
        <f t="shared" si="4"/>
        <v>0</v>
      </c>
      <c r="AC8" s="160">
        <f t="shared" ref="AC8:AF8" si="5">AC86</f>
        <v>0</v>
      </c>
      <c r="AD8" s="160">
        <f t="shared" si="5"/>
        <v>0</v>
      </c>
      <c r="AE8" s="160">
        <f t="shared" si="5"/>
        <v>0</v>
      </c>
      <c r="AF8" s="160">
        <f t="shared" si="5"/>
        <v>0</v>
      </c>
    </row>
    <row r="9" spans="2:32" x14ac:dyDescent="0.25">
      <c r="B9" s="570" t="s">
        <v>822</v>
      </c>
      <c r="C9" s="160">
        <f t="shared" ref="C9:AB9" si="6">C108</f>
        <v>0</v>
      </c>
      <c r="D9" s="160">
        <f t="shared" si="6"/>
        <v>0</v>
      </c>
      <c r="E9" s="160">
        <f t="shared" si="6"/>
        <v>0</v>
      </c>
      <c r="F9" s="160">
        <f t="shared" si="6"/>
        <v>0</v>
      </c>
      <c r="G9" s="160">
        <f t="shared" si="6"/>
        <v>0</v>
      </c>
      <c r="H9" s="160">
        <f t="shared" si="6"/>
        <v>0</v>
      </c>
      <c r="I9" s="160">
        <f t="shared" si="6"/>
        <v>0</v>
      </c>
      <c r="J9" s="160">
        <f t="shared" si="6"/>
        <v>0</v>
      </c>
      <c r="K9" s="160">
        <f t="shared" si="6"/>
        <v>0</v>
      </c>
      <c r="L9" s="160">
        <f t="shared" si="6"/>
        <v>0</v>
      </c>
      <c r="M9" s="160">
        <f t="shared" si="6"/>
        <v>0</v>
      </c>
      <c r="N9" s="160">
        <f t="shared" si="6"/>
        <v>0</v>
      </c>
      <c r="O9" s="160">
        <f t="shared" si="6"/>
        <v>0</v>
      </c>
      <c r="P9" s="160">
        <f t="shared" si="6"/>
        <v>0</v>
      </c>
      <c r="Q9" s="160">
        <f t="shared" si="6"/>
        <v>0</v>
      </c>
      <c r="R9" s="160">
        <f t="shared" si="6"/>
        <v>0</v>
      </c>
      <c r="S9" s="160">
        <f t="shared" si="6"/>
        <v>0</v>
      </c>
      <c r="T9" s="160">
        <f t="shared" si="6"/>
        <v>0</v>
      </c>
      <c r="U9" s="160">
        <f t="shared" si="6"/>
        <v>0</v>
      </c>
      <c r="V9" s="160">
        <f t="shared" si="6"/>
        <v>0</v>
      </c>
      <c r="W9" s="160">
        <f t="shared" si="6"/>
        <v>0</v>
      </c>
      <c r="X9" s="160">
        <f t="shared" si="6"/>
        <v>0</v>
      </c>
      <c r="Y9" s="160">
        <f t="shared" si="6"/>
        <v>0</v>
      </c>
      <c r="Z9" s="160">
        <f t="shared" si="6"/>
        <v>0</v>
      </c>
      <c r="AA9" s="160">
        <f t="shared" si="6"/>
        <v>0</v>
      </c>
      <c r="AB9" s="160">
        <f t="shared" si="6"/>
        <v>0</v>
      </c>
      <c r="AC9" s="160">
        <f t="shared" ref="AC9:AF9" si="7">AC108</f>
        <v>0</v>
      </c>
      <c r="AD9" s="160">
        <f t="shared" si="7"/>
        <v>0</v>
      </c>
      <c r="AE9" s="160">
        <f t="shared" si="7"/>
        <v>0</v>
      </c>
      <c r="AF9" s="160">
        <f t="shared" si="7"/>
        <v>0</v>
      </c>
    </row>
    <row r="10" spans="2:32" x14ac:dyDescent="0.25">
      <c r="B10" s="570" t="s">
        <v>705</v>
      </c>
      <c r="C10" s="160">
        <f t="shared" ref="C10:AB10" si="8">C120</f>
        <v>0</v>
      </c>
      <c r="D10" s="160">
        <f t="shared" si="8"/>
        <v>0</v>
      </c>
      <c r="E10" s="160">
        <f t="shared" si="8"/>
        <v>0</v>
      </c>
      <c r="F10" s="160">
        <f t="shared" si="8"/>
        <v>0</v>
      </c>
      <c r="G10" s="160">
        <f t="shared" si="8"/>
        <v>0</v>
      </c>
      <c r="H10" s="160">
        <f t="shared" si="8"/>
        <v>0</v>
      </c>
      <c r="I10" s="160">
        <f t="shared" si="8"/>
        <v>0</v>
      </c>
      <c r="J10" s="160">
        <f t="shared" si="8"/>
        <v>0</v>
      </c>
      <c r="K10" s="160">
        <f t="shared" si="8"/>
        <v>0</v>
      </c>
      <c r="L10" s="160">
        <f t="shared" si="8"/>
        <v>0</v>
      </c>
      <c r="M10" s="160">
        <f t="shared" si="8"/>
        <v>0</v>
      </c>
      <c r="N10" s="160">
        <f t="shared" si="8"/>
        <v>0</v>
      </c>
      <c r="O10" s="160">
        <f t="shared" si="8"/>
        <v>0</v>
      </c>
      <c r="P10" s="160">
        <f t="shared" si="8"/>
        <v>0</v>
      </c>
      <c r="Q10" s="160">
        <f t="shared" si="8"/>
        <v>0</v>
      </c>
      <c r="R10" s="160">
        <f t="shared" si="8"/>
        <v>0</v>
      </c>
      <c r="S10" s="160">
        <f t="shared" si="8"/>
        <v>0</v>
      </c>
      <c r="T10" s="160">
        <f t="shared" si="8"/>
        <v>0</v>
      </c>
      <c r="U10" s="160">
        <f t="shared" si="8"/>
        <v>0</v>
      </c>
      <c r="V10" s="160">
        <f t="shared" si="8"/>
        <v>0</v>
      </c>
      <c r="W10" s="160">
        <f t="shared" si="8"/>
        <v>0</v>
      </c>
      <c r="X10" s="160">
        <f t="shared" si="8"/>
        <v>0</v>
      </c>
      <c r="Y10" s="160">
        <f t="shared" si="8"/>
        <v>0</v>
      </c>
      <c r="Z10" s="160">
        <f t="shared" si="8"/>
        <v>0</v>
      </c>
      <c r="AA10" s="160">
        <f t="shared" si="8"/>
        <v>0</v>
      </c>
      <c r="AB10" s="160">
        <f t="shared" si="8"/>
        <v>0</v>
      </c>
      <c r="AC10" s="160">
        <f t="shared" ref="AC10:AF10" si="9">AC120</f>
        <v>0</v>
      </c>
      <c r="AD10" s="160">
        <f t="shared" si="9"/>
        <v>0</v>
      </c>
      <c r="AE10" s="160">
        <f t="shared" si="9"/>
        <v>0</v>
      </c>
      <c r="AF10" s="160">
        <f t="shared" si="9"/>
        <v>0</v>
      </c>
    </row>
    <row r="11" spans="2:32" x14ac:dyDescent="0.25">
      <c r="B11" s="571" t="s">
        <v>222</v>
      </c>
      <c r="C11" s="572">
        <f t="shared" ref="C11:AB11" si="10">SUM(C6:C10)</f>
        <v>0</v>
      </c>
      <c r="D11" s="572">
        <f t="shared" si="10"/>
        <v>0</v>
      </c>
      <c r="E11" s="572">
        <f t="shared" si="10"/>
        <v>0</v>
      </c>
      <c r="F11" s="572">
        <f t="shared" si="10"/>
        <v>0</v>
      </c>
      <c r="G11" s="572">
        <f t="shared" si="10"/>
        <v>0</v>
      </c>
      <c r="H11" s="572">
        <f t="shared" si="10"/>
        <v>0</v>
      </c>
      <c r="I11" s="572">
        <f t="shared" si="10"/>
        <v>0</v>
      </c>
      <c r="J11" s="572">
        <f t="shared" si="10"/>
        <v>0</v>
      </c>
      <c r="K11" s="572">
        <f t="shared" si="10"/>
        <v>0</v>
      </c>
      <c r="L11" s="572">
        <f t="shared" si="10"/>
        <v>0</v>
      </c>
      <c r="M11" s="572">
        <f t="shared" si="10"/>
        <v>0</v>
      </c>
      <c r="N11" s="572">
        <f t="shared" si="10"/>
        <v>0</v>
      </c>
      <c r="O11" s="572">
        <f t="shared" si="10"/>
        <v>0</v>
      </c>
      <c r="P11" s="572">
        <f t="shared" si="10"/>
        <v>0</v>
      </c>
      <c r="Q11" s="572">
        <f t="shared" si="10"/>
        <v>0</v>
      </c>
      <c r="R11" s="572">
        <f t="shared" si="10"/>
        <v>0</v>
      </c>
      <c r="S11" s="572">
        <f t="shared" si="10"/>
        <v>0</v>
      </c>
      <c r="T11" s="572">
        <f t="shared" si="10"/>
        <v>0</v>
      </c>
      <c r="U11" s="572">
        <f t="shared" si="10"/>
        <v>0</v>
      </c>
      <c r="V11" s="572">
        <f t="shared" si="10"/>
        <v>0</v>
      </c>
      <c r="W11" s="572">
        <f t="shared" si="10"/>
        <v>0</v>
      </c>
      <c r="X11" s="572">
        <f t="shared" si="10"/>
        <v>0</v>
      </c>
      <c r="Y11" s="572">
        <f t="shared" si="10"/>
        <v>0</v>
      </c>
      <c r="Z11" s="572">
        <f t="shared" si="10"/>
        <v>0</v>
      </c>
      <c r="AA11" s="572">
        <f t="shared" si="10"/>
        <v>0</v>
      </c>
      <c r="AB11" s="572">
        <f t="shared" si="10"/>
        <v>0</v>
      </c>
      <c r="AC11" s="572">
        <f t="shared" ref="AC11:AF11" si="11">SUM(AC6:AC10)</f>
        <v>0</v>
      </c>
      <c r="AD11" s="572">
        <f t="shared" si="11"/>
        <v>0</v>
      </c>
      <c r="AE11" s="572">
        <f t="shared" si="11"/>
        <v>0</v>
      </c>
      <c r="AF11" s="572">
        <f t="shared" si="11"/>
        <v>0</v>
      </c>
    </row>
    <row r="12" spans="2:32" x14ac:dyDescent="0.25">
      <c r="B12" s="570" t="s">
        <v>706</v>
      </c>
      <c r="C12" s="160">
        <f t="shared" ref="C12:AB12" si="12">C126</f>
        <v>0</v>
      </c>
      <c r="D12" s="160">
        <f t="shared" si="12"/>
        <v>0</v>
      </c>
      <c r="E12" s="160">
        <f t="shared" si="12"/>
        <v>0</v>
      </c>
      <c r="F12" s="160">
        <f t="shared" si="12"/>
        <v>0</v>
      </c>
      <c r="G12" s="160">
        <f t="shared" si="12"/>
        <v>0</v>
      </c>
      <c r="H12" s="160">
        <f t="shared" si="12"/>
        <v>0</v>
      </c>
      <c r="I12" s="160">
        <f t="shared" si="12"/>
        <v>0</v>
      </c>
      <c r="J12" s="160">
        <f t="shared" si="12"/>
        <v>0</v>
      </c>
      <c r="K12" s="160">
        <f t="shared" si="12"/>
        <v>0</v>
      </c>
      <c r="L12" s="160">
        <f t="shared" si="12"/>
        <v>0</v>
      </c>
      <c r="M12" s="160">
        <f t="shared" si="12"/>
        <v>0</v>
      </c>
      <c r="N12" s="160">
        <f t="shared" si="12"/>
        <v>0</v>
      </c>
      <c r="O12" s="160">
        <f t="shared" si="12"/>
        <v>0</v>
      </c>
      <c r="P12" s="160">
        <f t="shared" si="12"/>
        <v>0</v>
      </c>
      <c r="Q12" s="160">
        <f t="shared" si="12"/>
        <v>0</v>
      </c>
      <c r="R12" s="160">
        <f t="shared" si="12"/>
        <v>0</v>
      </c>
      <c r="S12" s="160">
        <f t="shared" si="12"/>
        <v>0</v>
      </c>
      <c r="T12" s="160">
        <f t="shared" si="12"/>
        <v>0</v>
      </c>
      <c r="U12" s="160">
        <f t="shared" si="12"/>
        <v>0</v>
      </c>
      <c r="V12" s="160">
        <f t="shared" si="12"/>
        <v>0</v>
      </c>
      <c r="W12" s="160">
        <f t="shared" si="12"/>
        <v>0</v>
      </c>
      <c r="X12" s="160">
        <f t="shared" si="12"/>
        <v>0</v>
      </c>
      <c r="Y12" s="160">
        <f t="shared" si="12"/>
        <v>0</v>
      </c>
      <c r="Z12" s="160">
        <f t="shared" si="12"/>
        <v>0</v>
      </c>
      <c r="AA12" s="160">
        <f t="shared" si="12"/>
        <v>0</v>
      </c>
      <c r="AB12" s="160">
        <f t="shared" si="12"/>
        <v>0</v>
      </c>
      <c r="AC12" s="160">
        <f t="shared" ref="AC12:AF12" si="13">AC126</f>
        <v>0</v>
      </c>
      <c r="AD12" s="160">
        <f t="shared" si="13"/>
        <v>0</v>
      </c>
      <c r="AE12" s="160">
        <f t="shared" si="13"/>
        <v>0</v>
      </c>
      <c r="AF12" s="160">
        <f t="shared" si="13"/>
        <v>0</v>
      </c>
    </row>
    <row r="13" spans="2:32" x14ac:dyDescent="0.25">
      <c r="B13" s="570" t="s">
        <v>707</v>
      </c>
      <c r="C13" s="160">
        <f t="shared" ref="C13:AB13" si="14">C132</f>
        <v>0</v>
      </c>
      <c r="D13" s="160">
        <f t="shared" si="14"/>
        <v>0</v>
      </c>
      <c r="E13" s="160">
        <f t="shared" si="14"/>
        <v>0</v>
      </c>
      <c r="F13" s="160">
        <f t="shared" si="14"/>
        <v>0</v>
      </c>
      <c r="G13" s="160">
        <f t="shared" si="14"/>
        <v>0</v>
      </c>
      <c r="H13" s="160">
        <f t="shared" si="14"/>
        <v>0</v>
      </c>
      <c r="I13" s="160">
        <f t="shared" si="14"/>
        <v>0</v>
      </c>
      <c r="J13" s="160">
        <f t="shared" si="14"/>
        <v>0</v>
      </c>
      <c r="K13" s="160">
        <f t="shared" si="14"/>
        <v>0</v>
      </c>
      <c r="L13" s="160">
        <f t="shared" si="14"/>
        <v>0</v>
      </c>
      <c r="M13" s="160">
        <f t="shared" si="14"/>
        <v>0</v>
      </c>
      <c r="N13" s="160">
        <f t="shared" si="14"/>
        <v>0</v>
      </c>
      <c r="O13" s="160">
        <f t="shared" si="14"/>
        <v>0</v>
      </c>
      <c r="P13" s="160">
        <f t="shared" si="14"/>
        <v>0</v>
      </c>
      <c r="Q13" s="160">
        <f t="shared" si="14"/>
        <v>0</v>
      </c>
      <c r="R13" s="160">
        <f t="shared" si="14"/>
        <v>0</v>
      </c>
      <c r="S13" s="160">
        <f t="shared" si="14"/>
        <v>0</v>
      </c>
      <c r="T13" s="160">
        <f t="shared" si="14"/>
        <v>0</v>
      </c>
      <c r="U13" s="160">
        <f t="shared" si="14"/>
        <v>0</v>
      </c>
      <c r="V13" s="160">
        <f t="shared" si="14"/>
        <v>0</v>
      </c>
      <c r="W13" s="160">
        <f t="shared" si="14"/>
        <v>0</v>
      </c>
      <c r="X13" s="160">
        <f t="shared" si="14"/>
        <v>0</v>
      </c>
      <c r="Y13" s="160">
        <f t="shared" si="14"/>
        <v>0</v>
      </c>
      <c r="Z13" s="160">
        <f t="shared" si="14"/>
        <v>0</v>
      </c>
      <c r="AA13" s="160">
        <f t="shared" si="14"/>
        <v>0</v>
      </c>
      <c r="AB13" s="160">
        <f t="shared" si="14"/>
        <v>0</v>
      </c>
      <c r="AC13" s="160">
        <f t="shared" ref="AC13:AF13" si="15">AC132</f>
        <v>0</v>
      </c>
      <c r="AD13" s="160">
        <f t="shared" si="15"/>
        <v>0</v>
      </c>
      <c r="AE13" s="160">
        <f t="shared" si="15"/>
        <v>0</v>
      </c>
      <c r="AF13" s="160">
        <f t="shared" si="15"/>
        <v>0</v>
      </c>
    </row>
    <row r="14" spans="2:32" x14ac:dyDescent="0.25">
      <c r="B14" s="570" t="s">
        <v>270</v>
      </c>
      <c r="C14" s="160">
        <f t="shared" ref="C14:AB14" si="16">C139+C145</f>
        <v>0</v>
      </c>
      <c r="D14" s="160">
        <f t="shared" si="16"/>
        <v>0</v>
      </c>
      <c r="E14" s="160">
        <f t="shared" si="16"/>
        <v>0</v>
      </c>
      <c r="F14" s="160">
        <f t="shared" si="16"/>
        <v>0</v>
      </c>
      <c r="G14" s="160">
        <f t="shared" si="16"/>
        <v>0</v>
      </c>
      <c r="H14" s="160">
        <f t="shared" si="16"/>
        <v>0</v>
      </c>
      <c r="I14" s="160">
        <f t="shared" si="16"/>
        <v>0</v>
      </c>
      <c r="J14" s="160">
        <f t="shared" si="16"/>
        <v>0</v>
      </c>
      <c r="K14" s="160">
        <f t="shared" si="16"/>
        <v>0</v>
      </c>
      <c r="L14" s="160">
        <f t="shared" si="16"/>
        <v>0</v>
      </c>
      <c r="M14" s="160">
        <f t="shared" si="16"/>
        <v>0</v>
      </c>
      <c r="N14" s="160">
        <f t="shared" si="16"/>
        <v>0</v>
      </c>
      <c r="O14" s="160">
        <f t="shared" si="16"/>
        <v>0</v>
      </c>
      <c r="P14" s="160">
        <f t="shared" si="16"/>
        <v>0</v>
      </c>
      <c r="Q14" s="160">
        <f t="shared" si="16"/>
        <v>0</v>
      </c>
      <c r="R14" s="160">
        <f t="shared" si="16"/>
        <v>0</v>
      </c>
      <c r="S14" s="160">
        <f t="shared" si="16"/>
        <v>0</v>
      </c>
      <c r="T14" s="160">
        <f t="shared" si="16"/>
        <v>0</v>
      </c>
      <c r="U14" s="160">
        <f t="shared" si="16"/>
        <v>0</v>
      </c>
      <c r="V14" s="160">
        <f t="shared" si="16"/>
        <v>0</v>
      </c>
      <c r="W14" s="160">
        <f t="shared" si="16"/>
        <v>0</v>
      </c>
      <c r="X14" s="160">
        <f t="shared" si="16"/>
        <v>0</v>
      </c>
      <c r="Y14" s="160">
        <f t="shared" si="16"/>
        <v>0</v>
      </c>
      <c r="Z14" s="160">
        <f t="shared" si="16"/>
        <v>0</v>
      </c>
      <c r="AA14" s="160">
        <f t="shared" si="16"/>
        <v>0</v>
      </c>
      <c r="AB14" s="160">
        <f t="shared" si="16"/>
        <v>0</v>
      </c>
      <c r="AC14" s="160">
        <f t="shared" ref="AC14:AF14" si="17">AC139+AC145</f>
        <v>0</v>
      </c>
      <c r="AD14" s="160">
        <f t="shared" si="17"/>
        <v>0</v>
      </c>
      <c r="AE14" s="160">
        <f t="shared" si="17"/>
        <v>0</v>
      </c>
      <c r="AF14" s="160">
        <f t="shared" si="17"/>
        <v>0</v>
      </c>
    </row>
    <row r="15" spans="2:32" x14ac:dyDescent="0.25">
      <c r="B15" s="570" t="s">
        <v>605</v>
      </c>
      <c r="C15" s="160">
        <f t="shared" ref="C15:AB15" si="18">C151</f>
        <v>0</v>
      </c>
      <c r="D15" s="160">
        <f t="shared" si="18"/>
        <v>0</v>
      </c>
      <c r="E15" s="160">
        <f t="shared" si="18"/>
        <v>0</v>
      </c>
      <c r="F15" s="160">
        <f t="shared" si="18"/>
        <v>0</v>
      </c>
      <c r="G15" s="160">
        <f t="shared" si="18"/>
        <v>0</v>
      </c>
      <c r="H15" s="160">
        <f t="shared" si="18"/>
        <v>0</v>
      </c>
      <c r="I15" s="160">
        <f t="shared" si="18"/>
        <v>0</v>
      </c>
      <c r="J15" s="160">
        <f t="shared" si="18"/>
        <v>0</v>
      </c>
      <c r="K15" s="160">
        <f t="shared" si="18"/>
        <v>0</v>
      </c>
      <c r="L15" s="160">
        <f t="shared" si="18"/>
        <v>0</v>
      </c>
      <c r="M15" s="160">
        <f t="shared" si="18"/>
        <v>0</v>
      </c>
      <c r="N15" s="160">
        <f t="shared" si="18"/>
        <v>0</v>
      </c>
      <c r="O15" s="160">
        <f t="shared" si="18"/>
        <v>0</v>
      </c>
      <c r="P15" s="160">
        <f t="shared" si="18"/>
        <v>0</v>
      </c>
      <c r="Q15" s="160">
        <f t="shared" si="18"/>
        <v>0</v>
      </c>
      <c r="R15" s="160">
        <f t="shared" si="18"/>
        <v>0</v>
      </c>
      <c r="S15" s="160">
        <f t="shared" si="18"/>
        <v>0</v>
      </c>
      <c r="T15" s="160">
        <f t="shared" si="18"/>
        <v>0</v>
      </c>
      <c r="U15" s="160">
        <f t="shared" si="18"/>
        <v>0</v>
      </c>
      <c r="V15" s="160">
        <f t="shared" si="18"/>
        <v>0</v>
      </c>
      <c r="W15" s="160">
        <f t="shared" si="18"/>
        <v>0</v>
      </c>
      <c r="X15" s="160">
        <f t="shared" si="18"/>
        <v>0</v>
      </c>
      <c r="Y15" s="160">
        <f t="shared" si="18"/>
        <v>0</v>
      </c>
      <c r="Z15" s="160">
        <f t="shared" si="18"/>
        <v>0</v>
      </c>
      <c r="AA15" s="160">
        <f t="shared" si="18"/>
        <v>0</v>
      </c>
      <c r="AB15" s="160">
        <f t="shared" si="18"/>
        <v>0</v>
      </c>
      <c r="AC15" s="160">
        <f t="shared" ref="AC15:AF15" si="19">AC151</f>
        <v>0</v>
      </c>
      <c r="AD15" s="160">
        <f t="shared" si="19"/>
        <v>0</v>
      </c>
      <c r="AE15" s="160">
        <f t="shared" si="19"/>
        <v>0</v>
      </c>
      <c r="AF15" s="160">
        <f t="shared" si="19"/>
        <v>0</v>
      </c>
    </row>
    <row r="16" spans="2:32" ht="16.5" thickBot="1" x14ac:dyDescent="0.3">
      <c r="B16" s="573" t="s">
        <v>123</v>
      </c>
      <c r="C16" s="574">
        <f t="shared" ref="C16:AB16" si="20">SUM(C11:C12)</f>
        <v>0</v>
      </c>
      <c r="D16" s="574">
        <f t="shared" si="20"/>
        <v>0</v>
      </c>
      <c r="E16" s="574">
        <f t="shared" si="20"/>
        <v>0</v>
      </c>
      <c r="F16" s="574">
        <f t="shared" si="20"/>
        <v>0</v>
      </c>
      <c r="G16" s="574">
        <f t="shared" si="20"/>
        <v>0</v>
      </c>
      <c r="H16" s="574">
        <f t="shared" si="20"/>
        <v>0</v>
      </c>
      <c r="I16" s="574">
        <f t="shared" si="20"/>
        <v>0</v>
      </c>
      <c r="J16" s="574">
        <f t="shared" si="20"/>
        <v>0</v>
      </c>
      <c r="K16" s="574">
        <f t="shared" si="20"/>
        <v>0</v>
      </c>
      <c r="L16" s="574">
        <f t="shared" si="20"/>
        <v>0</v>
      </c>
      <c r="M16" s="574">
        <f t="shared" si="20"/>
        <v>0</v>
      </c>
      <c r="N16" s="574">
        <f t="shared" si="20"/>
        <v>0</v>
      </c>
      <c r="O16" s="574">
        <f t="shared" si="20"/>
        <v>0</v>
      </c>
      <c r="P16" s="574">
        <f t="shared" si="20"/>
        <v>0</v>
      </c>
      <c r="Q16" s="574">
        <f t="shared" si="20"/>
        <v>0</v>
      </c>
      <c r="R16" s="574">
        <f t="shared" si="20"/>
        <v>0</v>
      </c>
      <c r="S16" s="574">
        <f t="shared" si="20"/>
        <v>0</v>
      </c>
      <c r="T16" s="574">
        <f t="shared" si="20"/>
        <v>0</v>
      </c>
      <c r="U16" s="574">
        <f t="shared" si="20"/>
        <v>0</v>
      </c>
      <c r="V16" s="574">
        <f t="shared" si="20"/>
        <v>0</v>
      </c>
      <c r="W16" s="574">
        <f t="shared" si="20"/>
        <v>0</v>
      </c>
      <c r="X16" s="574">
        <f t="shared" si="20"/>
        <v>0</v>
      </c>
      <c r="Y16" s="574">
        <f t="shared" si="20"/>
        <v>0</v>
      </c>
      <c r="Z16" s="574">
        <f t="shared" si="20"/>
        <v>0</v>
      </c>
      <c r="AA16" s="574">
        <f t="shared" si="20"/>
        <v>0</v>
      </c>
      <c r="AB16" s="574">
        <f t="shared" si="20"/>
        <v>0</v>
      </c>
      <c r="AC16" s="574">
        <f t="shared" ref="AC16:AF16" si="21">SUM(AC11:AC12)</f>
        <v>0</v>
      </c>
      <c r="AD16" s="574">
        <f t="shared" si="21"/>
        <v>0</v>
      </c>
      <c r="AE16" s="574">
        <f t="shared" si="21"/>
        <v>0</v>
      </c>
      <c r="AF16" s="574">
        <f t="shared" si="21"/>
        <v>0</v>
      </c>
    </row>
    <row r="17" spans="2:32" ht="16.5" thickTop="1" x14ac:dyDescent="0.25"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</row>
    <row r="18" spans="2:32" x14ac:dyDescent="0.25">
      <c r="B18" s="575" t="s">
        <v>220</v>
      </c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</row>
    <row r="19" spans="2:32" x14ac:dyDescent="0.25">
      <c r="B19" s="58"/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</row>
    <row r="20" spans="2:32" x14ac:dyDescent="0.25">
      <c r="B20" s="58"/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</row>
    <row r="21" spans="2:32" x14ac:dyDescent="0.25">
      <c r="B21" s="58"/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</row>
    <row r="22" spans="2:32" x14ac:dyDescent="0.25">
      <c r="B22" s="58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</row>
    <row r="23" spans="2:32" x14ac:dyDescent="0.25">
      <c r="B23" s="58"/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</row>
    <row r="24" spans="2:32" x14ac:dyDescent="0.25">
      <c r="B24" s="58"/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</row>
    <row r="25" spans="2:32" x14ac:dyDescent="0.25">
      <c r="B25" s="576"/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</row>
    <row r="26" spans="2:32" x14ac:dyDescent="0.25">
      <c r="B26" s="58"/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</row>
    <row r="27" spans="2:32" x14ac:dyDescent="0.25">
      <c r="B27" s="577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</row>
    <row r="28" spans="2:32" x14ac:dyDescent="0.25">
      <c r="B28" s="568"/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</row>
    <row r="29" spans="2:32" x14ac:dyDescent="0.25">
      <c r="B29" s="578" t="s">
        <v>145</v>
      </c>
      <c r="C29" s="579">
        <f t="shared" ref="C29:AB29" si="22">SUM(C19:C28)</f>
        <v>0</v>
      </c>
      <c r="D29" s="579">
        <f t="shared" si="22"/>
        <v>0</v>
      </c>
      <c r="E29" s="579">
        <f t="shared" si="22"/>
        <v>0</v>
      </c>
      <c r="F29" s="579">
        <f t="shared" si="22"/>
        <v>0</v>
      </c>
      <c r="G29" s="579">
        <f t="shared" si="22"/>
        <v>0</v>
      </c>
      <c r="H29" s="579">
        <f t="shared" si="22"/>
        <v>0</v>
      </c>
      <c r="I29" s="579">
        <f t="shared" si="22"/>
        <v>0</v>
      </c>
      <c r="J29" s="579">
        <f t="shared" si="22"/>
        <v>0</v>
      </c>
      <c r="K29" s="579">
        <f t="shared" si="22"/>
        <v>0</v>
      </c>
      <c r="L29" s="579">
        <f t="shared" si="22"/>
        <v>0</v>
      </c>
      <c r="M29" s="579">
        <f t="shared" si="22"/>
        <v>0</v>
      </c>
      <c r="N29" s="579">
        <f t="shared" si="22"/>
        <v>0</v>
      </c>
      <c r="O29" s="579">
        <f t="shared" si="22"/>
        <v>0</v>
      </c>
      <c r="P29" s="579">
        <f t="shared" si="22"/>
        <v>0</v>
      </c>
      <c r="Q29" s="579">
        <f t="shared" si="22"/>
        <v>0</v>
      </c>
      <c r="R29" s="579">
        <f t="shared" si="22"/>
        <v>0</v>
      </c>
      <c r="S29" s="579">
        <f t="shared" si="22"/>
        <v>0</v>
      </c>
      <c r="T29" s="579">
        <f t="shared" si="22"/>
        <v>0</v>
      </c>
      <c r="U29" s="579">
        <f t="shared" si="22"/>
        <v>0</v>
      </c>
      <c r="V29" s="579">
        <f t="shared" si="22"/>
        <v>0</v>
      </c>
      <c r="W29" s="579">
        <f t="shared" si="22"/>
        <v>0</v>
      </c>
      <c r="X29" s="579">
        <f t="shared" si="22"/>
        <v>0</v>
      </c>
      <c r="Y29" s="579">
        <f t="shared" si="22"/>
        <v>0</v>
      </c>
      <c r="Z29" s="579">
        <f t="shared" si="22"/>
        <v>0</v>
      </c>
      <c r="AA29" s="579">
        <f t="shared" si="22"/>
        <v>0</v>
      </c>
      <c r="AB29" s="579">
        <f t="shared" si="22"/>
        <v>0</v>
      </c>
      <c r="AC29" s="579">
        <f t="shared" ref="AC29:AF29" si="23">SUM(AC19:AC28)</f>
        <v>0</v>
      </c>
      <c r="AD29" s="579">
        <f t="shared" si="23"/>
        <v>0</v>
      </c>
      <c r="AE29" s="579">
        <f t="shared" si="23"/>
        <v>0</v>
      </c>
      <c r="AF29" s="579">
        <f t="shared" si="23"/>
        <v>0</v>
      </c>
    </row>
    <row r="30" spans="2:32" x14ac:dyDescent="0.25"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</row>
    <row r="31" spans="2:32" x14ac:dyDescent="0.25">
      <c r="B31" s="580">
        <f t="shared" ref="B31:B40" si="24">B19</f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</row>
    <row r="32" spans="2:32" x14ac:dyDescent="0.25">
      <c r="B32" s="580">
        <f t="shared" si="24"/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</row>
    <row r="33" spans="1:32" x14ac:dyDescent="0.25">
      <c r="B33" s="580">
        <f t="shared" si="24"/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</row>
    <row r="34" spans="1:32" x14ac:dyDescent="0.25">
      <c r="B34" s="580">
        <f t="shared" si="24"/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</row>
    <row r="35" spans="1:32" x14ac:dyDescent="0.25">
      <c r="B35" s="580">
        <f t="shared" si="24"/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</row>
    <row r="36" spans="1:32" x14ac:dyDescent="0.25">
      <c r="B36" s="580">
        <f t="shared" si="24"/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</row>
    <row r="37" spans="1:32" x14ac:dyDescent="0.25">
      <c r="B37" s="580">
        <f t="shared" si="24"/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</row>
    <row r="38" spans="1:32" x14ac:dyDescent="0.25">
      <c r="B38" s="580">
        <f t="shared" si="24"/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</row>
    <row r="39" spans="1:32" x14ac:dyDescent="0.25">
      <c r="B39" s="580">
        <f t="shared" si="24"/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</row>
    <row r="40" spans="1:32" x14ac:dyDescent="0.25">
      <c r="B40" s="580">
        <f t="shared" si="24"/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</row>
    <row r="41" spans="1:32" x14ac:dyDescent="0.25">
      <c r="B41" s="581" t="s">
        <v>146</v>
      </c>
      <c r="C41" s="579">
        <f t="shared" ref="C41:AB41" si="25">SUM(C31:C40)</f>
        <v>0</v>
      </c>
      <c r="D41" s="579">
        <f t="shared" si="25"/>
        <v>0</v>
      </c>
      <c r="E41" s="579">
        <f t="shared" si="25"/>
        <v>0</v>
      </c>
      <c r="F41" s="579">
        <f t="shared" si="25"/>
        <v>0</v>
      </c>
      <c r="G41" s="579">
        <f t="shared" si="25"/>
        <v>0</v>
      </c>
      <c r="H41" s="579">
        <f t="shared" si="25"/>
        <v>0</v>
      </c>
      <c r="I41" s="579">
        <f t="shared" si="25"/>
        <v>0</v>
      </c>
      <c r="J41" s="579">
        <f t="shared" si="25"/>
        <v>0</v>
      </c>
      <c r="K41" s="579">
        <f t="shared" si="25"/>
        <v>0</v>
      </c>
      <c r="L41" s="579">
        <f t="shared" si="25"/>
        <v>0</v>
      </c>
      <c r="M41" s="579">
        <f t="shared" si="25"/>
        <v>0</v>
      </c>
      <c r="N41" s="579">
        <f t="shared" si="25"/>
        <v>0</v>
      </c>
      <c r="O41" s="579">
        <f t="shared" si="25"/>
        <v>0</v>
      </c>
      <c r="P41" s="579">
        <f t="shared" si="25"/>
        <v>0</v>
      </c>
      <c r="Q41" s="579">
        <f t="shared" si="25"/>
        <v>0</v>
      </c>
      <c r="R41" s="579">
        <f t="shared" si="25"/>
        <v>0</v>
      </c>
      <c r="S41" s="579">
        <f t="shared" si="25"/>
        <v>0</v>
      </c>
      <c r="T41" s="579">
        <f t="shared" si="25"/>
        <v>0</v>
      </c>
      <c r="U41" s="579">
        <f t="shared" si="25"/>
        <v>0</v>
      </c>
      <c r="V41" s="579">
        <f t="shared" si="25"/>
        <v>0</v>
      </c>
      <c r="W41" s="579">
        <f t="shared" si="25"/>
        <v>0</v>
      </c>
      <c r="X41" s="579">
        <f t="shared" si="25"/>
        <v>0</v>
      </c>
      <c r="Y41" s="579">
        <f t="shared" si="25"/>
        <v>0</v>
      </c>
      <c r="Z41" s="579">
        <f t="shared" si="25"/>
        <v>0</v>
      </c>
      <c r="AA41" s="579">
        <f t="shared" si="25"/>
        <v>0</v>
      </c>
      <c r="AB41" s="579">
        <f t="shared" si="25"/>
        <v>0</v>
      </c>
      <c r="AC41" s="579">
        <f t="shared" ref="AC41:AF41" si="26">SUM(AC31:AC40)</f>
        <v>0</v>
      </c>
      <c r="AD41" s="579">
        <f t="shared" si="26"/>
        <v>0</v>
      </c>
      <c r="AE41" s="579">
        <f t="shared" si="26"/>
        <v>0</v>
      </c>
      <c r="AF41" s="579">
        <f t="shared" si="26"/>
        <v>0</v>
      </c>
    </row>
    <row r="42" spans="1:32" ht="16.5" thickBot="1" x14ac:dyDescent="0.3">
      <c r="B42" s="582" t="s">
        <v>221</v>
      </c>
      <c r="C42" s="583">
        <f t="shared" ref="C42:AB42" si="27">ROUND((C29+C41),0)</f>
        <v>0</v>
      </c>
      <c r="D42" s="583">
        <f t="shared" si="27"/>
        <v>0</v>
      </c>
      <c r="E42" s="583">
        <f t="shared" si="27"/>
        <v>0</v>
      </c>
      <c r="F42" s="583">
        <f t="shared" si="27"/>
        <v>0</v>
      </c>
      <c r="G42" s="583">
        <f t="shared" si="27"/>
        <v>0</v>
      </c>
      <c r="H42" s="583">
        <f t="shared" si="27"/>
        <v>0</v>
      </c>
      <c r="I42" s="583">
        <f t="shared" si="27"/>
        <v>0</v>
      </c>
      <c r="J42" s="583">
        <f t="shared" si="27"/>
        <v>0</v>
      </c>
      <c r="K42" s="583">
        <f t="shared" si="27"/>
        <v>0</v>
      </c>
      <c r="L42" s="583">
        <f t="shared" si="27"/>
        <v>0</v>
      </c>
      <c r="M42" s="583">
        <f t="shared" si="27"/>
        <v>0</v>
      </c>
      <c r="N42" s="583">
        <f t="shared" si="27"/>
        <v>0</v>
      </c>
      <c r="O42" s="583">
        <f t="shared" si="27"/>
        <v>0</v>
      </c>
      <c r="P42" s="583">
        <f t="shared" si="27"/>
        <v>0</v>
      </c>
      <c r="Q42" s="583">
        <f t="shared" si="27"/>
        <v>0</v>
      </c>
      <c r="R42" s="583">
        <f t="shared" si="27"/>
        <v>0</v>
      </c>
      <c r="S42" s="583">
        <f t="shared" si="27"/>
        <v>0</v>
      </c>
      <c r="T42" s="583">
        <f t="shared" si="27"/>
        <v>0</v>
      </c>
      <c r="U42" s="583">
        <f t="shared" si="27"/>
        <v>0</v>
      </c>
      <c r="V42" s="583">
        <f t="shared" si="27"/>
        <v>0</v>
      </c>
      <c r="W42" s="583">
        <f t="shared" si="27"/>
        <v>0</v>
      </c>
      <c r="X42" s="583">
        <f t="shared" si="27"/>
        <v>0</v>
      </c>
      <c r="Y42" s="583">
        <f t="shared" si="27"/>
        <v>0</v>
      </c>
      <c r="Z42" s="583">
        <f t="shared" si="27"/>
        <v>0</v>
      </c>
      <c r="AA42" s="583">
        <f t="shared" si="27"/>
        <v>0</v>
      </c>
      <c r="AB42" s="583">
        <f t="shared" si="27"/>
        <v>0</v>
      </c>
      <c r="AC42" s="583">
        <f t="shared" ref="AC42:AF42" si="28">ROUND((AC29+AC41),0)</f>
        <v>0</v>
      </c>
      <c r="AD42" s="583">
        <f t="shared" si="28"/>
        <v>0</v>
      </c>
      <c r="AE42" s="583">
        <f t="shared" si="28"/>
        <v>0</v>
      </c>
      <c r="AF42" s="583">
        <f t="shared" si="28"/>
        <v>0</v>
      </c>
    </row>
    <row r="43" spans="1:32" ht="16.5" thickTop="1" x14ac:dyDescent="0.25">
      <c r="B43" s="584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</row>
    <row r="44" spans="1:32" s="589" customFormat="1" x14ac:dyDescent="0.25">
      <c r="A44" s="586"/>
      <c r="B44" s="587" t="s">
        <v>709</v>
      </c>
      <c r="C44" s="588"/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  <c r="W44" s="588"/>
      <c r="X44" s="588"/>
      <c r="Y44" s="588"/>
      <c r="Z44" s="588"/>
      <c r="AA44" s="588"/>
      <c r="AB44" s="588"/>
      <c r="AC44" s="588"/>
      <c r="AD44" s="588"/>
      <c r="AE44" s="588"/>
      <c r="AF44" s="588"/>
    </row>
    <row r="45" spans="1:32" s="589" customFormat="1" x14ac:dyDescent="0.25">
      <c r="B45" s="58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</row>
    <row r="46" spans="1:32" s="589" customFormat="1" x14ac:dyDescent="0.25">
      <c r="B46" s="58"/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</row>
    <row r="47" spans="1:32" s="589" customFormat="1" x14ac:dyDescent="0.25">
      <c r="B47" s="58"/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</row>
    <row r="48" spans="1:32" s="589" customFormat="1" x14ac:dyDescent="0.25">
      <c r="B48" s="58"/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</row>
    <row r="49" spans="2:32" s="589" customFormat="1" x14ac:dyDescent="0.25">
      <c r="B49" s="58"/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</row>
    <row r="50" spans="2:32" s="589" customFormat="1" x14ac:dyDescent="0.25">
      <c r="B50" s="58"/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</row>
    <row r="51" spans="2:32" s="589" customFormat="1" x14ac:dyDescent="0.25">
      <c r="B51" s="590"/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</row>
    <row r="52" spans="2:32" s="589" customFormat="1" x14ac:dyDescent="0.25">
      <c r="B52" s="590"/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</row>
    <row r="53" spans="2:32" s="589" customFormat="1" x14ac:dyDescent="0.25">
      <c r="B53" s="591" t="s">
        <v>708</v>
      </c>
      <c r="C53" s="592">
        <f t="shared" ref="C53:AB53" si="29">SUM(C45:C52)</f>
        <v>0</v>
      </c>
      <c r="D53" s="592">
        <f t="shared" si="29"/>
        <v>0</v>
      </c>
      <c r="E53" s="592">
        <f t="shared" si="29"/>
        <v>0</v>
      </c>
      <c r="F53" s="592">
        <f t="shared" si="29"/>
        <v>0</v>
      </c>
      <c r="G53" s="592">
        <f t="shared" si="29"/>
        <v>0</v>
      </c>
      <c r="H53" s="592">
        <f t="shared" si="29"/>
        <v>0</v>
      </c>
      <c r="I53" s="592">
        <f t="shared" si="29"/>
        <v>0</v>
      </c>
      <c r="J53" s="592">
        <f t="shared" si="29"/>
        <v>0</v>
      </c>
      <c r="K53" s="592">
        <f t="shared" si="29"/>
        <v>0</v>
      </c>
      <c r="L53" s="592">
        <f t="shared" si="29"/>
        <v>0</v>
      </c>
      <c r="M53" s="592">
        <f t="shared" si="29"/>
        <v>0</v>
      </c>
      <c r="N53" s="592">
        <f t="shared" si="29"/>
        <v>0</v>
      </c>
      <c r="O53" s="592">
        <f t="shared" si="29"/>
        <v>0</v>
      </c>
      <c r="P53" s="592">
        <f t="shared" si="29"/>
        <v>0</v>
      </c>
      <c r="Q53" s="592">
        <f t="shared" si="29"/>
        <v>0</v>
      </c>
      <c r="R53" s="592">
        <f t="shared" si="29"/>
        <v>0</v>
      </c>
      <c r="S53" s="592">
        <f t="shared" si="29"/>
        <v>0</v>
      </c>
      <c r="T53" s="592">
        <f t="shared" si="29"/>
        <v>0</v>
      </c>
      <c r="U53" s="592">
        <f t="shared" si="29"/>
        <v>0</v>
      </c>
      <c r="V53" s="592">
        <f t="shared" si="29"/>
        <v>0</v>
      </c>
      <c r="W53" s="592">
        <f t="shared" si="29"/>
        <v>0</v>
      </c>
      <c r="X53" s="592">
        <f t="shared" si="29"/>
        <v>0</v>
      </c>
      <c r="Y53" s="592">
        <f t="shared" si="29"/>
        <v>0</v>
      </c>
      <c r="Z53" s="592">
        <f t="shared" si="29"/>
        <v>0</v>
      </c>
      <c r="AA53" s="592">
        <f t="shared" si="29"/>
        <v>0</v>
      </c>
      <c r="AB53" s="592">
        <f t="shared" si="29"/>
        <v>0</v>
      </c>
      <c r="AC53" s="592">
        <f t="shared" ref="AC53:AF53" si="30">SUM(AC45:AC52)</f>
        <v>0</v>
      </c>
      <c r="AD53" s="592">
        <f t="shared" si="30"/>
        <v>0</v>
      </c>
      <c r="AE53" s="592">
        <f t="shared" si="30"/>
        <v>0</v>
      </c>
      <c r="AF53" s="592">
        <f t="shared" si="30"/>
        <v>0</v>
      </c>
    </row>
    <row r="54" spans="2:32" s="589" customFormat="1" x14ac:dyDescent="0.25">
      <c r="B54" s="593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</row>
    <row r="55" spans="2:32" s="589" customFormat="1" x14ac:dyDescent="0.25">
      <c r="B55" s="570">
        <f t="shared" ref="B55:B62" si="31">+B45</f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</row>
    <row r="56" spans="2:32" s="589" customFormat="1" x14ac:dyDescent="0.25">
      <c r="B56" s="570">
        <f t="shared" si="31"/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</row>
    <row r="57" spans="2:32" s="589" customFormat="1" x14ac:dyDescent="0.25">
      <c r="B57" s="570">
        <f t="shared" si="31"/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</row>
    <row r="58" spans="2:32" s="589" customFormat="1" x14ac:dyDescent="0.25">
      <c r="B58" s="570">
        <f t="shared" si="31"/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</row>
    <row r="59" spans="2:32" s="589" customFormat="1" x14ac:dyDescent="0.25">
      <c r="B59" s="570">
        <f t="shared" si="31"/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</row>
    <row r="60" spans="2:32" s="589" customFormat="1" x14ac:dyDescent="0.25">
      <c r="B60" s="570">
        <f t="shared" si="31"/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</row>
    <row r="61" spans="2:32" s="589" customFormat="1" x14ac:dyDescent="0.25">
      <c r="B61" s="570">
        <f t="shared" si="31"/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</row>
    <row r="62" spans="2:32" s="589" customFormat="1" x14ac:dyDescent="0.25">
      <c r="B62" s="570">
        <f t="shared" si="31"/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</row>
    <row r="63" spans="2:32" s="589" customFormat="1" x14ac:dyDescent="0.25">
      <c r="B63" s="591" t="s">
        <v>710</v>
      </c>
      <c r="C63" s="592">
        <f t="shared" ref="C63:AB63" si="32">SUM(C55:C62)</f>
        <v>0</v>
      </c>
      <c r="D63" s="592">
        <f t="shared" si="32"/>
        <v>0</v>
      </c>
      <c r="E63" s="592">
        <f t="shared" si="32"/>
        <v>0</v>
      </c>
      <c r="F63" s="592">
        <f t="shared" si="32"/>
        <v>0</v>
      </c>
      <c r="G63" s="592">
        <f t="shared" si="32"/>
        <v>0</v>
      </c>
      <c r="H63" s="592">
        <f t="shared" si="32"/>
        <v>0</v>
      </c>
      <c r="I63" s="592">
        <f t="shared" si="32"/>
        <v>0</v>
      </c>
      <c r="J63" s="592">
        <f t="shared" si="32"/>
        <v>0</v>
      </c>
      <c r="K63" s="592">
        <f t="shared" si="32"/>
        <v>0</v>
      </c>
      <c r="L63" s="592">
        <f t="shared" si="32"/>
        <v>0</v>
      </c>
      <c r="M63" s="592">
        <f t="shared" si="32"/>
        <v>0</v>
      </c>
      <c r="N63" s="592">
        <f t="shared" si="32"/>
        <v>0</v>
      </c>
      <c r="O63" s="592">
        <f t="shared" si="32"/>
        <v>0</v>
      </c>
      <c r="P63" s="592">
        <f t="shared" si="32"/>
        <v>0</v>
      </c>
      <c r="Q63" s="592">
        <f t="shared" si="32"/>
        <v>0</v>
      </c>
      <c r="R63" s="592">
        <f t="shared" si="32"/>
        <v>0</v>
      </c>
      <c r="S63" s="592">
        <f t="shared" si="32"/>
        <v>0</v>
      </c>
      <c r="T63" s="592">
        <f t="shared" si="32"/>
        <v>0</v>
      </c>
      <c r="U63" s="592">
        <f t="shared" si="32"/>
        <v>0</v>
      </c>
      <c r="V63" s="592">
        <f t="shared" si="32"/>
        <v>0</v>
      </c>
      <c r="W63" s="592">
        <f t="shared" si="32"/>
        <v>0</v>
      </c>
      <c r="X63" s="592">
        <f t="shared" si="32"/>
        <v>0</v>
      </c>
      <c r="Y63" s="592">
        <f t="shared" si="32"/>
        <v>0</v>
      </c>
      <c r="Z63" s="592">
        <f t="shared" si="32"/>
        <v>0</v>
      </c>
      <c r="AA63" s="592">
        <f t="shared" si="32"/>
        <v>0</v>
      </c>
      <c r="AB63" s="592">
        <f t="shared" si="32"/>
        <v>0</v>
      </c>
      <c r="AC63" s="592">
        <f t="shared" ref="AC63:AF63" si="33">SUM(AC55:AC62)</f>
        <v>0</v>
      </c>
      <c r="AD63" s="592">
        <f t="shared" si="33"/>
        <v>0</v>
      </c>
      <c r="AE63" s="592">
        <f t="shared" si="33"/>
        <v>0</v>
      </c>
      <c r="AF63" s="592">
        <f t="shared" si="33"/>
        <v>0</v>
      </c>
    </row>
    <row r="64" spans="2:32" ht="16.5" thickBot="1" x14ac:dyDescent="0.3">
      <c r="B64" s="582" t="s">
        <v>711</v>
      </c>
      <c r="C64" s="595">
        <f t="shared" ref="C64:AB64" si="34">C53+C63</f>
        <v>0</v>
      </c>
      <c r="D64" s="595">
        <f t="shared" si="34"/>
        <v>0</v>
      </c>
      <c r="E64" s="595">
        <f t="shared" si="34"/>
        <v>0</v>
      </c>
      <c r="F64" s="595">
        <f t="shared" si="34"/>
        <v>0</v>
      </c>
      <c r="G64" s="595">
        <f t="shared" si="34"/>
        <v>0</v>
      </c>
      <c r="H64" s="595">
        <f t="shared" si="34"/>
        <v>0</v>
      </c>
      <c r="I64" s="595">
        <f t="shared" si="34"/>
        <v>0</v>
      </c>
      <c r="J64" s="595">
        <f t="shared" si="34"/>
        <v>0</v>
      </c>
      <c r="K64" s="595">
        <f t="shared" si="34"/>
        <v>0</v>
      </c>
      <c r="L64" s="595">
        <f t="shared" si="34"/>
        <v>0</v>
      </c>
      <c r="M64" s="595">
        <f t="shared" si="34"/>
        <v>0</v>
      </c>
      <c r="N64" s="595">
        <f t="shared" si="34"/>
        <v>0</v>
      </c>
      <c r="O64" s="595">
        <f t="shared" si="34"/>
        <v>0</v>
      </c>
      <c r="P64" s="595">
        <f t="shared" si="34"/>
        <v>0</v>
      </c>
      <c r="Q64" s="595">
        <f t="shared" si="34"/>
        <v>0</v>
      </c>
      <c r="R64" s="595">
        <f t="shared" si="34"/>
        <v>0</v>
      </c>
      <c r="S64" s="595">
        <f t="shared" si="34"/>
        <v>0</v>
      </c>
      <c r="T64" s="595">
        <f t="shared" si="34"/>
        <v>0</v>
      </c>
      <c r="U64" s="595">
        <f t="shared" si="34"/>
        <v>0</v>
      </c>
      <c r="V64" s="595">
        <f t="shared" si="34"/>
        <v>0</v>
      </c>
      <c r="W64" s="595">
        <f t="shared" si="34"/>
        <v>0</v>
      </c>
      <c r="X64" s="595">
        <f t="shared" si="34"/>
        <v>0</v>
      </c>
      <c r="Y64" s="595">
        <f t="shared" si="34"/>
        <v>0</v>
      </c>
      <c r="Z64" s="595">
        <f t="shared" si="34"/>
        <v>0</v>
      </c>
      <c r="AA64" s="595">
        <f t="shared" si="34"/>
        <v>0</v>
      </c>
      <c r="AB64" s="595">
        <f t="shared" si="34"/>
        <v>0</v>
      </c>
      <c r="AC64" s="595">
        <f t="shared" ref="AC64:AF64" si="35">AC53+AC63</f>
        <v>0</v>
      </c>
      <c r="AD64" s="595">
        <f t="shared" si="35"/>
        <v>0</v>
      </c>
      <c r="AE64" s="595">
        <f t="shared" si="35"/>
        <v>0</v>
      </c>
      <c r="AF64" s="595">
        <f t="shared" si="35"/>
        <v>0</v>
      </c>
    </row>
    <row r="65" spans="2:32" ht="16.5" thickTop="1" x14ac:dyDescent="0.25"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</row>
    <row r="66" spans="2:32" x14ac:dyDescent="0.25">
      <c r="B66" s="575" t="s">
        <v>823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</row>
    <row r="67" spans="2:32" x14ac:dyDescent="0.25">
      <c r="B67" s="58"/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</row>
    <row r="68" spans="2:32" x14ac:dyDescent="0.25">
      <c r="B68" s="58"/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</row>
    <row r="69" spans="2:32" x14ac:dyDescent="0.25">
      <c r="B69" s="58"/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</row>
    <row r="70" spans="2:32" x14ac:dyDescent="0.25">
      <c r="B70" s="576"/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</row>
    <row r="71" spans="2:32" x14ac:dyDescent="0.25">
      <c r="B71" s="58"/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</row>
    <row r="72" spans="2:32" x14ac:dyDescent="0.25">
      <c r="B72" s="596"/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</row>
    <row r="73" spans="2:32" x14ac:dyDescent="0.25">
      <c r="B73" s="577"/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</row>
    <row r="74" spans="2:32" x14ac:dyDescent="0.25">
      <c r="B74" s="577"/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</row>
    <row r="75" spans="2:32" x14ac:dyDescent="0.25">
      <c r="B75" s="578" t="s">
        <v>824</v>
      </c>
      <c r="C75" s="597">
        <f t="shared" ref="C75:AB75" si="36">SUM(C67:C74)</f>
        <v>0</v>
      </c>
      <c r="D75" s="597">
        <f t="shared" si="36"/>
        <v>0</v>
      </c>
      <c r="E75" s="597">
        <f t="shared" si="36"/>
        <v>0</v>
      </c>
      <c r="F75" s="597">
        <f t="shared" si="36"/>
        <v>0</v>
      </c>
      <c r="G75" s="597">
        <f t="shared" si="36"/>
        <v>0</v>
      </c>
      <c r="H75" s="597">
        <f t="shared" si="36"/>
        <v>0</v>
      </c>
      <c r="I75" s="597">
        <f t="shared" si="36"/>
        <v>0</v>
      </c>
      <c r="J75" s="597">
        <f t="shared" si="36"/>
        <v>0</v>
      </c>
      <c r="K75" s="597">
        <f t="shared" si="36"/>
        <v>0</v>
      </c>
      <c r="L75" s="597">
        <f t="shared" si="36"/>
        <v>0</v>
      </c>
      <c r="M75" s="597">
        <f t="shared" si="36"/>
        <v>0</v>
      </c>
      <c r="N75" s="597">
        <f t="shared" si="36"/>
        <v>0</v>
      </c>
      <c r="O75" s="597">
        <f t="shared" si="36"/>
        <v>0</v>
      </c>
      <c r="P75" s="597">
        <f t="shared" si="36"/>
        <v>0</v>
      </c>
      <c r="Q75" s="597">
        <f t="shared" si="36"/>
        <v>0</v>
      </c>
      <c r="R75" s="597">
        <f t="shared" si="36"/>
        <v>0</v>
      </c>
      <c r="S75" s="597">
        <f t="shared" si="36"/>
        <v>0</v>
      </c>
      <c r="T75" s="597">
        <f t="shared" si="36"/>
        <v>0</v>
      </c>
      <c r="U75" s="597">
        <f t="shared" si="36"/>
        <v>0</v>
      </c>
      <c r="V75" s="597">
        <f t="shared" si="36"/>
        <v>0</v>
      </c>
      <c r="W75" s="597">
        <f t="shared" si="36"/>
        <v>0</v>
      </c>
      <c r="X75" s="597">
        <f t="shared" si="36"/>
        <v>0</v>
      </c>
      <c r="Y75" s="597">
        <f t="shared" si="36"/>
        <v>0</v>
      </c>
      <c r="Z75" s="597">
        <f t="shared" si="36"/>
        <v>0</v>
      </c>
      <c r="AA75" s="597">
        <f t="shared" si="36"/>
        <v>0</v>
      </c>
      <c r="AB75" s="597">
        <f t="shared" si="36"/>
        <v>0</v>
      </c>
      <c r="AC75" s="597">
        <f t="shared" ref="AC75:AF75" si="37">SUM(AC67:AC74)</f>
        <v>0</v>
      </c>
      <c r="AD75" s="597">
        <f t="shared" si="37"/>
        <v>0</v>
      </c>
      <c r="AE75" s="597">
        <f t="shared" si="37"/>
        <v>0</v>
      </c>
      <c r="AF75" s="597">
        <f t="shared" si="37"/>
        <v>0</v>
      </c>
    </row>
    <row r="76" spans="2:32" x14ac:dyDescent="0.25"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</row>
    <row r="77" spans="2:32" x14ac:dyDescent="0.25">
      <c r="B77" s="570">
        <f t="shared" ref="B77:B84" si="38">+B67</f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</row>
    <row r="78" spans="2:32" x14ac:dyDescent="0.25">
      <c r="B78" s="570">
        <f t="shared" si="38"/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</row>
    <row r="79" spans="2:32" x14ac:dyDescent="0.25">
      <c r="B79" s="570">
        <f t="shared" si="38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</row>
    <row r="80" spans="2:32" x14ac:dyDescent="0.25">
      <c r="B80" s="570">
        <f t="shared" si="38"/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</row>
    <row r="81" spans="2:32" x14ac:dyDescent="0.25">
      <c r="B81" s="570">
        <f t="shared" si="38"/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</row>
    <row r="82" spans="2:32" x14ac:dyDescent="0.25">
      <c r="B82" s="570">
        <f t="shared" si="38"/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</row>
    <row r="83" spans="2:32" x14ac:dyDescent="0.25">
      <c r="B83" s="570">
        <f t="shared" si="38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</row>
    <row r="84" spans="2:32" x14ac:dyDescent="0.25">
      <c r="B84" s="570">
        <f t="shared" si="38"/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</row>
    <row r="85" spans="2:32" x14ac:dyDescent="0.25">
      <c r="B85" s="578" t="s">
        <v>825</v>
      </c>
      <c r="C85" s="597">
        <f t="shared" ref="C85:AB85" si="39">SUM(C77:C84)</f>
        <v>0</v>
      </c>
      <c r="D85" s="597">
        <f t="shared" si="39"/>
        <v>0</v>
      </c>
      <c r="E85" s="597">
        <f t="shared" si="39"/>
        <v>0</v>
      </c>
      <c r="F85" s="597">
        <f t="shared" si="39"/>
        <v>0</v>
      </c>
      <c r="G85" s="597">
        <f t="shared" si="39"/>
        <v>0</v>
      </c>
      <c r="H85" s="597">
        <f t="shared" si="39"/>
        <v>0</v>
      </c>
      <c r="I85" s="597">
        <f t="shared" si="39"/>
        <v>0</v>
      </c>
      <c r="J85" s="597">
        <f t="shared" si="39"/>
        <v>0</v>
      </c>
      <c r="K85" s="597">
        <f t="shared" si="39"/>
        <v>0</v>
      </c>
      <c r="L85" s="597">
        <f t="shared" si="39"/>
        <v>0</v>
      </c>
      <c r="M85" s="597">
        <f t="shared" si="39"/>
        <v>0</v>
      </c>
      <c r="N85" s="597">
        <f t="shared" si="39"/>
        <v>0</v>
      </c>
      <c r="O85" s="597">
        <f t="shared" si="39"/>
        <v>0</v>
      </c>
      <c r="P85" s="597">
        <f t="shared" si="39"/>
        <v>0</v>
      </c>
      <c r="Q85" s="597">
        <f t="shared" si="39"/>
        <v>0</v>
      </c>
      <c r="R85" s="597">
        <f t="shared" si="39"/>
        <v>0</v>
      </c>
      <c r="S85" s="597">
        <f t="shared" si="39"/>
        <v>0</v>
      </c>
      <c r="T85" s="597">
        <f t="shared" si="39"/>
        <v>0</v>
      </c>
      <c r="U85" s="597">
        <f t="shared" si="39"/>
        <v>0</v>
      </c>
      <c r="V85" s="597">
        <f t="shared" si="39"/>
        <v>0</v>
      </c>
      <c r="W85" s="597">
        <f t="shared" si="39"/>
        <v>0</v>
      </c>
      <c r="X85" s="597">
        <f t="shared" si="39"/>
        <v>0</v>
      </c>
      <c r="Y85" s="597">
        <f t="shared" si="39"/>
        <v>0</v>
      </c>
      <c r="Z85" s="597">
        <f t="shared" si="39"/>
        <v>0</v>
      </c>
      <c r="AA85" s="597">
        <f t="shared" si="39"/>
        <v>0</v>
      </c>
      <c r="AB85" s="597">
        <f t="shared" si="39"/>
        <v>0</v>
      </c>
      <c r="AC85" s="597">
        <f t="shared" ref="AC85:AF85" si="40">SUM(AC77:AC84)</f>
        <v>0</v>
      </c>
      <c r="AD85" s="597">
        <f t="shared" si="40"/>
        <v>0</v>
      </c>
      <c r="AE85" s="597">
        <f t="shared" si="40"/>
        <v>0</v>
      </c>
      <c r="AF85" s="597">
        <f t="shared" si="40"/>
        <v>0</v>
      </c>
    </row>
    <row r="86" spans="2:32" ht="16.5" thickBot="1" x14ac:dyDescent="0.3">
      <c r="B86" s="582" t="s">
        <v>826</v>
      </c>
      <c r="C86" s="595">
        <f t="shared" ref="C86:AB86" si="41">C75+C85</f>
        <v>0</v>
      </c>
      <c r="D86" s="595">
        <f t="shared" si="41"/>
        <v>0</v>
      </c>
      <c r="E86" s="595">
        <f t="shared" si="41"/>
        <v>0</v>
      </c>
      <c r="F86" s="595">
        <f t="shared" si="41"/>
        <v>0</v>
      </c>
      <c r="G86" s="595">
        <f t="shared" si="41"/>
        <v>0</v>
      </c>
      <c r="H86" s="595">
        <f t="shared" si="41"/>
        <v>0</v>
      </c>
      <c r="I86" s="595">
        <f t="shared" si="41"/>
        <v>0</v>
      </c>
      <c r="J86" s="595">
        <f t="shared" si="41"/>
        <v>0</v>
      </c>
      <c r="K86" s="595">
        <f t="shared" si="41"/>
        <v>0</v>
      </c>
      <c r="L86" s="595">
        <f t="shared" si="41"/>
        <v>0</v>
      </c>
      <c r="M86" s="595">
        <f t="shared" si="41"/>
        <v>0</v>
      </c>
      <c r="N86" s="595">
        <f t="shared" si="41"/>
        <v>0</v>
      </c>
      <c r="O86" s="595">
        <f t="shared" si="41"/>
        <v>0</v>
      </c>
      <c r="P86" s="595">
        <f t="shared" si="41"/>
        <v>0</v>
      </c>
      <c r="Q86" s="595">
        <f t="shared" si="41"/>
        <v>0</v>
      </c>
      <c r="R86" s="595">
        <f t="shared" si="41"/>
        <v>0</v>
      </c>
      <c r="S86" s="595">
        <f t="shared" si="41"/>
        <v>0</v>
      </c>
      <c r="T86" s="595">
        <f t="shared" si="41"/>
        <v>0</v>
      </c>
      <c r="U86" s="595">
        <f t="shared" si="41"/>
        <v>0</v>
      </c>
      <c r="V86" s="595">
        <f t="shared" si="41"/>
        <v>0</v>
      </c>
      <c r="W86" s="595">
        <f t="shared" si="41"/>
        <v>0</v>
      </c>
      <c r="X86" s="595">
        <f t="shared" si="41"/>
        <v>0</v>
      </c>
      <c r="Y86" s="595">
        <f t="shared" si="41"/>
        <v>0</v>
      </c>
      <c r="Z86" s="595">
        <f t="shared" si="41"/>
        <v>0</v>
      </c>
      <c r="AA86" s="595">
        <f t="shared" si="41"/>
        <v>0</v>
      </c>
      <c r="AB86" s="595">
        <f t="shared" si="41"/>
        <v>0</v>
      </c>
      <c r="AC86" s="595">
        <f t="shared" ref="AC86:AF86" si="42">AC75+AC85</f>
        <v>0</v>
      </c>
      <c r="AD86" s="595">
        <f t="shared" si="42"/>
        <v>0</v>
      </c>
      <c r="AE86" s="595">
        <f t="shared" si="42"/>
        <v>0</v>
      </c>
      <c r="AF86" s="595">
        <f t="shared" si="42"/>
        <v>0</v>
      </c>
    </row>
    <row r="87" spans="2:32" ht="16.5" thickTop="1" x14ac:dyDescent="0.25"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</row>
    <row r="88" spans="2:32" x14ac:dyDescent="0.25">
      <c r="B88" s="575" t="s">
        <v>823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</row>
    <row r="89" spans="2:32" x14ac:dyDescent="0.25">
      <c r="B89" s="58"/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</row>
    <row r="90" spans="2:32" x14ac:dyDescent="0.25">
      <c r="B90" s="58"/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</row>
    <row r="91" spans="2:32" x14ac:dyDescent="0.25">
      <c r="B91" s="58"/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</row>
    <row r="92" spans="2:32" x14ac:dyDescent="0.25">
      <c r="B92" s="576"/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</row>
    <row r="93" spans="2:32" x14ac:dyDescent="0.25">
      <c r="B93" s="58"/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</row>
    <row r="94" spans="2:32" x14ac:dyDescent="0.25">
      <c r="B94" s="596"/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</row>
    <row r="95" spans="2:32" x14ac:dyDescent="0.25">
      <c r="B95" s="577"/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</row>
    <row r="96" spans="2:32" x14ac:dyDescent="0.25">
      <c r="B96" s="577"/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</row>
    <row r="97" spans="2:32" x14ac:dyDescent="0.25">
      <c r="B97" s="578" t="s">
        <v>824</v>
      </c>
      <c r="C97" s="597">
        <f t="shared" ref="C97:AB97" si="43">SUM(C89:C96)</f>
        <v>0</v>
      </c>
      <c r="D97" s="597">
        <f t="shared" si="43"/>
        <v>0</v>
      </c>
      <c r="E97" s="597">
        <f t="shared" si="43"/>
        <v>0</v>
      </c>
      <c r="F97" s="597">
        <f t="shared" si="43"/>
        <v>0</v>
      </c>
      <c r="G97" s="597">
        <f t="shared" si="43"/>
        <v>0</v>
      </c>
      <c r="H97" s="597">
        <f t="shared" si="43"/>
        <v>0</v>
      </c>
      <c r="I97" s="597">
        <f t="shared" si="43"/>
        <v>0</v>
      </c>
      <c r="J97" s="597">
        <f t="shared" si="43"/>
        <v>0</v>
      </c>
      <c r="K97" s="597">
        <f t="shared" si="43"/>
        <v>0</v>
      </c>
      <c r="L97" s="597">
        <f t="shared" si="43"/>
        <v>0</v>
      </c>
      <c r="M97" s="597">
        <f t="shared" si="43"/>
        <v>0</v>
      </c>
      <c r="N97" s="597">
        <f t="shared" si="43"/>
        <v>0</v>
      </c>
      <c r="O97" s="597">
        <f t="shared" si="43"/>
        <v>0</v>
      </c>
      <c r="P97" s="597">
        <f t="shared" si="43"/>
        <v>0</v>
      </c>
      <c r="Q97" s="597">
        <f t="shared" si="43"/>
        <v>0</v>
      </c>
      <c r="R97" s="597">
        <f t="shared" si="43"/>
        <v>0</v>
      </c>
      <c r="S97" s="597">
        <f t="shared" si="43"/>
        <v>0</v>
      </c>
      <c r="T97" s="597">
        <f t="shared" si="43"/>
        <v>0</v>
      </c>
      <c r="U97" s="597">
        <f t="shared" si="43"/>
        <v>0</v>
      </c>
      <c r="V97" s="597">
        <f t="shared" si="43"/>
        <v>0</v>
      </c>
      <c r="W97" s="597">
        <f t="shared" si="43"/>
        <v>0</v>
      </c>
      <c r="X97" s="597">
        <f t="shared" si="43"/>
        <v>0</v>
      </c>
      <c r="Y97" s="597">
        <f t="shared" si="43"/>
        <v>0</v>
      </c>
      <c r="Z97" s="597">
        <f t="shared" si="43"/>
        <v>0</v>
      </c>
      <c r="AA97" s="597">
        <f t="shared" si="43"/>
        <v>0</v>
      </c>
      <c r="AB97" s="597">
        <f t="shared" si="43"/>
        <v>0</v>
      </c>
      <c r="AC97" s="597">
        <f t="shared" ref="AC97:AF97" si="44">SUM(AC89:AC96)</f>
        <v>0</v>
      </c>
      <c r="AD97" s="597">
        <f t="shared" si="44"/>
        <v>0</v>
      </c>
      <c r="AE97" s="597">
        <f t="shared" si="44"/>
        <v>0</v>
      </c>
      <c r="AF97" s="597">
        <f t="shared" si="44"/>
        <v>0</v>
      </c>
    </row>
    <row r="98" spans="2:32" x14ac:dyDescent="0.25"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</row>
    <row r="99" spans="2:32" x14ac:dyDescent="0.25">
      <c r="B99" s="570">
        <f t="shared" ref="B99:B106" si="45">+B89</f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</row>
    <row r="100" spans="2:32" x14ac:dyDescent="0.25">
      <c r="B100" s="570">
        <f t="shared" si="45"/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</row>
    <row r="101" spans="2:32" x14ac:dyDescent="0.25">
      <c r="B101" s="570">
        <f t="shared" si="45"/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</row>
    <row r="102" spans="2:32" x14ac:dyDescent="0.25">
      <c r="B102" s="570">
        <f t="shared" si="45"/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</row>
    <row r="103" spans="2:32" x14ac:dyDescent="0.25">
      <c r="B103" s="570">
        <f t="shared" si="45"/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</row>
    <row r="104" spans="2:32" x14ac:dyDescent="0.25">
      <c r="B104" s="570">
        <f t="shared" si="45"/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</row>
    <row r="105" spans="2:32" x14ac:dyDescent="0.25">
      <c r="B105" s="570">
        <f t="shared" si="45"/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</row>
    <row r="106" spans="2:32" x14ac:dyDescent="0.25">
      <c r="B106" s="570">
        <f t="shared" si="45"/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</row>
    <row r="107" spans="2:32" x14ac:dyDescent="0.25">
      <c r="B107" s="578" t="s">
        <v>825</v>
      </c>
      <c r="C107" s="597">
        <f t="shared" ref="C107:AB107" si="46">SUM(C99:C106)</f>
        <v>0</v>
      </c>
      <c r="D107" s="597">
        <f t="shared" si="46"/>
        <v>0</v>
      </c>
      <c r="E107" s="597">
        <f t="shared" si="46"/>
        <v>0</v>
      </c>
      <c r="F107" s="597">
        <f t="shared" si="46"/>
        <v>0</v>
      </c>
      <c r="G107" s="597">
        <f t="shared" si="46"/>
        <v>0</v>
      </c>
      <c r="H107" s="597">
        <f t="shared" si="46"/>
        <v>0</v>
      </c>
      <c r="I107" s="597">
        <f t="shared" si="46"/>
        <v>0</v>
      </c>
      <c r="J107" s="597">
        <f t="shared" si="46"/>
        <v>0</v>
      </c>
      <c r="K107" s="597">
        <f t="shared" si="46"/>
        <v>0</v>
      </c>
      <c r="L107" s="597">
        <f t="shared" si="46"/>
        <v>0</v>
      </c>
      <c r="M107" s="597">
        <f t="shared" si="46"/>
        <v>0</v>
      </c>
      <c r="N107" s="597">
        <f t="shared" si="46"/>
        <v>0</v>
      </c>
      <c r="O107" s="597">
        <f t="shared" si="46"/>
        <v>0</v>
      </c>
      <c r="P107" s="597">
        <f t="shared" si="46"/>
        <v>0</v>
      </c>
      <c r="Q107" s="597">
        <f t="shared" si="46"/>
        <v>0</v>
      </c>
      <c r="R107" s="597">
        <f t="shared" si="46"/>
        <v>0</v>
      </c>
      <c r="S107" s="597">
        <f t="shared" si="46"/>
        <v>0</v>
      </c>
      <c r="T107" s="597">
        <f t="shared" si="46"/>
        <v>0</v>
      </c>
      <c r="U107" s="597">
        <f t="shared" si="46"/>
        <v>0</v>
      </c>
      <c r="V107" s="597">
        <f t="shared" si="46"/>
        <v>0</v>
      </c>
      <c r="W107" s="597">
        <f t="shared" si="46"/>
        <v>0</v>
      </c>
      <c r="X107" s="597">
        <f t="shared" si="46"/>
        <v>0</v>
      </c>
      <c r="Y107" s="597">
        <f t="shared" si="46"/>
        <v>0</v>
      </c>
      <c r="Z107" s="597">
        <f t="shared" si="46"/>
        <v>0</v>
      </c>
      <c r="AA107" s="597">
        <f t="shared" si="46"/>
        <v>0</v>
      </c>
      <c r="AB107" s="597">
        <f t="shared" si="46"/>
        <v>0</v>
      </c>
      <c r="AC107" s="597">
        <f t="shared" ref="AC107:AF107" si="47">SUM(AC99:AC106)</f>
        <v>0</v>
      </c>
      <c r="AD107" s="597">
        <f t="shared" si="47"/>
        <v>0</v>
      </c>
      <c r="AE107" s="597">
        <f t="shared" si="47"/>
        <v>0</v>
      </c>
      <c r="AF107" s="597">
        <f t="shared" si="47"/>
        <v>0</v>
      </c>
    </row>
    <row r="108" spans="2:32" ht="16.5" thickBot="1" x14ac:dyDescent="0.3">
      <c r="B108" s="582" t="s">
        <v>826</v>
      </c>
      <c r="C108" s="595">
        <f t="shared" ref="C108:AB108" si="48">C97+C107</f>
        <v>0</v>
      </c>
      <c r="D108" s="595">
        <f t="shared" si="48"/>
        <v>0</v>
      </c>
      <c r="E108" s="595">
        <f t="shared" si="48"/>
        <v>0</v>
      </c>
      <c r="F108" s="595">
        <f t="shared" si="48"/>
        <v>0</v>
      </c>
      <c r="G108" s="595">
        <f t="shared" si="48"/>
        <v>0</v>
      </c>
      <c r="H108" s="595">
        <f t="shared" si="48"/>
        <v>0</v>
      </c>
      <c r="I108" s="595">
        <f t="shared" si="48"/>
        <v>0</v>
      </c>
      <c r="J108" s="595">
        <f t="shared" si="48"/>
        <v>0</v>
      </c>
      <c r="K108" s="595">
        <f t="shared" si="48"/>
        <v>0</v>
      </c>
      <c r="L108" s="595">
        <f t="shared" si="48"/>
        <v>0</v>
      </c>
      <c r="M108" s="595">
        <f t="shared" si="48"/>
        <v>0</v>
      </c>
      <c r="N108" s="595">
        <f t="shared" si="48"/>
        <v>0</v>
      </c>
      <c r="O108" s="595">
        <f t="shared" si="48"/>
        <v>0</v>
      </c>
      <c r="P108" s="595">
        <f t="shared" si="48"/>
        <v>0</v>
      </c>
      <c r="Q108" s="595">
        <f t="shared" si="48"/>
        <v>0</v>
      </c>
      <c r="R108" s="595">
        <f t="shared" si="48"/>
        <v>0</v>
      </c>
      <c r="S108" s="595">
        <f t="shared" si="48"/>
        <v>0</v>
      </c>
      <c r="T108" s="595">
        <f t="shared" si="48"/>
        <v>0</v>
      </c>
      <c r="U108" s="595">
        <f t="shared" si="48"/>
        <v>0</v>
      </c>
      <c r="V108" s="595">
        <f t="shared" si="48"/>
        <v>0</v>
      </c>
      <c r="W108" s="595">
        <f t="shared" si="48"/>
        <v>0</v>
      </c>
      <c r="X108" s="595">
        <f t="shared" si="48"/>
        <v>0</v>
      </c>
      <c r="Y108" s="595">
        <f t="shared" si="48"/>
        <v>0</v>
      </c>
      <c r="Z108" s="595">
        <f t="shared" si="48"/>
        <v>0</v>
      </c>
      <c r="AA108" s="595">
        <f t="shared" si="48"/>
        <v>0</v>
      </c>
      <c r="AB108" s="595">
        <f t="shared" si="48"/>
        <v>0</v>
      </c>
      <c r="AC108" s="595">
        <f t="shared" ref="AC108:AF108" si="49">AC97+AC107</f>
        <v>0</v>
      </c>
      <c r="AD108" s="595">
        <f t="shared" si="49"/>
        <v>0</v>
      </c>
      <c r="AE108" s="595">
        <f t="shared" si="49"/>
        <v>0</v>
      </c>
      <c r="AF108" s="595">
        <f t="shared" si="49"/>
        <v>0</v>
      </c>
    </row>
    <row r="109" spans="2:32" s="589" customFormat="1" ht="16.5" thickTop="1" x14ac:dyDescent="0.25">
      <c r="B109" s="593"/>
      <c r="C109" s="588"/>
      <c r="D109" s="588"/>
      <c r="E109" s="588"/>
      <c r="F109" s="588"/>
      <c r="G109" s="588"/>
      <c r="H109" s="588"/>
      <c r="I109" s="588"/>
      <c r="J109" s="588"/>
      <c r="K109" s="588"/>
      <c r="L109" s="588"/>
      <c r="M109" s="588"/>
      <c r="N109" s="588"/>
      <c r="O109" s="588"/>
      <c r="P109" s="588"/>
      <c r="Q109" s="588"/>
      <c r="R109" s="588"/>
      <c r="S109" s="588"/>
      <c r="T109" s="588"/>
      <c r="U109" s="588"/>
      <c r="V109" s="588"/>
      <c r="W109" s="588"/>
      <c r="X109" s="588"/>
      <c r="Y109" s="588"/>
      <c r="Z109" s="588"/>
      <c r="AA109" s="588"/>
      <c r="AB109" s="588"/>
      <c r="AC109" s="588"/>
      <c r="AD109" s="588"/>
      <c r="AE109" s="588"/>
      <c r="AF109" s="588"/>
    </row>
    <row r="110" spans="2:32" x14ac:dyDescent="0.25">
      <c r="B110" s="575" t="s">
        <v>715</v>
      </c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</row>
    <row r="111" spans="2:32" x14ac:dyDescent="0.25">
      <c r="B111" s="58"/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</row>
    <row r="112" spans="2:32" x14ac:dyDescent="0.25">
      <c r="B112" s="58"/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</row>
    <row r="113" spans="1:32" x14ac:dyDescent="0.25">
      <c r="B113" s="58"/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</row>
    <row r="114" spans="1:32" x14ac:dyDescent="0.25">
      <c r="B114" s="578" t="s">
        <v>712</v>
      </c>
      <c r="C114" s="597">
        <f t="shared" ref="C114:AB114" si="50">SUM(C111:C113)</f>
        <v>0</v>
      </c>
      <c r="D114" s="597">
        <f t="shared" si="50"/>
        <v>0</v>
      </c>
      <c r="E114" s="597">
        <f t="shared" si="50"/>
        <v>0</v>
      </c>
      <c r="F114" s="597">
        <f t="shared" si="50"/>
        <v>0</v>
      </c>
      <c r="G114" s="597">
        <f t="shared" si="50"/>
        <v>0</v>
      </c>
      <c r="H114" s="597">
        <f t="shared" si="50"/>
        <v>0</v>
      </c>
      <c r="I114" s="597">
        <f t="shared" si="50"/>
        <v>0</v>
      </c>
      <c r="J114" s="597">
        <f t="shared" si="50"/>
        <v>0</v>
      </c>
      <c r="K114" s="597">
        <f t="shared" si="50"/>
        <v>0</v>
      </c>
      <c r="L114" s="597">
        <f t="shared" si="50"/>
        <v>0</v>
      </c>
      <c r="M114" s="597">
        <f t="shared" si="50"/>
        <v>0</v>
      </c>
      <c r="N114" s="597">
        <f t="shared" si="50"/>
        <v>0</v>
      </c>
      <c r="O114" s="597">
        <f t="shared" si="50"/>
        <v>0</v>
      </c>
      <c r="P114" s="597">
        <f t="shared" si="50"/>
        <v>0</v>
      </c>
      <c r="Q114" s="597">
        <f t="shared" si="50"/>
        <v>0</v>
      </c>
      <c r="R114" s="597">
        <f t="shared" si="50"/>
        <v>0</v>
      </c>
      <c r="S114" s="597">
        <f t="shared" si="50"/>
        <v>0</v>
      </c>
      <c r="T114" s="597">
        <f t="shared" si="50"/>
        <v>0</v>
      </c>
      <c r="U114" s="597">
        <f t="shared" si="50"/>
        <v>0</v>
      </c>
      <c r="V114" s="597">
        <f t="shared" si="50"/>
        <v>0</v>
      </c>
      <c r="W114" s="597">
        <f t="shared" si="50"/>
        <v>0</v>
      </c>
      <c r="X114" s="597">
        <f t="shared" si="50"/>
        <v>0</v>
      </c>
      <c r="Y114" s="597">
        <f t="shared" si="50"/>
        <v>0</v>
      </c>
      <c r="Z114" s="597">
        <f t="shared" si="50"/>
        <v>0</v>
      </c>
      <c r="AA114" s="597">
        <f t="shared" si="50"/>
        <v>0</v>
      </c>
      <c r="AB114" s="597">
        <f t="shared" si="50"/>
        <v>0</v>
      </c>
      <c r="AC114" s="597">
        <f t="shared" ref="AC114:AF114" si="51">SUM(AC111:AC113)</f>
        <v>0</v>
      </c>
      <c r="AD114" s="597">
        <f t="shared" si="51"/>
        <v>0</v>
      </c>
      <c r="AE114" s="597">
        <f t="shared" si="51"/>
        <v>0</v>
      </c>
      <c r="AF114" s="597">
        <f t="shared" si="51"/>
        <v>0</v>
      </c>
    </row>
    <row r="115" spans="1:32" x14ac:dyDescent="0.25"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</row>
    <row r="116" spans="1:32" x14ac:dyDescent="0.25">
      <c r="B116" s="570">
        <f>+B111</f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</row>
    <row r="117" spans="1:32" x14ac:dyDescent="0.25">
      <c r="B117" s="570">
        <f>+B112</f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</row>
    <row r="118" spans="1:32" x14ac:dyDescent="0.25">
      <c r="B118" s="570">
        <f>+B113</f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</row>
    <row r="119" spans="1:32" x14ac:dyDescent="0.25">
      <c r="B119" s="581" t="s">
        <v>713</v>
      </c>
      <c r="C119" s="597">
        <f t="shared" ref="C119:AB119" si="52">SUM(C116:C118)</f>
        <v>0</v>
      </c>
      <c r="D119" s="597">
        <f t="shared" si="52"/>
        <v>0</v>
      </c>
      <c r="E119" s="597">
        <f t="shared" si="52"/>
        <v>0</v>
      </c>
      <c r="F119" s="597">
        <f t="shared" si="52"/>
        <v>0</v>
      </c>
      <c r="G119" s="597">
        <f t="shared" si="52"/>
        <v>0</v>
      </c>
      <c r="H119" s="597">
        <f t="shared" si="52"/>
        <v>0</v>
      </c>
      <c r="I119" s="597">
        <f t="shared" si="52"/>
        <v>0</v>
      </c>
      <c r="J119" s="597">
        <f t="shared" si="52"/>
        <v>0</v>
      </c>
      <c r="K119" s="597">
        <f t="shared" si="52"/>
        <v>0</v>
      </c>
      <c r="L119" s="597">
        <f t="shared" si="52"/>
        <v>0</v>
      </c>
      <c r="M119" s="597">
        <f t="shared" si="52"/>
        <v>0</v>
      </c>
      <c r="N119" s="597">
        <f t="shared" si="52"/>
        <v>0</v>
      </c>
      <c r="O119" s="597">
        <f t="shared" si="52"/>
        <v>0</v>
      </c>
      <c r="P119" s="597">
        <f t="shared" si="52"/>
        <v>0</v>
      </c>
      <c r="Q119" s="597">
        <f t="shared" si="52"/>
        <v>0</v>
      </c>
      <c r="R119" s="597">
        <f t="shared" si="52"/>
        <v>0</v>
      </c>
      <c r="S119" s="597">
        <f t="shared" si="52"/>
        <v>0</v>
      </c>
      <c r="T119" s="597">
        <f t="shared" si="52"/>
        <v>0</v>
      </c>
      <c r="U119" s="597">
        <f t="shared" si="52"/>
        <v>0</v>
      </c>
      <c r="V119" s="597">
        <f t="shared" si="52"/>
        <v>0</v>
      </c>
      <c r="W119" s="597">
        <f t="shared" si="52"/>
        <v>0</v>
      </c>
      <c r="X119" s="597">
        <f t="shared" si="52"/>
        <v>0</v>
      </c>
      <c r="Y119" s="597">
        <f t="shared" si="52"/>
        <v>0</v>
      </c>
      <c r="Z119" s="597">
        <f t="shared" si="52"/>
        <v>0</v>
      </c>
      <c r="AA119" s="597">
        <f t="shared" si="52"/>
        <v>0</v>
      </c>
      <c r="AB119" s="597">
        <f t="shared" si="52"/>
        <v>0</v>
      </c>
      <c r="AC119" s="597">
        <f t="shared" ref="AC119:AF119" si="53">SUM(AC116:AC118)</f>
        <v>0</v>
      </c>
      <c r="AD119" s="597">
        <f t="shared" si="53"/>
        <v>0</v>
      </c>
      <c r="AE119" s="597">
        <f t="shared" si="53"/>
        <v>0</v>
      </c>
      <c r="AF119" s="597">
        <f t="shared" si="53"/>
        <v>0</v>
      </c>
    </row>
    <row r="120" spans="1:32" ht="16.5" thickBot="1" x14ac:dyDescent="0.3">
      <c r="B120" s="582" t="s">
        <v>714</v>
      </c>
      <c r="C120" s="595">
        <f t="shared" ref="C120:AB120" si="54">ROUND((C114+C119),0)</f>
        <v>0</v>
      </c>
      <c r="D120" s="595">
        <f t="shared" si="54"/>
        <v>0</v>
      </c>
      <c r="E120" s="595">
        <f t="shared" si="54"/>
        <v>0</v>
      </c>
      <c r="F120" s="595">
        <f t="shared" si="54"/>
        <v>0</v>
      </c>
      <c r="G120" s="595">
        <f t="shared" si="54"/>
        <v>0</v>
      </c>
      <c r="H120" s="595">
        <f t="shared" si="54"/>
        <v>0</v>
      </c>
      <c r="I120" s="595">
        <f t="shared" si="54"/>
        <v>0</v>
      </c>
      <c r="J120" s="595">
        <f t="shared" si="54"/>
        <v>0</v>
      </c>
      <c r="K120" s="595">
        <f t="shared" si="54"/>
        <v>0</v>
      </c>
      <c r="L120" s="595">
        <f t="shared" si="54"/>
        <v>0</v>
      </c>
      <c r="M120" s="595">
        <f t="shared" si="54"/>
        <v>0</v>
      </c>
      <c r="N120" s="595">
        <f t="shared" si="54"/>
        <v>0</v>
      </c>
      <c r="O120" s="595">
        <f t="shared" si="54"/>
        <v>0</v>
      </c>
      <c r="P120" s="595">
        <f t="shared" si="54"/>
        <v>0</v>
      </c>
      <c r="Q120" s="595">
        <f t="shared" si="54"/>
        <v>0</v>
      </c>
      <c r="R120" s="595">
        <f t="shared" si="54"/>
        <v>0</v>
      </c>
      <c r="S120" s="595">
        <f t="shared" si="54"/>
        <v>0</v>
      </c>
      <c r="T120" s="595">
        <f t="shared" si="54"/>
        <v>0</v>
      </c>
      <c r="U120" s="595">
        <f t="shared" si="54"/>
        <v>0</v>
      </c>
      <c r="V120" s="595">
        <f t="shared" si="54"/>
        <v>0</v>
      </c>
      <c r="W120" s="595">
        <f t="shared" si="54"/>
        <v>0</v>
      </c>
      <c r="X120" s="595">
        <f t="shared" si="54"/>
        <v>0</v>
      </c>
      <c r="Y120" s="595">
        <f t="shared" si="54"/>
        <v>0</v>
      </c>
      <c r="Z120" s="595">
        <f t="shared" si="54"/>
        <v>0</v>
      </c>
      <c r="AA120" s="595">
        <f t="shared" si="54"/>
        <v>0</v>
      </c>
      <c r="AB120" s="595">
        <f t="shared" si="54"/>
        <v>0</v>
      </c>
      <c r="AC120" s="595">
        <f t="shared" ref="AC120:AF120" si="55">ROUND((AC114+AC119),0)</f>
        <v>0</v>
      </c>
      <c r="AD120" s="595">
        <f t="shared" si="55"/>
        <v>0</v>
      </c>
      <c r="AE120" s="595">
        <f t="shared" si="55"/>
        <v>0</v>
      </c>
      <c r="AF120" s="595">
        <f t="shared" si="55"/>
        <v>0</v>
      </c>
    </row>
    <row r="121" spans="1:32" ht="16.5" thickTop="1" x14ac:dyDescent="0.25"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</row>
    <row r="122" spans="1:32" s="589" customFormat="1" x14ac:dyDescent="0.25">
      <c r="A122" s="586"/>
      <c r="B122" s="587" t="s">
        <v>716</v>
      </c>
      <c r="C122" s="588"/>
      <c r="D122" s="588"/>
      <c r="E122" s="588"/>
      <c r="F122" s="588"/>
      <c r="G122" s="588"/>
      <c r="H122" s="588"/>
      <c r="I122" s="588"/>
      <c r="J122" s="588"/>
      <c r="K122" s="588"/>
      <c r="L122" s="588"/>
      <c r="M122" s="167"/>
      <c r="N122" s="167"/>
      <c r="O122" s="598"/>
      <c r="P122" s="167"/>
      <c r="Q122" s="167"/>
      <c r="R122" s="167"/>
      <c r="S122" s="167"/>
      <c r="T122" s="167"/>
      <c r="U122" s="167"/>
    </row>
    <row r="123" spans="1:32" s="589" customFormat="1" x14ac:dyDescent="0.25">
      <c r="A123" s="589" t="s">
        <v>164</v>
      </c>
      <c r="B123" s="590" t="s">
        <v>717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</row>
    <row r="124" spans="1:32" s="589" customFormat="1" x14ac:dyDescent="0.25">
      <c r="B124" s="590" t="s">
        <v>718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</row>
    <row r="125" spans="1:32" s="589" customFormat="1" x14ac:dyDescent="0.25">
      <c r="B125" s="590" t="s">
        <v>719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</row>
    <row r="126" spans="1:32" s="589" customFormat="1" x14ac:dyDescent="0.25">
      <c r="B126" s="591" t="s">
        <v>720</v>
      </c>
      <c r="C126" s="592">
        <f t="shared" ref="C126:AB126" si="56">SUM(C123:C125)</f>
        <v>0</v>
      </c>
      <c r="D126" s="592">
        <f t="shared" si="56"/>
        <v>0</v>
      </c>
      <c r="E126" s="592">
        <f t="shared" si="56"/>
        <v>0</v>
      </c>
      <c r="F126" s="592">
        <f t="shared" si="56"/>
        <v>0</v>
      </c>
      <c r="G126" s="592">
        <f t="shared" si="56"/>
        <v>0</v>
      </c>
      <c r="H126" s="592">
        <f t="shared" si="56"/>
        <v>0</v>
      </c>
      <c r="I126" s="592">
        <f t="shared" si="56"/>
        <v>0</v>
      </c>
      <c r="J126" s="592">
        <f t="shared" si="56"/>
        <v>0</v>
      </c>
      <c r="K126" s="592">
        <f t="shared" si="56"/>
        <v>0</v>
      </c>
      <c r="L126" s="592">
        <f t="shared" si="56"/>
        <v>0</v>
      </c>
      <c r="M126" s="592">
        <f t="shared" si="56"/>
        <v>0</v>
      </c>
      <c r="N126" s="592">
        <f t="shared" si="56"/>
        <v>0</v>
      </c>
      <c r="O126" s="592">
        <f t="shared" si="56"/>
        <v>0</v>
      </c>
      <c r="P126" s="592">
        <f t="shared" si="56"/>
        <v>0</v>
      </c>
      <c r="Q126" s="592">
        <f t="shared" si="56"/>
        <v>0</v>
      </c>
      <c r="R126" s="592">
        <f t="shared" si="56"/>
        <v>0</v>
      </c>
      <c r="S126" s="592">
        <f t="shared" si="56"/>
        <v>0</v>
      </c>
      <c r="T126" s="592">
        <f t="shared" si="56"/>
        <v>0</v>
      </c>
      <c r="U126" s="592">
        <f t="shared" si="56"/>
        <v>0</v>
      </c>
      <c r="V126" s="592">
        <f t="shared" si="56"/>
        <v>0</v>
      </c>
      <c r="W126" s="592">
        <f t="shared" si="56"/>
        <v>0</v>
      </c>
      <c r="X126" s="592">
        <f t="shared" si="56"/>
        <v>0</v>
      </c>
      <c r="Y126" s="592">
        <f t="shared" si="56"/>
        <v>0</v>
      </c>
      <c r="Z126" s="592">
        <f t="shared" si="56"/>
        <v>0</v>
      </c>
      <c r="AA126" s="592">
        <f t="shared" si="56"/>
        <v>0</v>
      </c>
      <c r="AB126" s="592">
        <f t="shared" si="56"/>
        <v>0</v>
      </c>
      <c r="AC126" s="592">
        <f t="shared" ref="AC126:AF126" si="57">SUM(AC123:AC125)</f>
        <v>0</v>
      </c>
      <c r="AD126" s="592">
        <f t="shared" si="57"/>
        <v>0</v>
      </c>
      <c r="AE126" s="592">
        <f t="shared" si="57"/>
        <v>0</v>
      </c>
      <c r="AF126" s="592">
        <f t="shared" si="57"/>
        <v>0</v>
      </c>
    </row>
    <row r="127" spans="1:32" s="589" customFormat="1" x14ac:dyDescent="0.25">
      <c r="B127" s="593"/>
      <c r="C127" s="594"/>
      <c r="D127" s="594"/>
      <c r="E127" s="594"/>
      <c r="F127" s="594"/>
      <c r="G127" s="594"/>
      <c r="H127" s="594"/>
      <c r="I127" s="594"/>
      <c r="J127" s="594"/>
      <c r="K127" s="594"/>
      <c r="L127" s="594"/>
      <c r="M127" s="594"/>
      <c r="N127" s="594"/>
      <c r="O127" s="594"/>
      <c r="P127" s="594"/>
      <c r="Q127" s="594"/>
      <c r="R127" s="594"/>
      <c r="S127" s="594"/>
      <c r="T127" s="594"/>
      <c r="U127" s="594"/>
      <c r="V127" s="594"/>
      <c r="W127" s="594"/>
      <c r="X127" s="594"/>
      <c r="Y127" s="594"/>
      <c r="Z127" s="594"/>
      <c r="AA127" s="594"/>
      <c r="AB127" s="594"/>
      <c r="AC127" s="594"/>
      <c r="AD127" s="594"/>
      <c r="AE127" s="594"/>
      <c r="AF127" s="594"/>
    </row>
    <row r="128" spans="1:32" s="589" customFormat="1" x14ac:dyDescent="0.25">
      <c r="A128" s="586"/>
      <c r="B128" s="587" t="s">
        <v>721</v>
      </c>
      <c r="C128" s="594"/>
      <c r="D128" s="594"/>
      <c r="E128" s="594"/>
      <c r="F128" s="594"/>
      <c r="G128" s="594"/>
      <c r="H128" s="594"/>
      <c r="I128" s="594"/>
      <c r="J128" s="594"/>
      <c r="K128" s="594"/>
      <c r="L128" s="594"/>
      <c r="M128" s="594"/>
      <c r="N128" s="594"/>
      <c r="O128" s="594"/>
      <c r="P128" s="594"/>
      <c r="Q128" s="594"/>
      <c r="R128" s="594"/>
      <c r="S128" s="594"/>
      <c r="T128" s="594"/>
      <c r="U128" s="594"/>
      <c r="V128" s="594"/>
      <c r="W128" s="594"/>
      <c r="X128" s="594"/>
      <c r="Y128" s="594"/>
      <c r="Z128" s="594"/>
      <c r="AA128" s="594"/>
      <c r="AB128" s="594"/>
      <c r="AC128" s="594"/>
      <c r="AD128" s="594"/>
      <c r="AE128" s="594"/>
      <c r="AF128" s="594"/>
    </row>
    <row r="129" spans="1:32" s="589" customFormat="1" x14ac:dyDescent="0.25">
      <c r="A129" s="589" t="s">
        <v>164</v>
      </c>
      <c r="B129" s="590" t="s">
        <v>717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</row>
    <row r="130" spans="1:32" s="589" customFormat="1" x14ac:dyDescent="0.25">
      <c r="B130" s="590" t="s">
        <v>718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</row>
    <row r="131" spans="1:32" s="589" customFormat="1" x14ac:dyDescent="0.25">
      <c r="B131" s="590" t="s">
        <v>719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</row>
    <row r="132" spans="1:32" s="589" customFormat="1" x14ac:dyDescent="0.25">
      <c r="B132" s="591" t="s">
        <v>722</v>
      </c>
      <c r="C132" s="592">
        <f t="shared" ref="C132:AB132" si="58">SUM(C129:C131)</f>
        <v>0</v>
      </c>
      <c r="D132" s="592">
        <f t="shared" si="58"/>
        <v>0</v>
      </c>
      <c r="E132" s="592">
        <f t="shared" si="58"/>
        <v>0</v>
      </c>
      <c r="F132" s="592">
        <f t="shared" si="58"/>
        <v>0</v>
      </c>
      <c r="G132" s="592">
        <f t="shared" si="58"/>
        <v>0</v>
      </c>
      <c r="H132" s="592">
        <f t="shared" si="58"/>
        <v>0</v>
      </c>
      <c r="I132" s="592">
        <f t="shared" si="58"/>
        <v>0</v>
      </c>
      <c r="J132" s="592">
        <f t="shared" si="58"/>
        <v>0</v>
      </c>
      <c r="K132" s="592">
        <f t="shared" si="58"/>
        <v>0</v>
      </c>
      <c r="L132" s="592">
        <f t="shared" si="58"/>
        <v>0</v>
      </c>
      <c r="M132" s="592">
        <f t="shared" si="58"/>
        <v>0</v>
      </c>
      <c r="N132" s="592">
        <f t="shared" si="58"/>
        <v>0</v>
      </c>
      <c r="O132" s="592">
        <f t="shared" si="58"/>
        <v>0</v>
      </c>
      <c r="P132" s="592">
        <f t="shared" si="58"/>
        <v>0</v>
      </c>
      <c r="Q132" s="592">
        <f t="shared" si="58"/>
        <v>0</v>
      </c>
      <c r="R132" s="592">
        <f t="shared" si="58"/>
        <v>0</v>
      </c>
      <c r="S132" s="592">
        <f t="shared" si="58"/>
        <v>0</v>
      </c>
      <c r="T132" s="592">
        <f t="shared" si="58"/>
        <v>0</v>
      </c>
      <c r="U132" s="592">
        <f t="shared" si="58"/>
        <v>0</v>
      </c>
      <c r="V132" s="592">
        <f t="shared" si="58"/>
        <v>0</v>
      </c>
      <c r="W132" s="592">
        <f t="shared" si="58"/>
        <v>0</v>
      </c>
      <c r="X132" s="592">
        <f t="shared" si="58"/>
        <v>0</v>
      </c>
      <c r="Y132" s="592">
        <f t="shared" si="58"/>
        <v>0</v>
      </c>
      <c r="Z132" s="592">
        <f t="shared" si="58"/>
        <v>0</v>
      </c>
      <c r="AA132" s="592">
        <f t="shared" si="58"/>
        <v>0</v>
      </c>
      <c r="AB132" s="592">
        <f t="shared" si="58"/>
        <v>0</v>
      </c>
      <c r="AC132" s="592">
        <f t="shared" ref="AC132:AF132" si="59">SUM(AC129:AC131)</f>
        <v>0</v>
      </c>
      <c r="AD132" s="592">
        <f t="shared" si="59"/>
        <v>0</v>
      </c>
      <c r="AE132" s="592">
        <f t="shared" si="59"/>
        <v>0</v>
      </c>
      <c r="AF132" s="592">
        <f t="shared" si="59"/>
        <v>0</v>
      </c>
    </row>
    <row r="133" spans="1:32" s="589" customFormat="1" x14ac:dyDescent="0.25">
      <c r="B133" s="593"/>
      <c r="C133" s="588"/>
      <c r="D133" s="588"/>
      <c r="E133" s="588"/>
      <c r="F133" s="588"/>
      <c r="G133" s="588"/>
      <c r="H133" s="588"/>
      <c r="I133" s="588"/>
      <c r="J133" s="588"/>
      <c r="K133" s="588"/>
      <c r="L133" s="588"/>
      <c r="M133" s="167"/>
      <c r="N133" s="167"/>
      <c r="O133" s="167"/>
      <c r="P133" s="167"/>
      <c r="Q133" s="167"/>
      <c r="R133" s="167"/>
      <c r="S133" s="167"/>
      <c r="T133" s="167"/>
      <c r="U133" s="167"/>
    </row>
    <row r="134" spans="1:32" x14ac:dyDescent="0.25">
      <c r="B134" s="575" t="s">
        <v>270</v>
      </c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</row>
    <row r="135" spans="1:32" x14ac:dyDescent="0.25">
      <c r="A135" s="586" t="s">
        <v>128</v>
      </c>
      <c r="B135" s="599"/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</row>
    <row r="136" spans="1:32" x14ac:dyDescent="0.25">
      <c r="B136" s="600"/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</row>
    <row r="137" spans="1:32" x14ac:dyDescent="0.25">
      <c r="B137" s="600"/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</row>
    <row r="138" spans="1:32" x14ac:dyDescent="0.25">
      <c r="B138" s="570"/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</row>
    <row r="139" spans="1:32" x14ac:dyDescent="0.25">
      <c r="B139" s="578" t="s">
        <v>271</v>
      </c>
      <c r="C139" s="597">
        <f t="shared" ref="C139:O139" si="60">SUM(C135:C138)</f>
        <v>0</v>
      </c>
      <c r="D139" s="597">
        <f t="shared" si="60"/>
        <v>0</v>
      </c>
      <c r="E139" s="597">
        <f t="shared" si="60"/>
        <v>0</v>
      </c>
      <c r="F139" s="597">
        <f t="shared" si="60"/>
        <v>0</v>
      </c>
      <c r="G139" s="597">
        <f t="shared" si="60"/>
        <v>0</v>
      </c>
      <c r="H139" s="597">
        <f t="shared" si="60"/>
        <v>0</v>
      </c>
      <c r="I139" s="597">
        <f t="shared" si="60"/>
        <v>0</v>
      </c>
      <c r="J139" s="597">
        <f t="shared" si="60"/>
        <v>0</v>
      </c>
      <c r="K139" s="597">
        <f t="shared" si="60"/>
        <v>0</v>
      </c>
      <c r="L139" s="597">
        <f t="shared" si="60"/>
        <v>0</v>
      </c>
      <c r="M139" s="597">
        <f t="shared" si="60"/>
        <v>0</v>
      </c>
      <c r="N139" s="597">
        <f t="shared" si="60"/>
        <v>0</v>
      </c>
      <c r="O139" s="597">
        <f t="shared" si="60"/>
        <v>0</v>
      </c>
      <c r="P139" s="597">
        <f t="shared" ref="P139:AB139" si="61">SUM(P135:P138)</f>
        <v>0</v>
      </c>
      <c r="Q139" s="597">
        <f t="shared" si="61"/>
        <v>0</v>
      </c>
      <c r="R139" s="597">
        <f t="shared" si="61"/>
        <v>0</v>
      </c>
      <c r="S139" s="597">
        <f t="shared" si="61"/>
        <v>0</v>
      </c>
      <c r="T139" s="597">
        <f t="shared" si="61"/>
        <v>0</v>
      </c>
      <c r="U139" s="597">
        <f t="shared" si="61"/>
        <v>0</v>
      </c>
      <c r="V139" s="597">
        <f t="shared" si="61"/>
        <v>0</v>
      </c>
      <c r="W139" s="597">
        <f t="shared" si="61"/>
        <v>0</v>
      </c>
      <c r="X139" s="597">
        <f t="shared" si="61"/>
        <v>0</v>
      </c>
      <c r="Y139" s="597">
        <f t="shared" si="61"/>
        <v>0</v>
      </c>
      <c r="Z139" s="597">
        <f t="shared" si="61"/>
        <v>0</v>
      </c>
      <c r="AA139" s="597">
        <f t="shared" si="61"/>
        <v>0</v>
      </c>
      <c r="AB139" s="597">
        <f t="shared" si="61"/>
        <v>0</v>
      </c>
      <c r="AC139" s="597">
        <f t="shared" ref="AC139:AF139" si="62">SUM(AC135:AC138)</f>
        <v>0</v>
      </c>
      <c r="AD139" s="597">
        <f t="shared" si="62"/>
        <v>0</v>
      </c>
      <c r="AE139" s="597">
        <f t="shared" si="62"/>
        <v>0</v>
      </c>
      <c r="AF139" s="597">
        <f t="shared" si="62"/>
        <v>0</v>
      </c>
    </row>
    <row r="140" spans="1:32" x14ac:dyDescent="0.25"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</row>
    <row r="141" spans="1:32" x14ac:dyDescent="0.25">
      <c r="B141" s="570"/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</row>
    <row r="142" spans="1:32" x14ac:dyDescent="0.25">
      <c r="B142" s="570"/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</row>
    <row r="143" spans="1:32" x14ac:dyDescent="0.25">
      <c r="B143" s="570"/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</row>
    <row r="144" spans="1:32" x14ac:dyDescent="0.25">
      <c r="B144" s="570"/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</row>
    <row r="145" spans="1:32" x14ac:dyDescent="0.25">
      <c r="A145" s="17" t="s">
        <v>164</v>
      </c>
      <c r="B145" s="578" t="s">
        <v>604</v>
      </c>
      <c r="C145" s="597">
        <f t="shared" ref="C145:O145" si="63">SUM(C141:C144)</f>
        <v>0</v>
      </c>
      <c r="D145" s="597">
        <f t="shared" si="63"/>
        <v>0</v>
      </c>
      <c r="E145" s="597">
        <f t="shared" si="63"/>
        <v>0</v>
      </c>
      <c r="F145" s="597">
        <f t="shared" si="63"/>
        <v>0</v>
      </c>
      <c r="G145" s="597">
        <f t="shared" si="63"/>
        <v>0</v>
      </c>
      <c r="H145" s="597">
        <f t="shared" si="63"/>
        <v>0</v>
      </c>
      <c r="I145" s="597">
        <f t="shared" si="63"/>
        <v>0</v>
      </c>
      <c r="J145" s="597">
        <f t="shared" si="63"/>
        <v>0</v>
      </c>
      <c r="K145" s="597">
        <f t="shared" si="63"/>
        <v>0</v>
      </c>
      <c r="L145" s="597">
        <f t="shared" si="63"/>
        <v>0</v>
      </c>
      <c r="M145" s="597">
        <f t="shared" si="63"/>
        <v>0</v>
      </c>
      <c r="N145" s="597">
        <f t="shared" si="63"/>
        <v>0</v>
      </c>
      <c r="O145" s="597">
        <f t="shared" si="63"/>
        <v>0</v>
      </c>
      <c r="P145" s="597">
        <f t="shared" ref="P145:AB145" si="64">SUM(P141:P144)</f>
        <v>0</v>
      </c>
      <c r="Q145" s="597">
        <f t="shared" si="64"/>
        <v>0</v>
      </c>
      <c r="R145" s="597">
        <f t="shared" si="64"/>
        <v>0</v>
      </c>
      <c r="S145" s="597">
        <f t="shared" si="64"/>
        <v>0</v>
      </c>
      <c r="T145" s="597">
        <f t="shared" si="64"/>
        <v>0</v>
      </c>
      <c r="U145" s="597">
        <f t="shared" si="64"/>
        <v>0</v>
      </c>
      <c r="V145" s="597">
        <f t="shared" si="64"/>
        <v>0</v>
      </c>
      <c r="W145" s="597">
        <f t="shared" si="64"/>
        <v>0</v>
      </c>
      <c r="X145" s="597">
        <f t="shared" si="64"/>
        <v>0</v>
      </c>
      <c r="Y145" s="597">
        <f t="shared" si="64"/>
        <v>0</v>
      </c>
      <c r="Z145" s="597">
        <f t="shared" si="64"/>
        <v>0</v>
      </c>
      <c r="AA145" s="597">
        <f t="shared" si="64"/>
        <v>0</v>
      </c>
      <c r="AB145" s="597">
        <f t="shared" si="64"/>
        <v>0</v>
      </c>
      <c r="AC145" s="597">
        <f t="shared" ref="AC145:AF145" si="65">SUM(AC141:AC144)</f>
        <v>0</v>
      </c>
      <c r="AD145" s="597">
        <f t="shared" si="65"/>
        <v>0</v>
      </c>
      <c r="AE145" s="597">
        <f t="shared" si="65"/>
        <v>0</v>
      </c>
      <c r="AF145" s="597">
        <f t="shared" si="65"/>
        <v>0</v>
      </c>
    </row>
    <row r="146" spans="1:32" s="589" customFormat="1" x14ac:dyDescent="0.25">
      <c r="B146" s="593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</row>
    <row r="147" spans="1:32" x14ac:dyDescent="0.25">
      <c r="B147" s="575" t="s">
        <v>605</v>
      </c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</row>
    <row r="148" spans="1:32" x14ac:dyDescent="0.25">
      <c r="A148" s="586" t="s">
        <v>128</v>
      </c>
      <c r="B148" s="570"/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</row>
    <row r="149" spans="1:32" x14ac:dyDescent="0.25">
      <c r="B149" s="570"/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</row>
    <row r="150" spans="1:32" x14ac:dyDescent="0.25">
      <c r="B150" s="570"/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</row>
    <row r="151" spans="1:32" x14ac:dyDescent="0.25">
      <c r="B151" s="578" t="s">
        <v>271</v>
      </c>
      <c r="C151" s="597">
        <f t="shared" ref="C151:AB151" si="66">SUM(C148:C150)</f>
        <v>0</v>
      </c>
      <c r="D151" s="597">
        <f t="shared" si="66"/>
        <v>0</v>
      </c>
      <c r="E151" s="597">
        <f t="shared" si="66"/>
        <v>0</v>
      </c>
      <c r="F151" s="597">
        <f t="shared" si="66"/>
        <v>0</v>
      </c>
      <c r="G151" s="597">
        <f t="shared" si="66"/>
        <v>0</v>
      </c>
      <c r="H151" s="597">
        <f t="shared" si="66"/>
        <v>0</v>
      </c>
      <c r="I151" s="597">
        <f t="shared" si="66"/>
        <v>0</v>
      </c>
      <c r="J151" s="597">
        <f t="shared" si="66"/>
        <v>0</v>
      </c>
      <c r="K151" s="597">
        <f t="shared" si="66"/>
        <v>0</v>
      </c>
      <c r="L151" s="597">
        <f t="shared" si="66"/>
        <v>0</v>
      </c>
      <c r="M151" s="597">
        <f t="shared" si="66"/>
        <v>0</v>
      </c>
      <c r="N151" s="597">
        <f t="shared" si="66"/>
        <v>0</v>
      </c>
      <c r="O151" s="597">
        <f t="shared" si="66"/>
        <v>0</v>
      </c>
      <c r="P151" s="597">
        <f t="shared" si="66"/>
        <v>0</v>
      </c>
      <c r="Q151" s="597">
        <f t="shared" si="66"/>
        <v>0</v>
      </c>
      <c r="R151" s="597">
        <f t="shared" si="66"/>
        <v>0</v>
      </c>
      <c r="S151" s="597">
        <f t="shared" si="66"/>
        <v>0</v>
      </c>
      <c r="T151" s="597">
        <f t="shared" si="66"/>
        <v>0</v>
      </c>
      <c r="U151" s="597">
        <f t="shared" si="66"/>
        <v>0</v>
      </c>
      <c r="V151" s="597">
        <f t="shared" si="66"/>
        <v>0</v>
      </c>
      <c r="W151" s="597">
        <f t="shared" si="66"/>
        <v>0</v>
      </c>
      <c r="X151" s="597">
        <f t="shared" si="66"/>
        <v>0</v>
      </c>
      <c r="Y151" s="597">
        <f t="shared" si="66"/>
        <v>0</v>
      </c>
      <c r="Z151" s="597">
        <f t="shared" si="66"/>
        <v>0</v>
      </c>
      <c r="AA151" s="597">
        <f t="shared" si="66"/>
        <v>0</v>
      </c>
      <c r="AB151" s="597">
        <f t="shared" si="66"/>
        <v>0</v>
      </c>
      <c r="AC151" s="597">
        <f t="shared" ref="AC151:AF151" si="67">SUM(AC148:AC150)</f>
        <v>0</v>
      </c>
      <c r="AD151" s="597">
        <f t="shared" si="67"/>
        <v>0</v>
      </c>
      <c r="AE151" s="597">
        <f t="shared" si="67"/>
        <v>0</v>
      </c>
      <c r="AF151" s="597">
        <f t="shared" si="67"/>
        <v>0</v>
      </c>
    </row>
    <row r="152" spans="1:32" ht="16.5" thickBot="1" x14ac:dyDescent="0.3">
      <c r="B152" s="582" t="s">
        <v>223</v>
      </c>
      <c r="C152" s="595">
        <f t="shared" ref="C152:AB152" si="68">C139+C145+C151</f>
        <v>0</v>
      </c>
      <c r="D152" s="595">
        <f t="shared" si="68"/>
        <v>0</v>
      </c>
      <c r="E152" s="595">
        <f t="shared" si="68"/>
        <v>0</v>
      </c>
      <c r="F152" s="595">
        <f t="shared" si="68"/>
        <v>0</v>
      </c>
      <c r="G152" s="595">
        <f t="shared" si="68"/>
        <v>0</v>
      </c>
      <c r="H152" s="595">
        <f t="shared" si="68"/>
        <v>0</v>
      </c>
      <c r="I152" s="595">
        <f t="shared" si="68"/>
        <v>0</v>
      </c>
      <c r="J152" s="595">
        <f t="shared" si="68"/>
        <v>0</v>
      </c>
      <c r="K152" s="595">
        <f t="shared" si="68"/>
        <v>0</v>
      </c>
      <c r="L152" s="595">
        <f t="shared" si="68"/>
        <v>0</v>
      </c>
      <c r="M152" s="595">
        <f t="shared" si="68"/>
        <v>0</v>
      </c>
      <c r="N152" s="595">
        <f t="shared" si="68"/>
        <v>0</v>
      </c>
      <c r="O152" s="595">
        <f t="shared" si="68"/>
        <v>0</v>
      </c>
      <c r="P152" s="595">
        <f t="shared" si="68"/>
        <v>0</v>
      </c>
      <c r="Q152" s="595">
        <f t="shared" si="68"/>
        <v>0</v>
      </c>
      <c r="R152" s="595">
        <f t="shared" si="68"/>
        <v>0</v>
      </c>
      <c r="S152" s="595">
        <f t="shared" si="68"/>
        <v>0</v>
      </c>
      <c r="T152" s="595">
        <f t="shared" si="68"/>
        <v>0</v>
      </c>
      <c r="U152" s="595">
        <f t="shared" si="68"/>
        <v>0</v>
      </c>
      <c r="V152" s="595">
        <f t="shared" si="68"/>
        <v>0</v>
      </c>
      <c r="W152" s="595">
        <f t="shared" si="68"/>
        <v>0</v>
      </c>
      <c r="X152" s="595">
        <f t="shared" si="68"/>
        <v>0</v>
      </c>
      <c r="Y152" s="595">
        <f t="shared" si="68"/>
        <v>0</v>
      </c>
      <c r="Z152" s="595">
        <f t="shared" si="68"/>
        <v>0</v>
      </c>
      <c r="AA152" s="595">
        <f t="shared" si="68"/>
        <v>0</v>
      </c>
      <c r="AB152" s="595">
        <f t="shared" si="68"/>
        <v>0</v>
      </c>
      <c r="AC152" s="595">
        <f t="shared" ref="AC152:AF152" si="69">AC139+AC145+AC151</f>
        <v>0</v>
      </c>
      <c r="AD152" s="595">
        <f t="shared" si="69"/>
        <v>0</v>
      </c>
      <c r="AE152" s="595">
        <f t="shared" si="69"/>
        <v>0</v>
      </c>
      <c r="AF152" s="595">
        <f t="shared" si="69"/>
        <v>0</v>
      </c>
    </row>
    <row r="153" spans="1:32" s="589" customFormat="1" ht="16.5" thickTop="1" x14ac:dyDescent="0.25">
      <c r="B153" s="593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</row>
    <row r="154" spans="1:32" x14ac:dyDescent="0.25">
      <c r="A154" s="17" t="s">
        <v>164</v>
      </c>
      <c r="B154" s="826" t="s">
        <v>289</v>
      </c>
      <c r="C154" s="825"/>
      <c r="D154" s="825"/>
      <c r="E154" s="825"/>
      <c r="F154" s="825"/>
      <c r="G154" s="825"/>
      <c r="H154" s="825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92" spans="3:11" x14ac:dyDescent="0.25">
      <c r="C1592" s="84">
        <f t="shared" ref="C1592:K1592" si="70">SUM(C1587:C1591)</f>
        <v>0</v>
      </c>
      <c r="D1592" s="84">
        <f t="shared" si="70"/>
        <v>0</v>
      </c>
      <c r="E1592" s="84">
        <f t="shared" si="70"/>
        <v>0</v>
      </c>
      <c r="F1592" s="84">
        <f t="shared" si="70"/>
        <v>0</v>
      </c>
      <c r="G1592" s="84">
        <f t="shared" si="70"/>
        <v>0</v>
      </c>
      <c r="H1592" s="84">
        <f t="shared" si="70"/>
        <v>0</v>
      </c>
      <c r="I1592" s="84">
        <f t="shared" si="70"/>
        <v>0</v>
      </c>
      <c r="J1592" s="84">
        <f t="shared" si="70"/>
        <v>0</v>
      </c>
      <c r="K1592" s="84">
        <f t="shared" si="70"/>
        <v>0</v>
      </c>
    </row>
    <row r="1596" spans="3:11" x14ac:dyDescent="0.25">
      <c r="C1596" s="448">
        <f t="shared" ref="C1596:K1596" si="71">C1471+C1515+C1520+C1522+C1554+C1585+C1592+C1594</f>
        <v>0</v>
      </c>
      <c r="D1596" s="448">
        <f t="shared" si="71"/>
        <v>0</v>
      </c>
      <c r="E1596" s="448">
        <f t="shared" si="71"/>
        <v>0</v>
      </c>
      <c r="F1596" s="448">
        <f t="shared" si="71"/>
        <v>0</v>
      </c>
      <c r="G1596" s="448">
        <f t="shared" si="71"/>
        <v>0</v>
      </c>
      <c r="H1596" s="448">
        <f t="shared" si="71"/>
        <v>0</v>
      </c>
      <c r="I1596" s="448">
        <f t="shared" si="71"/>
        <v>0</v>
      </c>
      <c r="J1596" s="448">
        <f t="shared" si="71"/>
        <v>0</v>
      </c>
      <c r="K1596" s="448">
        <f t="shared" si="71"/>
        <v>0</v>
      </c>
    </row>
    <row r="1685" spans="1:11" customFormat="1" x14ac:dyDescent="0.25">
      <c r="A1685" s="82" t="s">
        <v>579</v>
      </c>
      <c r="B1685" s="567" t="s">
        <v>583</v>
      </c>
      <c r="C1685" s="448">
        <v>0</v>
      </c>
      <c r="D1685" s="448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</row>
  </sheetData>
  <mergeCells count="1">
    <mergeCell ref="B154:H154"/>
  </mergeCells>
  <phoneticPr fontId="10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rowBreaks count="2" manualBreakCount="2">
    <brk id="65" max="21" man="1"/>
    <brk id="43" max="21" man="1"/>
  </rowBreaks>
  <ignoredErrors>
    <ignoredError sqref="H146 K30 C66:L66 D43:J43 K42:K43 K17:K18 L43 L154:L170 M134:AB134 D134:L134 L146 C146:G147 C64:AB64 D109:L109 O109:AB109 M109:N109 C75:AB86 D87:L87 C97:R108 S97:AB108 D114:N120 O114:AB120 C114:C120 G139:N145 O139:V145 W139:AB145 E139:F145 C139:D145 R151:AB151 C151:J151 Q151 K151:P151 C152:J152 K152:R152 S152:AB152 C3:AB3 AC3:AG269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3"/>
  </sheetPr>
  <dimension ref="A1:AC25"/>
  <sheetViews>
    <sheetView showGridLines="0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8" sqref="V18"/>
    </sheetView>
  </sheetViews>
  <sheetFormatPr defaultColWidth="23.25" defaultRowHeight="15.75" x14ac:dyDescent="0.25"/>
  <cols>
    <col min="1" max="1" width="28.25" bestFit="1" customWidth="1"/>
    <col min="2" max="13" width="6.75" hidden="1" customWidth="1"/>
    <col min="14" max="28" width="6.75" bestFit="1" customWidth="1"/>
    <col min="29" max="29" width="6.75" customWidth="1"/>
  </cols>
  <sheetData>
    <row r="1" spans="1:29" s="430" customFormat="1" x14ac:dyDescent="0.25">
      <c r="A1" s="601"/>
    </row>
    <row r="2" spans="1:29" s="430" customFormat="1" x14ac:dyDescent="0.25">
      <c r="A2" s="81" t="s">
        <v>368</v>
      </c>
      <c r="P2" s="440"/>
    </row>
    <row r="3" spans="1:29" s="430" customFormat="1" x14ac:dyDescent="0.25">
      <c r="B3" s="602" t="s">
        <v>339</v>
      </c>
      <c r="C3" s="602" t="s">
        <v>27</v>
      </c>
      <c r="D3" s="602" t="s">
        <v>28</v>
      </c>
      <c r="E3" s="602" t="s">
        <v>29</v>
      </c>
      <c r="F3" s="602" t="s">
        <v>30</v>
      </c>
      <c r="G3" s="602" t="s">
        <v>31</v>
      </c>
      <c r="H3" s="602" t="s">
        <v>32</v>
      </c>
      <c r="I3" s="602" t="s">
        <v>33</v>
      </c>
      <c r="J3" s="602" t="s">
        <v>0</v>
      </c>
      <c r="K3" s="602" t="s">
        <v>1</v>
      </c>
      <c r="L3" s="602" t="s">
        <v>2</v>
      </c>
      <c r="M3" s="602" t="s">
        <v>34</v>
      </c>
      <c r="N3" s="602" t="s">
        <v>4</v>
      </c>
      <c r="O3" s="602" t="s">
        <v>5</v>
      </c>
      <c r="P3" s="602" t="s">
        <v>6</v>
      </c>
      <c r="Q3" s="602" t="str">
        <f>+'Fiscal Years'!B10</f>
        <v>FY2020</v>
      </c>
      <c r="R3" s="602" t="str">
        <f>+'Fiscal Years'!C10</f>
        <v>FY2021</v>
      </c>
      <c r="S3" s="602" t="str">
        <f>+'Fiscal Years'!D10</f>
        <v>FY2022</v>
      </c>
      <c r="T3" s="602" t="str">
        <f>+'Fiscal Years'!E10</f>
        <v>FY2023</v>
      </c>
      <c r="U3" s="602" t="str">
        <f>+'Fiscal Years'!F10</f>
        <v>FY2024</v>
      </c>
      <c r="V3" s="602" t="str">
        <f>+'Fiscal Years'!G10</f>
        <v>FY2025</v>
      </c>
      <c r="W3" s="602" t="str">
        <f>+'Fiscal Years'!H10</f>
        <v>FY2026</v>
      </c>
      <c r="X3" s="602" t="str">
        <f>+'Fiscal Years'!I10</f>
        <v>FY2027</v>
      </c>
      <c r="Y3" s="602" t="str">
        <f>+'Fiscal Years'!J10</f>
        <v>FY2028</v>
      </c>
      <c r="Z3" s="602" t="str">
        <f>+'Fiscal Years'!K10</f>
        <v>FY2029</v>
      </c>
      <c r="AA3" s="602" t="str">
        <f>+'Fiscal Years'!L10</f>
        <v>FY2030</v>
      </c>
      <c r="AB3" s="602" t="str">
        <f>+'Fiscal Years'!M10</f>
        <v>FY2031</v>
      </c>
      <c r="AC3" s="602" t="str">
        <f>+'Fiscal Years'!N10</f>
        <v>FY2032</v>
      </c>
    </row>
    <row r="4" spans="1:29" x14ac:dyDescent="0.25">
      <c r="A4" t="s">
        <v>360</v>
      </c>
      <c r="B4" s="314">
        <v>0</v>
      </c>
      <c r="C4" s="314">
        <v>0</v>
      </c>
      <c r="D4" s="314">
        <v>0</v>
      </c>
      <c r="E4" s="314">
        <v>0</v>
      </c>
      <c r="F4" s="314">
        <v>0</v>
      </c>
      <c r="G4" s="314">
        <v>0</v>
      </c>
      <c r="H4" s="314">
        <v>0</v>
      </c>
      <c r="I4" s="314">
        <v>0</v>
      </c>
      <c r="J4" s="314">
        <v>0</v>
      </c>
      <c r="K4" s="314">
        <v>0</v>
      </c>
      <c r="L4" s="314">
        <v>0</v>
      </c>
      <c r="M4" s="314">
        <v>0</v>
      </c>
      <c r="N4" s="314">
        <v>0</v>
      </c>
      <c r="O4" s="314">
        <v>0</v>
      </c>
      <c r="P4" s="314">
        <v>0</v>
      </c>
      <c r="Q4" s="314">
        <v>0</v>
      </c>
      <c r="R4" s="314">
        <v>0</v>
      </c>
      <c r="S4" s="314">
        <v>0</v>
      </c>
      <c r="T4" s="314">
        <v>0</v>
      </c>
    </row>
    <row r="5" spans="1:29" x14ac:dyDescent="0.25">
      <c r="A5" s="603" t="s">
        <v>365</v>
      </c>
      <c r="B5" s="604">
        <v>0</v>
      </c>
      <c r="C5" s="604">
        <v>0</v>
      </c>
      <c r="D5" s="604">
        <v>0</v>
      </c>
      <c r="E5" s="604">
        <v>0</v>
      </c>
      <c r="F5" s="604">
        <v>0</v>
      </c>
      <c r="G5" s="604">
        <v>0</v>
      </c>
      <c r="H5" s="604">
        <v>0</v>
      </c>
      <c r="I5" s="604">
        <v>0</v>
      </c>
      <c r="J5" s="604">
        <v>0</v>
      </c>
      <c r="K5" s="604">
        <v>0</v>
      </c>
      <c r="L5" s="604">
        <v>0</v>
      </c>
      <c r="M5" s="604">
        <v>0</v>
      </c>
      <c r="N5" s="604">
        <v>0</v>
      </c>
      <c r="O5" s="604">
        <v>0</v>
      </c>
      <c r="P5" s="604">
        <v>0</v>
      </c>
      <c r="Q5" s="604">
        <v>0</v>
      </c>
      <c r="R5" s="604">
        <v>0</v>
      </c>
      <c r="S5" s="604">
        <v>0</v>
      </c>
      <c r="T5" s="604">
        <v>0</v>
      </c>
      <c r="U5" s="603"/>
      <c r="V5" s="603"/>
      <c r="W5" s="603"/>
      <c r="X5" s="603"/>
      <c r="Y5" s="603"/>
      <c r="Z5" s="603"/>
      <c r="AA5" s="603"/>
      <c r="AB5" s="603"/>
      <c r="AC5" s="603"/>
    </row>
    <row r="6" spans="1:29" x14ac:dyDescent="0.25">
      <c r="A6" t="s">
        <v>827</v>
      </c>
      <c r="B6" s="5">
        <f>+B4-B5</f>
        <v>0</v>
      </c>
      <c r="C6" s="5">
        <f t="shared" ref="C6:T6" si="0">+C4-C5</f>
        <v>0</v>
      </c>
      <c r="D6" s="5">
        <f t="shared" si="0"/>
        <v>0</v>
      </c>
      <c r="E6" s="5">
        <f t="shared" si="0"/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0</v>
      </c>
      <c r="L6" s="5">
        <f t="shared" si="0"/>
        <v>0</v>
      </c>
      <c r="M6" s="5">
        <f t="shared" si="0"/>
        <v>0</v>
      </c>
      <c r="N6" s="5">
        <f t="shared" si="0"/>
        <v>0</v>
      </c>
      <c r="O6" s="5">
        <f t="shared" si="0"/>
        <v>0</v>
      </c>
      <c r="P6" s="5">
        <f t="shared" si="0"/>
        <v>0</v>
      </c>
      <c r="Q6" s="5">
        <f t="shared" si="0"/>
        <v>0</v>
      </c>
      <c r="R6" s="5">
        <f t="shared" si="0"/>
        <v>0</v>
      </c>
      <c r="S6" s="5">
        <f t="shared" si="0"/>
        <v>0</v>
      </c>
      <c r="T6" s="5">
        <f t="shared" si="0"/>
        <v>0</v>
      </c>
      <c r="U6" s="5">
        <f t="shared" ref="U6:Y6" si="1">+U4-U5</f>
        <v>0</v>
      </c>
      <c r="V6" s="5">
        <f t="shared" si="1"/>
        <v>0</v>
      </c>
      <c r="W6" s="5">
        <f t="shared" si="1"/>
        <v>0</v>
      </c>
      <c r="X6" s="5">
        <f t="shared" si="1"/>
        <v>0</v>
      </c>
      <c r="Y6" s="5">
        <f t="shared" si="1"/>
        <v>0</v>
      </c>
      <c r="Z6" s="5">
        <f>+Z4-Z5</f>
        <v>0</v>
      </c>
      <c r="AA6" s="5">
        <f>+AA4-AA5</f>
        <v>0</v>
      </c>
      <c r="AB6" s="5">
        <f>+AB4-AB5</f>
        <v>0</v>
      </c>
      <c r="AC6" s="5">
        <f>+AC4-AC5</f>
        <v>0</v>
      </c>
    </row>
    <row r="7" spans="1:29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9" x14ac:dyDescent="0.25">
      <c r="A8" s="3" t="s">
        <v>366</v>
      </c>
    </row>
    <row r="9" spans="1:29" x14ac:dyDescent="0.25">
      <c r="A9" s="17" t="s">
        <v>367</v>
      </c>
      <c r="B9" s="605">
        <v>0</v>
      </c>
      <c r="C9" s="605">
        <v>0</v>
      </c>
      <c r="D9" s="605">
        <v>0</v>
      </c>
      <c r="E9" s="605">
        <v>0</v>
      </c>
      <c r="F9" s="605">
        <v>0</v>
      </c>
      <c r="G9" s="605">
        <v>0</v>
      </c>
      <c r="H9" s="605">
        <v>0</v>
      </c>
      <c r="I9" s="605">
        <v>0</v>
      </c>
      <c r="J9" s="605">
        <v>0</v>
      </c>
      <c r="K9" s="605">
        <v>0</v>
      </c>
      <c r="L9" s="605">
        <v>0</v>
      </c>
      <c r="M9" s="605">
        <v>0</v>
      </c>
      <c r="N9" s="605">
        <v>0</v>
      </c>
      <c r="O9" s="605">
        <v>0</v>
      </c>
      <c r="P9" s="605">
        <v>0</v>
      </c>
      <c r="Q9" s="605">
        <v>0</v>
      </c>
      <c r="R9" s="605">
        <v>0</v>
      </c>
      <c r="S9" s="605">
        <v>0</v>
      </c>
      <c r="T9" s="605">
        <v>0</v>
      </c>
    </row>
    <row r="10" spans="1:29" x14ac:dyDescent="0.25">
      <c r="A10" t="s">
        <v>361</v>
      </c>
      <c r="B10" s="492">
        <v>0</v>
      </c>
      <c r="C10" s="492">
        <v>0</v>
      </c>
      <c r="D10" s="492">
        <v>0</v>
      </c>
      <c r="E10" s="492">
        <v>0</v>
      </c>
      <c r="F10" s="492">
        <v>0</v>
      </c>
      <c r="G10" s="492">
        <v>0</v>
      </c>
      <c r="H10" s="492">
        <v>0</v>
      </c>
      <c r="I10" s="492">
        <v>0</v>
      </c>
      <c r="J10" s="492">
        <v>0</v>
      </c>
      <c r="K10" s="492">
        <v>0</v>
      </c>
      <c r="L10" s="492">
        <v>0</v>
      </c>
      <c r="M10" s="492">
        <v>0</v>
      </c>
      <c r="N10" s="492">
        <v>0</v>
      </c>
      <c r="O10" s="492">
        <v>0</v>
      </c>
      <c r="P10" s="492">
        <v>0</v>
      </c>
      <c r="Q10" s="492">
        <v>0</v>
      </c>
      <c r="R10" s="492">
        <v>0</v>
      </c>
      <c r="S10" s="492">
        <v>0</v>
      </c>
      <c r="T10" s="492">
        <v>0</v>
      </c>
    </row>
    <row r="11" spans="1:29" x14ac:dyDescent="0.25">
      <c r="A11" s="603" t="s">
        <v>362</v>
      </c>
      <c r="B11" s="606">
        <v>0</v>
      </c>
      <c r="C11" s="606">
        <v>0</v>
      </c>
      <c r="D11" s="606">
        <v>0</v>
      </c>
      <c r="E11" s="606">
        <v>0</v>
      </c>
      <c r="F11" s="606">
        <v>0</v>
      </c>
      <c r="G11" s="606">
        <v>0</v>
      </c>
      <c r="H11" s="606">
        <v>0</v>
      </c>
      <c r="I11" s="606">
        <v>0</v>
      </c>
      <c r="J11" s="606">
        <v>0</v>
      </c>
      <c r="K11" s="606">
        <v>0</v>
      </c>
      <c r="L11" s="606">
        <v>0</v>
      </c>
      <c r="M11" s="606">
        <v>0</v>
      </c>
      <c r="N11" s="606">
        <v>0</v>
      </c>
      <c r="O11" s="606">
        <v>0</v>
      </c>
      <c r="P11" s="606">
        <v>0</v>
      </c>
      <c r="Q11" s="606">
        <v>0</v>
      </c>
      <c r="R11" s="606">
        <v>0</v>
      </c>
      <c r="S11" s="606">
        <v>0</v>
      </c>
      <c r="T11" s="606">
        <v>0</v>
      </c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x14ac:dyDescent="0.25">
      <c r="A12" t="s">
        <v>828</v>
      </c>
      <c r="B12" s="5">
        <f>IF(SUM(B6:B11)&lt;0,SUM(B6:B11),0)</f>
        <v>0</v>
      </c>
      <c r="C12" s="5">
        <f t="shared" ref="C12:Q12" si="2">IF(SUM(C6:C11)&lt;0,SUM(C6:C11),0)</f>
        <v>0</v>
      </c>
      <c r="D12" s="5">
        <f t="shared" si="2"/>
        <v>0</v>
      </c>
      <c r="E12" s="5">
        <f t="shared" si="2"/>
        <v>0</v>
      </c>
      <c r="F12" s="5">
        <f t="shared" si="2"/>
        <v>0</v>
      </c>
      <c r="G12" s="5">
        <f t="shared" si="2"/>
        <v>0</v>
      </c>
      <c r="H12" s="5">
        <f t="shared" si="2"/>
        <v>0</v>
      </c>
      <c r="I12" s="5">
        <f t="shared" si="2"/>
        <v>0</v>
      </c>
      <c r="J12" s="5">
        <f t="shared" si="2"/>
        <v>0</v>
      </c>
      <c r="K12" s="5">
        <f t="shared" si="2"/>
        <v>0</v>
      </c>
      <c r="L12" s="5">
        <f t="shared" si="2"/>
        <v>0</v>
      </c>
      <c r="M12" s="5">
        <f t="shared" si="2"/>
        <v>0</v>
      </c>
      <c r="N12" s="5">
        <f t="shared" si="2"/>
        <v>0</v>
      </c>
      <c r="O12" s="5">
        <f t="shared" si="2"/>
        <v>0</v>
      </c>
      <c r="P12" s="5">
        <f t="shared" si="2"/>
        <v>0</v>
      </c>
      <c r="Q12" s="5">
        <f t="shared" si="2"/>
        <v>0</v>
      </c>
      <c r="R12" s="5">
        <f>IF(SUM(R6:R11)&lt;0,SUM(R6:R11),0)</f>
        <v>0</v>
      </c>
      <c r="S12" s="5">
        <f>IF(SUM(S6:S11)&lt;0,SUM(S6:S11),0)</f>
        <v>0</v>
      </c>
      <c r="T12" s="5">
        <f t="shared" ref="T12:Y12" si="3">IF(SUM(T6:T11)&lt;0,SUM(T6:T11),0)</f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>IF(SUM(Z6:Z11)&lt;0,SUM(Z6:Z11),0)</f>
        <v>0</v>
      </c>
      <c r="AA12" s="5">
        <f>IF(SUM(AA6:AA11)&lt;0,SUM(AA6:AA11),0)</f>
        <v>0</v>
      </c>
      <c r="AB12" s="5">
        <f>IF(SUM(AB6:AB11)&lt;0,SUM(AB6:AB11),0)</f>
        <v>0</v>
      </c>
      <c r="AC12" s="5">
        <f>IF(SUM(AC6:AC11)&lt;0,SUM(AC6:AC11),0)</f>
        <v>0</v>
      </c>
    </row>
    <row r="13" spans="1:29" x14ac:dyDescent="0.25">
      <c r="B13" s="492"/>
      <c r="C13" s="492"/>
      <c r="D13" s="492"/>
      <c r="E13" s="492"/>
      <c r="F13" s="492"/>
      <c r="G13" s="492"/>
      <c r="H13" s="494" t="s">
        <v>613</v>
      </c>
      <c r="I13" s="494" t="s">
        <v>613</v>
      </c>
      <c r="J13" s="492"/>
      <c r="K13" s="492"/>
      <c r="L13" s="494" t="s">
        <v>613</v>
      </c>
      <c r="M13" s="494" t="s">
        <v>613</v>
      </c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</row>
    <row r="14" spans="1:29" x14ac:dyDescent="0.25">
      <c r="B14" s="492"/>
      <c r="C14" s="492"/>
      <c r="D14" s="492"/>
      <c r="E14" s="492"/>
      <c r="F14" s="492"/>
      <c r="G14" s="492"/>
      <c r="H14" s="494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</row>
    <row r="15" spans="1:29" x14ac:dyDescent="0.25">
      <c r="A15" s="607" t="s">
        <v>363</v>
      </c>
      <c r="B15" s="608"/>
      <c r="C15" s="608"/>
      <c r="D15" s="608"/>
      <c r="E15" s="608"/>
      <c r="F15" s="492">
        <f t="shared" ref="F15:T15" si="4">ROUND(SUM(B5:F5)/5,0)</f>
        <v>0</v>
      </c>
      <c r="G15" s="492">
        <f t="shared" si="4"/>
        <v>0</v>
      </c>
      <c r="H15" s="492">
        <f t="shared" si="4"/>
        <v>0</v>
      </c>
      <c r="I15" s="492">
        <f t="shared" si="4"/>
        <v>0</v>
      </c>
      <c r="J15" s="492"/>
      <c r="K15" s="492"/>
      <c r="L15" s="492"/>
      <c r="M15" s="492"/>
      <c r="N15" s="492"/>
      <c r="O15" s="492"/>
      <c r="P15" s="492"/>
      <c r="Q15" s="492"/>
      <c r="R15" s="492">
        <f>ROUND(SUM(N5:R5)/5,0)</f>
        <v>0</v>
      </c>
      <c r="S15" s="492">
        <f>ROUND(SUM(O5:S5)/5,0)</f>
        <v>0</v>
      </c>
      <c r="T15" s="492">
        <f t="shared" si="4"/>
        <v>0</v>
      </c>
      <c r="U15" s="492">
        <f>ROUND(SUM(Q5:U5)/5,0)</f>
        <v>0</v>
      </c>
      <c r="V15" s="492">
        <f t="shared" ref="V15:Z15" si="5">ROUND(SUM(R5:V5)/5,0)</f>
        <v>0</v>
      </c>
      <c r="W15" s="492">
        <f t="shared" si="5"/>
        <v>0</v>
      </c>
      <c r="X15" s="492">
        <f t="shared" si="5"/>
        <v>0</v>
      </c>
      <c r="Y15" s="492">
        <f t="shared" si="5"/>
        <v>0</v>
      </c>
      <c r="Z15" s="492">
        <f t="shared" si="5"/>
        <v>0</v>
      </c>
      <c r="AA15" s="492">
        <f>ROUND(SUM(W5:AA5)/5,0)</f>
        <v>0</v>
      </c>
      <c r="AB15" s="492">
        <f t="shared" ref="AB15:AC15" si="6">ROUND(SUM(X5:AB5)/5,0)</f>
        <v>0</v>
      </c>
      <c r="AC15" s="492">
        <f t="shared" si="6"/>
        <v>0</v>
      </c>
    </row>
    <row r="16" spans="1:29" x14ac:dyDescent="0.25">
      <c r="A16" s="607" t="s">
        <v>364</v>
      </c>
      <c r="B16" s="609"/>
      <c r="C16" s="609"/>
      <c r="D16" s="609"/>
      <c r="E16" s="609"/>
      <c r="F16" s="608"/>
      <c r="G16" s="608"/>
      <c r="H16" s="608"/>
      <c r="I16" s="608"/>
      <c r="J16" s="608"/>
      <c r="K16" s="492">
        <f t="shared" ref="K16:M16" si="7">ROUND(SUM(B5:K5)/10,0)</f>
        <v>0</v>
      </c>
      <c r="L16" s="492">
        <f t="shared" si="7"/>
        <v>0</v>
      </c>
      <c r="M16" s="492">
        <f t="shared" si="7"/>
        <v>0</v>
      </c>
      <c r="N16" s="492"/>
      <c r="O16" s="492"/>
      <c r="P16" s="492"/>
      <c r="Q16" s="492"/>
      <c r="R16" s="492"/>
      <c r="S16" s="492"/>
      <c r="T16" s="492"/>
      <c r="U16" s="492"/>
      <c r="V16" s="492"/>
      <c r="W16" s="492">
        <f>ROUND(SUM(N5:W5)/10,0)</f>
        <v>0</v>
      </c>
      <c r="X16" s="492">
        <f>ROUND(SUM(O5:X5)/10,0)</f>
        <v>0</v>
      </c>
      <c r="Y16" s="492">
        <f>ROUND(SUM(P5:Y5)/10,0)</f>
        <v>0</v>
      </c>
      <c r="Z16" s="492">
        <f>ROUND(SUM(Q5:Z5)/10,0)</f>
        <v>0</v>
      </c>
      <c r="AA16" s="492">
        <f>ROUND(SUM(R5:AA5)/10,0)</f>
        <v>0</v>
      </c>
      <c r="AB16" s="492">
        <f t="shared" ref="AB16:AC16" si="8">ROUND(SUM(S5:AB5)/10,0)</f>
        <v>0</v>
      </c>
      <c r="AC16" s="492">
        <f t="shared" si="8"/>
        <v>0</v>
      </c>
    </row>
    <row r="17" spans="1:17" x14ac:dyDescent="0.25">
      <c r="F17" s="492"/>
      <c r="G17" s="492"/>
      <c r="H17" s="492"/>
      <c r="J17" s="492"/>
      <c r="K17" s="492"/>
      <c r="L17" s="610"/>
      <c r="M17" s="492"/>
      <c r="N17" s="492"/>
      <c r="O17" s="492"/>
      <c r="P17" s="492"/>
      <c r="Q17" s="492"/>
    </row>
    <row r="18" spans="1:17" x14ac:dyDescent="0.25"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</row>
    <row r="19" spans="1:17" x14ac:dyDescent="0.25">
      <c r="F19" s="492"/>
      <c r="G19" s="492"/>
      <c r="H19" s="492"/>
      <c r="I19" s="492"/>
      <c r="J19" s="492"/>
      <c r="K19" s="492"/>
      <c r="L19" s="492"/>
      <c r="M19" s="492"/>
      <c r="N19" s="492"/>
      <c r="O19" s="492"/>
      <c r="P19" s="492"/>
      <c r="Q19" s="492"/>
    </row>
    <row r="20" spans="1:17" x14ac:dyDescent="0.25">
      <c r="A20" s="825" t="s">
        <v>614</v>
      </c>
      <c r="B20" s="825"/>
      <c r="F20" s="492"/>
      <c r="G20" s="492"/>
      <c r="H20" s="492"/>
      <c r="I20" s="492"/>
      <c r="J20" s="492"/>
      <c r="K20" s="492"/>
      <c r="L20" s="492"/>
      <c r="M20" s="492"/>
      <c r="N20" s="492"/>
      <c r="O20" s="492"/>
      <c r="P20" s="492"/>
      <c r="Q20" s="492"/>
    </row>
    <row r="21" spans="1:17" x14ac:dyDescent="0.25"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</row>
    <row r="22" spans="1:17" x14ac:dyDescent="0.25">
      <c r="F22" s="492"/>
      <c r="G22" s="492"/>
      <c r="H22" s="492"/>
      <c r="I22" s="492"/>
      <c r="J22" s="492"/>
      <c r="K22" s="492"/>
      <c r="L22" s="492"/>
      <c r="M22" s="492"/>
      <c r="N22" s="492"/>
      <c r="O22" s="492"/>
      <c r="P22" s="492"/>
      <c r="Q22" s="492"/>
    </row>
    <row r="23" spans="1:17" x14ac:dyDescent="0.25">
      <c r="F23" s="492"/>
      <c r="G23" s="492"/>
      <c r="H23" s="492"/>
      <c r="I23" s="492"/>
      <c r="J23" s="492"/>
      <c r="K23" s="492"/>
      <c r="L23" s="492"/>
      <c r="M23" s="492"/>
      <c r="N23" s="492"/>
      <c r="O23" s="492"/>
      <c r="P23" s="492"/>
    </row>
    <row r="24" spans="1:17" x14ac:dyDescent="0.25">
      <c r="F24" s="492"/>
      <c r="G24" s="492"/>
      <c r="H24" s="492"/>
      <c r="I24" s="492"/>
      <c r="J24" s="492"/>
      <c r="K24" s="492"/>
      <c r="L24" s="492"/>
      <c r="M24" s="492"/>
      <c r="N24" s="492"/>
      <c r="O24" s="492"/>
      <c r="P24" s="492"/>
    </row>
    <row r="25" spans="1:17" x14ac:dyDescent="0.25"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</row>
  </sheetData>
  <mergeCells count="1">
    <mergeCell ref="A20:B20"/>
  </mergeCells>
  <phoneticPr fontId="10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ignoredErrors>
    <ignoredError sqref="F16:M16 F15:I15 T15 V15:Z15 R16:AA16 S15 AA15 U15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2CA1-2DBA-4EBD-8B6D-8A5BFB5C46A7}">
  <sheetPr>
    <tabColor rgb="FFFFCCFF"/>
  </sheetPr>
  <dimension ref="A1:U580"/>
  <sheetViews>
    <sheetView showGridLines="0" zoomScaleNormal="100" zoomScaleSheetLayoutView="100" workbookViewId="0">
      <pane xSplit="8" ySplit="4" topLeftCell="I539" activePane="bottomRight" state="frozen"/>
      <selection pane="topRight" activeCell="I1" sqref="I1"/>
      <selection pane="bottomLeft" activeCell="A5" sqref="A5"/>
      <selection pane="bottomRight" activeCell="A557" sqref="A557"/>
    </sheetView>
  </sheetViews>
  <sheetFormatPr defaultColWidth="29.5" defaultRowHeight="15.75" x14ac:dyDescent="0.25"/>
  <cols>
    <col min="1" max="1" width="31.375" customWidth="1"/>
    <col min="2" max="2" width="35" bestFit="1" customWidth="1"/>
    <col min="3" max="3" width="28.875" customWidth="1"/>
    <col min="4" max="4" width="10.375" style="440" bestFit="1" customWidth="1"/>
    <col min="5" max="5" width="8" bestFit="1" customWidth="1"/>
    <col min="6" max="6" width="6.5" style="611" bestFit="1" customWidth="1"/>
    <col min="7" max="8" width="6.375" style="611" bestFit="1" customWidth="1"/>
    <col min="9" max="9" width="8.5" style="611" bestFit="1" customWidth="1"/>
    <col min="10" max="14" width="8.5" bestFit="1" customWidth="1"/>
    <col min="15" max="15" width="8.5" customWidth="1"/>
    <col min="17" max="17" width="63.125" bestFit="1" customWidth="1"/>
  </cols>
  <sheetData>
    <row r="1" spans="1:19" x14ac:dyDescent="0.25">
      <c r="A1" s="62" t="str">
        <f>COLA!A1</f>
        <v xml:space="preserve">City/Town of </v>
      </c>
      <c r="E1" t="s">
        <v>854</v>
      </c>
    </row>
    <row r="2" spans="1:19" x14ac:dyDescent="0.25">
      <c r="D2" s="440" t="s">
        <v>873</v>
      </c>
      <c r="E2" t="s">
        <v>524</v>
      </c>
      <c r="F2" s="440" t="s">
        <v>856</v>
      </c>
      <c r="G2" s="440" t="s">
        <v>876</v>
      </c>
      <c r="H2" s="440" t="s">
        <v>875</v>
      </c>
    </row>
    <row r="3" spans="1:19" x14ac:dyDescent="0.25">
      <c r="A3" s="339" t="s">
        <v>620</v>
      </c>
      <c r="B3" s="430" t="s">
        <v>522</v>
      </c>
      <c r="C3" s="430" t="s">
        <v>852</v>
      </c>
      <c r="D3" s="440" t="s">
        <v>369</v>
      </c>
      <c r="E3" t="s">
        <v>853</v>
      </c>
      <c r="F3" s="440" t="s">
        <v>855</v>
      </c>
      <c r="G3" t="s">
        <v>877</v>
      </c>
      <c r="H3" s="780" t="s">
        <v>878</v>
      </c>
      <c r="I3" s="409" t="str">
        <f>'Fiscal Years'!H10</f>
        <v>FY2026</v>
      </c>
      <c r="J3" s="409" t="str">
        <f>'Fiscal Years'!I10</f>
        <v>FY2027</v>
      </c>
      <c r="K3" s="409" t="str">
        <f>'Fiscal Years'!J10</f>
        <v>FY2028</v>
      </c>
      <c r="L3" s="409" t="str">
        <f>'Fiscal Years'!K10</f>
        <v>FY2029</v>
      </c>
      <c r="M3" s="409" t="str">
        <f>'Fiscal Years'!L10</f>
        <v>FY2030</v>
      </c>
      <c r="N3" s="409" t="str">
        <f>'Fiscal Years'!M10</f>
        <v>FY2031</v>
      </c>
      <c r="O3" s="409" t="str">
        <f>'Fiscal Years'!N10</f>
        <v>FY2032</v>
      </c>
      <c r="S3" s="824"/>
    </row>
    <row r="4" spans="1:19" x14ac:dyDescent="0.25">
      <c r="I4" s="339" t="s">
        <v>9</v>
      </c>
      <c r="J4" s="339" t="s">
        <v>9</v>
      </c>
      <c r="K4" s="409" t="s">
        <v>11</v>
      </c>
      <c r="L4" s="409" t="s">
        <v>11</v>
      </c>
      <c r="M4" s="409" t="s">
        <v>11</v>
      </c>
      <c r="N4" s="409" t="s">
        <v>11</v>
      </c>
      <c r="O4" s="409" t="s">
        <v>11</v>
      </c>
      <c r="S4" s="824"/>
    </row>
    <row r="5" spans="1:19" x14ac:dyDescent="0.25">
      <c r="A5" s="81" t="s">
        <v>43</v>
      </c>
      <c r="B5" s="430"/>
      <c r="C5" s="430"/>
      <c r="E5" s="430"/>
      <c r="F5" s="440"/>
      <c r="G5" s="440"/>
      <c r="H5" s="440"/>
      <c r="I5" s="440"/>
      <c r="J5" s="430"/>
      <c r="K5" s="430"/>
      <c r="L5" s="409"/>
      <c r="M5" s="409"/>
      <c r="N5" s="409"/>
      <c r="O5" s="409"/>
      <c r="S5" s="824"/>
    </row>
    <row r="6" spans="1:19" x14ac:dyDescent="0.25">
      <c r="A6" s="58"/>
      <c r="B6" s="58"/>
      <c r="C6" s="58"/>
      <c r="D6" s="613"/>
      <c r="E6" s="58" t="s">
        <v>869</v>
      </c>
      <c r="F6" s="612"/>
      <c r="G6" s="612"/>
      <c r="H6" s="612"/>
      <c r="I6" s="614">
        <v>0</v>
      </c>
      <c r="J6" s="614">
        <v>0</v>
      </c>
      <c r="K6" s="614">
        <v>0</v>
      </c>
      <c r="L6" s="614">
        <v>0</v>
      </c>
      <c r="M6" s="614">
        <v>0</v>
      </c>
      <c r="N6" s="614">
        <v>0</v>
      </c>
      <c r="O6" s="614">
        <v>0</v>
      </c>
      <c r="Q6" t="s">
        <v>525</v>
      </c>
    </row>
    <row r="7" spans="1:19" x14ac:dyDescent="0.25">
      <c r="A7" s="58"/>
      <c r="B7" s="58"/>
      <c r="C7" s="58"/>
      <c r="D7" s="613"/>
      <c r="E7" s="58"/>
      <c r="F7" s="612"/>
      <c r="G7" s="612"/>
      <c r="H7" s="612"/>
      <c r="I7" s="614">
        <v>0</v>
      </c>
      <c r="J7" s="614">
        <v>0</v>
      </c>
      <c r="K7" s="614">
        <v>0</v>
      </c>
      <c r="L7" s="614">
        <v>0</v>
      </c>
      <c r="M7" s="614">
        <v>0</v>
      </c>
      <c r="N7" s="614">
        <v>0</v>
      </c>
      <c r="O7" s="614">
        <v>0</v>
      </c>
      <c r="Q7" t="s">
        <v>527</v>
      </c>
    </row>
    <row r="8" spans="1:19" x14ac:dyDescent="0.25">
      <c r="A8" s="58"/>
      <c r="B8" s="58"/>
      <c r="C8" s="58"/>
      <c r="D8" s="613"/>
      <c r="E8" s="58"/>
      <c r="F8" s="612"/>
      <c r="G8" s="612"/>
      <c r="H8" s="612"/>
      <c r="I8" s="614">
        <v>0</v>
      </c>
      <c r="J8" s="614">
        <v>0</v>
      </c>
      <c r="K8" s="614">
        <v>0</v>
      </c>
      <c r="L8" s="614">
        <v>0</v>
      </c>
      <c r="M8" s="614">
        <v>0</v>
      </c>
      <c r="N8" s="614">
        <v>0</v>
      </c>
      <c r="O8" s="614">
        <v>0</v>
      </c>
      <c r="Q8" t="s">
        <v>529</v>
      </c>
    </row>
    <row r="9" spans="1:19" x14ac:dyDescent="0.25">
      <c r="A9" s="58"/>
      <c r="B9" s="58"/>
      <c r="C9" s="58"/>
      <c r="D9" s="615"/>
      <c r="E9" s="58"/>
      <c r="F9" s="612"/>
      <c r="G9" s="612"/>
      <c r="H9" s="612"/>
      <c r="I9" s="614">
        <v>0</v>
      </c>
      <c r="J9" s="614">
        <v>0</v>
      </c>
      <c r="K9" s="614">
        <v>0</v>
      </c>
      <c r="L9" s="614">
        <v>0</v>
      </c>
      <c r="M9" s="614">
        <v>0</v>
      </c>
      <c r="N9" s="614">
        <v>0</v>
      </c>
      <c r="O9" s="614">
        <v>0</v>
      </c>
      <c r="Q9" t="s">
        <v>829</v>
      </c>
    </row>
    <row r="10" spans="1:19" x14ac:dyDescent="0.25">
      <c r="A10" s="58"/>
      <c r="B10" s="58"/>
      <c r="C10" s="58"/>
      <c r="D10" s="613"/>
      <c r="E10" s="58"/>
      <c r="F10" s="612"/>
      <c r="G10" s="612"/>
      <c r="H10" s="612"/>
      <c r="I10" s="614">
        <v>0</v>
      </c>
      <c r="J10" s="614">
        <v>0</v>
      </c>
      <c r="K10" s="614">
        <v>0</v>
      </c>
      <c r="L10" s="614">
        <v>0</v>
      </c>
      <c r="M10" s="614">
        <v>0</v>
      </c>
      <c r="N10" s="614">
        <v>0</v>
      </c>
      <c r="O10" s="614">
        <v>0</v>
      </c>
    </row>
    <row r="11" spans="1:19" x14ac:dyDescent="0.25">
      <c r="A11" s="58"/>
      <c r="B11" s="58"/>
      <c r="C11" s="58"/>
      <c r="D11" s="613"/>
      <c r="E11" s="58"/>
      <c r="F11" s="612"/>
      <c r="G11" s="612"/>
      <c r="H11" s="612"/>
      <c r="I11" s="614"/>
      <c r="J11" s="614"/>
      <c r="K11" s="614"/>
      <c r="L11" s="614"/>
      <c r="M11" s="614"/>
      <c r="N11" s="614"/>
      <c r="O11" s="614"/>
      <c r="Q11" t="s">
        <v>526</v>
      </c>
    </row>
    <row r="12" spans="1:19" x14ac:dyDescent="0.25">
      <c r="A12" s="616" t="s">
        <v>887</v>
      </c>
      <c r="B12" s="617"/>
      <c r="C12" s="617"/>
      <c r="D12" s="619"/>
      <c r="E12" s="617"/>
      <c r="F12" s="618"/>
      <c r="G12" s="618"/>
      <c r="H12" s="618"/>
      <c r="I12" s="620">
        <f t="shared" ref="I12:O12" si="0">SUM(I6:I11)</f>
        <v>0</v>
      </c>
      <c r="J12" s="620">
        <f t="shared" si="0"/>
        <v>0</v>
      </c>
      <c r="K12" s="620">
        <f t="shared" si="0"/>
        <v>0</v>
      </c>
      <c r="L12" s="620">
        <f t="shared" si="0"/>
        <v>0</v>
      </c>
      <c r="M12" s="620">
        <f t="shared" si="0"/>
        <v>0</v>
      </c>
      <c r="N12" s="620">
        <f t="shared" si="0"/>
        <v>0</v>
      </c>
      <c r="O12" s="620">
        <f t="shared" si="0"/>
        <v>0</v>
      </c>
      <c r="Q12" t="s">
        <v>830</v>
      </c>
    </row>
    <row r="14" spans="1:19" x14ac:dyDescent="0.25">
      <c r="A14" s="58"/>
      <c r="B14" s="58"/>
      <c r="C14" s="58"/>
      <c r="D14" s="613"/>
      <c r="E14" s="58" t="s">
        <v>524</v>
      </c>
      <c r="F14" s="612"/>
      <c r="G14" s="612"/>
      <c r="H14" s="612"/>
      <c r="I14" s="614">
        <v>0</v>
      </c>
      <c r="J14" s="614">
        <v>0</v>
      </c>
      <c r="K14" s="614">
        <v>0</v>
      </c>
      <c r="L14" s="614">
        <v>0</v>
      </c>
      <c r="M14" s="614">
        <v>0</v>
      </c>
      <c r="N14" s="614">
        <v>0</v>
      </c>
      <c r="O14" s="614">
        <v>0</v>
      </c>
      <c r="Q14" t="s">
        <v>525</v>
      </c>
    </row>
    <row r="15" spans="1:19" x14ac:dyDescent="0.25">
      <c r="A15" s="58"/>
      <c r="B15" s="58"/>
      <c r="C15" s="58"/>
      <c r="D15" s="613"/>
      <c r="E15" s="58"/>
      <c r="F15" s="612"/>
      <c r="G15" s="612"/>
      <c r="H15" s="612"/>
      <c r="I15" s="614">
        <v>0</v>
      </c>
      <c r="J15" s="614">
        <v>0</v>
      </c>
      <c r="K15" s="614">
        <v>0</v>
      </c>
      <c r="L15" s="614">
        <v>0</v>
      </c>
      <c r="M15" s="614">
        <v>0</v>
      </c>
      <c r="N15" s="614">
        <v>0</v>
      </c>
      <c r="O15" s="614">
        <v>0</v>
      </c>
      <c r="Q15" t="s">
        <v>527</v>
      </c>
    </row>
    <row r="16" spans="1:19" x14ac:dyDescent="0.25">
      <c r="A16" s="58"/>
      <c r="B16" s="58"/>
      <c r="C16" s="58"/>
      <c r="D16" s="613"/>
      <c r="E16" s="58"/>
      <c r="F16" s="612"/>
      <c r="G16" s="612"/>
      <c r="H16" s="612"/>
      <c r="I16" s="614">
        <v>0</v>
      </c>
      <c r="J16" s="614">
        <v>0</v>
      </c>
      <c r="K16" s="614">
        <v>0</v>
      </c>
      <c r="L16" s="614">
        <v>0</v>
      </c>
      <c r="M16" s="614">
        <v>0</v>
      </c>
      <c r="N16" s="614">
        <v>0</v>
      </c>
      <c r="O16" s="614">
        <v>0</v>
      </c>
      <c r="Q16" t="s">
        <v>529</v>
      </c>
    </row>
    <row r="17" spans="1:17" x14ac:dyDescent="0.25">
      <c r="A17" s="58"/>
      <c r="B17" s="58"/>
      <c r="C17" s="58"/>
      <c r="D17" s="615"/>
      <c r="E17" s="58"/>
      <c r="F17" s="612"/>
      <c r="G17" s="612"/>
      <c r="H17" s="612"/>
      <c r="I17" s="614">
        <v>0</v>
      </c>
      <c r="J17" s="614">
        <v>0</v>
      </c>
      <c r="K17" s="614">
        <v>0</v>
      </c>
      <c r="L17" s="614">
        <v>0</v>
      </c>
      <c r="M17" s="614">
        <v>0</v>
      </c>
      <c r="N17" s="614">
        <v>0</v>
      </c>
      <c r="O17" s="614">
        <v>0</v>
      </c>
      <c r="Q17" t="s">
        <v>829</v>
      </c>
    </row>
    <row r="18" spans="1:17" x14ac:dyDescent="0.25">
      <c r="A18" s="58"/>
      <c r="B18" s="58"/>
      <c r="C18" s="58"/>
      <c r="D18" s="613"/>
      <c r="E18" s="58"/>
      <c r="F18" s="612"/>
      <c r="G18" s="612"/>
      <c r="H18" s="612"/>
      <c r="I18" s="614">
        <v>0</v>
      </c>
      <c r="J18" s="614">
        <v>0</v>
      </c>
      <c r="K18" s="614">
        <v>0</v>
      </c>
      <c r="L18" s="614">
        <v>0</v>
      </c>
      <c r="M18" s="614">
        <v>0</v>
      </c>
      <c r="N18" s="614">
        <v>0</v>
      </c>
      <c r="O18" s="614">
        <v>0</v>
      </c>
    </row>
    <row r="19" spans="1:17" x14ac:dyDescent="0.25">
      <c r="A19" s="58"/>
      <c r="B19" s="58"/>
      <c r="C19" s="58"/>
      <c r="D19" s="613"/>
      <c r="E19" s="58"/>
      <c r="F19" s="612"/>
      <c r="G19" s="612"/>
      <c r="H19" s="612"/>
      <c r="I19" s="614"/>
      <c r="J19" s="614"/>
      <c r="K19" s="614"/>
      <c r="L19" s="614"/>
      <c r="M19" s="614"/>
      <c r="N19" s="614"/>
      <c r="O19" s="614"/>
      <c r="Q19" t="s">
        <v>526</v>
      </c>
    </row>
    <row r="20" spans="1:17" x14ac:dyDescent="0.25">
      <c r="A20" s="616" t="s">
        <v>888</v>
      </c>
      <c r="B20" s="617"/>
      <c r="C20" s="617"/>
      <c r="D20" s="619"/>
      <c r="E20" s="617"/>
      <c r="F20" s="618"/>
      <c r="G20" s="618"/>
      <c r="H20" s="618"/>
      <c r="I20" s="620">
        <f t="shared" ref="I20:O20" si="1">SUM(I14:I19)</f>
        <v>0</v>
      </c>
      <c r="J20" s="620">
        <f t="shared" si="1"/>
        <v>0</v>
      </c>
      <c r="K20" s="620">
        <f t="shared" si="1"/>
        <v>0</v>
      </c>
      <c r="L20" s="620">
        <f t="shared" si="1"/>
        <v>0</v>
      </c>
      <c r="M20" s="620">
        <f t="shared" si="1"/>
        <v>0</v>
      </c>
      <c r="N20" s="620">
        <f t="shared" si="1"/>
        <v>0</v>
      </c>
      <c r="O20" s="620">
        <f t="shared" si="1"/>
        <v>0</v>
      </c>
      <c r="Q20" t="s">
        <v>830</v>
      </c>
    </row>
    <row r="22" spans="1:17" x14ac:dyDescent="0.25">
      <c r="A22" s="58" t="s">
        <v>846</v>
      </c>
      <c r="B22" s="58"/>
      <c r="C22" s="58"/>
      <c r="D22" s="622"/>
      <c r="E22" s="58" t="s">
        <v>524</v>
      </c>
      <c r="F22" s="621"/>
      <c r="G22" s="621"/>
      <c r="H22" s="621"/>
      <c r="I22" s="614">
        <v>0</v>
      </c>
      <c r="J22" s="614">
        <v>0</v>
      </c>
      <c r="K22" s="614">
        <v>0</v>
      </c>
      <c r="L22" s="614">
        <v>0</v>
      </c>
      <c r="M22" s="614">
        <v>0</v>
      </c>
      <c r="N22" s="614">
        <v>0</v>
      </c>
      <c r="O22" s="614">
        <v>0</v>
      </c>
      <c r="Q22" t="s">
        <v>528</v>
      </c>
    </row>
    <row r="23" spans="1:17" x14ac:dyDescent="0.25">
      <c r="A23" s="58" t="s">
        <v>846</v>
      </c>
      <c r="B23" s="58"/>
      <c r="C23" s="58"/>
      <c r="D23" s="613"/>
      <c r="E23" s="58" t="s">
        <v>524</v>
      </c>
      <c r="F23" s="612"/>
      <c r="G23" s="612"/>
      <c r="H23" s="612"/>
      <c r="I23" s="614">
        <v>0</v>
      </c>
      <c r="J23" s="614">
        <v>0</v>
      </c>
      <c r="K23" s="614">
        <v>0</v>
      </c>
      <c r="L23" s="614">
        <v>0</v>
      </c>
      <c r="M23" s="614">
        <v>0</v>
      </c>
      <c r="N23" s="614">
        <v>0</v>
      </c>
      <c r="O23" s="614">
        <v>0</v>
      </c>
      <c r="Q23" t="s">
        <v>531</v>
      </c>
    </row>
    <row r="24" spans="1:17" s="430" customFormat="1" x14ac:dyDescent="0.25">
      <c r="A24" s="58" t="s">
        <v>845</v>
      </c>
      <c r="B24" s="58"/>
      <c r="C24" s="58"/>
      <c r="D24" s="623"/>
      <c r="E24" s="58" t="s">
        <v>524</v>
      </c>
      <c r="F24" s="621"/>
      <c r="G24" s="621"/>
      <c r="H24" s="621"/>
      <c r="I24" s="614">
        <v>0</v>
      </c>
      <c r="J24" s="614">
        <v>0</v>
      </c>
      <c r="K24" s="614">
        <v>0</v>
      </c>
      <c r="L24" s="614">
        <v>0</v>
      </c>
      <c r="M24" s="614">
        <v>0</v>
      </c>
      <c r="N24" s="614">
        <v>0</v>
      </c>
      <c r="O24" s="614">
        <v>0</v>
      </c>
      <c r="Q24" t="s">
        <v>532</v>
      </c>
    </row>
    <row r="25" spans="1:17" s="430" customFormat="1" x14ac:dyDescent="0.25">
      <c r="A25" s="58" t="s">
        <v>845</v>
      </c>
      <c r="B25" s="58"/>
      <c r="C25" s="58"/>
      <c r="D25" s="613"/>
      <c r="E25" s="58" t="s">
        <v>524</v>
      </c>
      <c r="F25" s="621"/>
      <c r="G25" s="621"/>
      <c r="H25" s="621"/>
      <c r="I25" s="614">
        <v>0</v>
      </c>
      <c r="J25" s="614">
        <v>0</v>
      </c>
      <c r="K25" s="614">
        <v>0</v>
      </c>
      <c r="L25" s="614">
        <v>0</v>
      </c>
      <c r="M25" s="614">
        <v>0</v>
      </c>
      <c r="N25" s="614">
        <v>0</v>
      </c>
      <c r="O25" s="614">
        <v>0</v>
      </c>
      <c r="Q25" t="s">
        <v>533</v>
      </c>
    </row>
    <row r="26" spans="1:17" s="430" customFormat="1" x14ac:dyDescent="0.25">
      <c r="A26" s="58" t="s">
        <v>847</v>
      </c>
      <c r="B26" s="58" t="s">
        <v>999</v>
      </c>
      <c r="C26" s="58"/>
      <c r="D26" s="613"/>
      <c r="E26" s="58" t="s">
        <v>524</v>
      </c>
      <c r="F26" s="612"/>
      <c r="G26" s="612"/>
      <c r="H26" s="612"/>
      <c r="I26" s="614">
        <v>0</v>
      </c>
      <c r="J26" s="614">
        <v>0</v>
      </c>
      <c r="K26" s="614">
        <v>0</v>
      </c>
      <c r="L26" s="614">
        <v>0</v>
      </c>
      <c r="M26" s="614">
        <v>0</v>
      </c>
      <c r="N26" s="614">
        <v>0</v>
      </c>
      <c r="O26" s="614">
        <v>0</v>
      </c>
      <c r="Q26"/>
    </row>
    <row r="27" spans="1:17" s="430" customFormat="1" x14ac:dyDescent="0.25">
      <c r="A27" s="58" t="s">
        <v>847</v>
      </c>
      <c r="B27" s="58"/>
      <c r="C27" s="58"/>
      <c r="D27" s="615"/>
      <c r="E27" s="58" t="s">
        <v>524</v>
      </c>
      <c r="F27" s="612"/>
      <c r="G27" s="612"/>
      <c r="H27" s="612"/>
      <c r="I27" s="614">
        <v>0</v>
      </c>
      <c r="J27" s="614">
        <v>0</v>
      </c>
      <c r="K27" s="614">
        <v>0</v>
      </c>
      <c r="L27" s="614">
        <v>0</v>
      </c>
      <c r="M27" s="614">
        <v>0</v>
      </c>
      <c r="N27" s="614">
        <v>0</v>
      </c>
      <c r="O27" s="614">
        <v>0</v>
      </c>
      <c r="Q27"/>
    </row>
    <row r="28" spans="1:17" s="430" customFormat="1" x14ac:dyDescent="0.25">
      <c r="A28" s="58" t="s">
        <v>848</v>
      </c>
      <c r="B28" s="58"/>
      <c r="C28" s="58"/>
      <c r="D28" s="615"/>
      <c r="E28" s="58" t="s">
        <v>524</v>
      </c>
      <c r="F28" s="612"/>
      <c r="G28" s="612"/>
      <c r="H28" s="612"/>
      <c r="I28" s="614">
        <v>0</v>
      </c>
      <c r="J28" s="614">
        <v>0</v>
      </c>
      <c r="K28" s="614">
        <v>0</v>
      </c>
      <c r="L28" s="614">
        <v>0</v>
      </c>
      <c r="M28" s="614">
        <v>0</v>
      </c>
      <c r="N28" s="614">
        <v>0</v>
      </c>
      <c r="O28" s="614">
        <v>0</v>
      </c>
      <c r="Q28"/>
    </row>
    <row r="29" spans="1:17" s="430" customFormat="1" x14ac:dyDescent="0.25">
      <c r="A29" s="58" t="s">
        <v>849</v>
      </c>
      <c r="B29" s="58"/>
      <c r="C29" s="58"/>
      <c r="D29" s="615"/>
      <c r="E29" s="58" t="s">
        <v>524</v>
      </c>
      <c r="F29" s="612"/>
      <c r="G29" s="612"/>
      <c r="H29" s="612"/>
      <c r="I29" s="614">
        <v>0</v>
      </c>
      <c r="J29" s="614">
        <v>0</v>
      </c>
      <c r="K29" s="614">
        <v>0</v>
      </c>
      <c r="L29" s="614">
        <v>0</v>
      </c>
      <c r="M29" s="614">
        <v>0</v>
      </c>
      <c r="N29" s="614">
        <v>0</v>
      </c>
      <c r="O29" s="614">
        <v>0</v>
      </c>
      <c r="Q29"/>
    </row>
    <row r="30" spans="1:17" s="430" customFormat="1" x14ac:dyDescent="0.25">
      <c r="A30" s="58" t="s">
        <v>871</v>
      </c>
      <c r="B30" s="58"/>
      <c r="C30" s="58"/>
      <c r="D30" s="615"/>
      <c r="E30" s="58" t="s">
        <v>524</v>
      </c>
      <c r="F30" s="612"/>
      <c r="G30" s="612"/>
      <c r="H30" s="612"/>
      <c r="I30" s="614"/>
      <c r="J30" s="614"/>
      <c r="K30" s="614"/>
      <c r="L30" s="614"/>
      <c r="M30" s="614"/>
      <c r="N30" s="614"/>
      <c r="O30" s="614"/>
      <c r="Q30"/>
    </row>
    <row r="31" spans="1:17" s="430" customFormat="1" x14ac:dyDescent="0.25">
      <c r="A31" s="58" t="s">
        <v>872</v>
      </c>
      <c r="B31" s="58"/>
      <c r="C31" s="58"/>
      <c r="D31" s="615"/>
      <c r="E31" s="58" t="s">
        <v>524</v>
      </c>
      <c r="F31" s="612"/>
      <c r="G31" s="612"/>
      <c r="H31" s="612"/>
      <c r="I31" s="614"/>
      <c r="J31" s="614"/>
      <c r="K31" s="614"/>
      <c r="L31" s="614"/>
      <c r="M31" s="614"/>
      <c r="N31" s="614"/>
      <c r="O31" s="614"/>
      <c r="Q31"/>
    </row>
    <row r="32" spans="1:17" s="430" customFormat="1" x14ac:dyDescent="0.25">
      <c r="A32" s="58" t="s">
        <v>850</v>
      </c>
      <c r="B32" s="58"/>
      <c r="C32" s="58"/>
      <c r="D32" s="615"/>
      <c r="E32" s="58" t="s">
        <v>524</v>
      </c>
      <c r="F32" s="612"/>
      <c r="G32" s="612"/>
      <c r="H32" s="612"/>
      <c r="I32" s="614">
        <v>0</v>
      </c>
      <c r="J32" s="614">
        <v>0</v>
      </c>
      <c r="K32" s="614">
        <v>0</v>
      </c>
      <c r="L32" s="614">
        <v>0</v>
      </c>
      <c r="M32" s="614">
        <v>0</v>
      </c>
      <c r="N32" s="614">
        <v>0</v>
      </c>
      <c r="O32" s="614">
        <v>0</v>
      </c>
      <c r="Q32"/>
    </row>
    <row r="33" spans="1:17" s="430" customFormat="1" x14ac:dyDescent="0.25">
      <c r="A33" s="58" t="s">
        <v>851</v>
      </c>
      <c r="B33" s="58"/>
      <c r="C33" s="58"/>
      <c r="D33" s="615"/>
      <c r="E33" s="58" t="s">
        <v>524</v>
      </c>
      <c r="F33" s="612"/>
      <c r="G33" s="612"/>
      <c r="H33" s="612"/>
      <c r="I33" s="614">
        <v>0</v>
      </c>
      <c r="J33" s="614">
        <v>0</v>
      </c>
      <c r="K33" s="614">
        <v>0</v>
      </c>
      <c r="L33" s="614">
        <v>0</v>
      </c>
      <c r="M33" s="614">
        <v>0</v>
      </c>
      <c r="N33" s="614">
        <v>0</v>
      </c>
      <c r="O33" s="614">
        <v>0</v>
      </c>
      <c r="Q33"/>
    </row>
    <row r="34" spans="1:17" s="430" customFormat="1" x14ac:dyDescent="0.25">
      <c r="A34" s="58" t="s">
        <v>859</v>
      </c>
      <c r="B34" s="58"/>
      <c r="C34" s="58"/>
      <c r="D34" s="615"/>
      <c r="E34" s="58" t="s">
        <v>524</v>
      </c>
      <c r="F34" s="612"/>
      <c r="G34" s="612"/>
      <c r="H34" s="612"/>
      <c r="I34" s="614">
        <v>0</v>
      </c>
      <c r="J34" s="614">
        <v>0</v>
      </c>
      <c r="K34" s="614">
        <v>0</v>
      </c>
      <c r="L34" s="614">
        <v>0</v>
      </c>
      <c r="M34" s="614">
        <v>0</v>
      </c>
      <c r="N34" s="614">
        <v>0</v>
      </c>
      <c r="O34" s="614">
        <v>0</v>
      </c>
      <c r="Q34"/>
    </row>
    <row r="35" spans="1:17" s="430" customFormat="1" x14ac:dyDescent="0.25">
      <c r="A35" s="58" t="s">
        <v>860</v>
      </c>
      <c r="B35" s="58"/>
      <c r="C35" s="58"/>
      <c r="D35" s="615"/>
      <c r="E35" s="58" t="s">
        <v>524</v>
      </c>
      <c r="F35" s="612"/>
      <c r="G35" s="612"/>
      <c r="H35" s="612"/>
      <c r="I35" s="614">
        <v>0</v>
      </c>
      <c r="J35" s="614">
        <v>0</v>
      </c>
      <c r="K35" s="614">
        <v>0</v>
      </c>
      <c r="L35" s="614">
        <v>0</v>
      </c>
      <c r="M35" s="614">
        <v>0</v>
      </c>
      <c r="N35" s="614">
        <v>0</v>
      </c>
      <c r="O35" s="614">
        <v>0</v>
      </c>
      <c r="Q35"/>
    </row>
    <row r="36" spans="1:17" s="430" customFormat="1" x14ac:dyDescent="0.25">
      <c r="A36" s="58" t="s">
        <v>861</v>
      </c>
      <c r="B36" s="58"/>
      <c r="C36" s="58"/>
      <c r="D36" s="615"/>
      <c r="E36" s="58" t="s">
        <v>524</v>
      </c>
      <c r="F36" s="612"/>
      <c r="G36" s="612"/>
      <c r="H36" s="612"/>
      <c r="I36" s="614">
        <v>0</v>
      </c>
      <c r="J36" s="614">
        <v>0</v>
      </c>
      <c r="K36" s="614">
        <v>0</v>
      </c>
      <c r="L36" s="614">
        <v>0</v>
      </c>
      <c r="M36" s="614">
        <v>0</v>
      </c>
      <c r="N36" s="614">
        <v>0</v>
      </c>
      <c r="O36" s="614">
        <v>0</v>
      </c>
      <c r="Q36"/>
    </row>
    <row r="37" spans="1:17" s="430" customFormat="1" x14ac:dyDescent="0.25">
      <c r="A37" s="58" t="s">
        <v>862</v>
      </c>
      <c r="B37" s="58"/>
      <c r="C37" s="58"/>
      <c r="D37" s="615"/>
      <c r="E37" s="58" t="s">
        <v>524</v>
      </c>
      <c r="F37" s="612"/>
      <c r="G37" s="612"/>
      <c r="H37" s="612"/>
      <c r="I37" s="614">
        <v>0</v>
      </c>
      <c r="J37" s="614">
        <v>0</v>
      </c>
      <c r="K37" s="614">
        <v>0</v>
      </c>
      <c r="L37" s="614">
        <v>0</v>
      </c>
      <c r="M37" s="614">
        <v>0</v>
      </c>
      <c r="N37" s="614">
        <v>0</v>
      </c>
      <c r="O37" s="614">
        <v>0</v>
      </c>
      <c r="Q37"/>
    </row>
    <row r="38" spans="1:17" s="430" customFormat="1" x14ac:dyDescent="0.25">
      <c r="A38" s="58" t="s">
        <v>863</v>
      </c>
      <c r="B38" s="58"/>
      <c r="C38" s="58"/>
      <c r="D38" s="615"/>
      <c r="E38" s="58" t="s">
        <v>524</v>
      </c>
      <c r="F38" s="612"/>
      <c r="G38" s="612"/>
      <c r="H38" s="612"/>
      <c r="I38" s="614">
        <v>0</v>
      </c>
      <c r="J38" s="614">
        <v>0</v>
      </c>
      <c r="K38" s="614">
        <v>0</v>
      </c>
      <c r="L38" s="614">
        <v>0</v>
      </c>
      <c r="M38" s="614">
        <v>0</v>
      </c>
      <c r="N38" s="614">
        <v>0</v>
      </c>
      <c r="O38" s="614">
        <v>0</v>
      </c>
      <c r="Q38"/>
    </row>
    <row r="39" spans="1:17" s="430" customFormat="1" x14ac:dyDescent="0.25">
      <c r="A39" s="58" t="s">
        <v>864</v>
      </c>
      <c r="B39" s="58"/>
      <c r="C39" s="58"/>
      <c r="D39" s="615"/>
      <c r="E39" s="58" t="s">
        <v>524</v>
      </c>
      <c r="F39" s="612"/>
      <c r="G39" s="612"/>
      <c r="H39" s="612"/>
      <c r="I39" s="614">
        <v>0</v>
      </c>
      <c r="J39" s="614">
        <v>0</v>
      </c>
      <c r="K39" s="614">
        <v>0</v>
      </c>
      <c r="L39" s="614">
        <v>0</v>
      </c>
      <c r="M39" s="614">
        <v>0</v>
      </c>
      <c r="N39" s="614">
        <v>0</v>
      </c>
      <c r="O39" s="614">
        <v>0</v>
      </c>
      <c r="Q39"/>
    </row>
    <row r="40" spans="1:17" s="430" customFormat="1" x14ac:dyDescent="0.25">
      <c r="A40" s="58" t="s">
        <v>865</v>
      </c>
      <c r="B40" s="58"/>
      <c r="C40" s="58"/>
      <c r="D40" s="615"/>
      <c r="E40" s="58" t="s">
        <v>524</v>
      </c>
      <c r="F40" s="612"/>
      <c r="G40" s="612"/>
      <c r="H40" s="612"/>
      <c r="I40" s="614">
        <v>0</v>
      </c>
      <c r="J40" s="614">
        <v>0</v>
      </c>
      <c r="K40" s="614">
        <v>0</v>
      </c>
      <c r="L40" s="614">
        <v>0</v>
      </c>
      <c r="M40" s="614">
        <v>0</v>
      </c>
      <c r="N40" s="614">
        <v>0</v>
      </c>
      <c r="O40" s="614">
        <v>0</v>
      </c>
      <c r="Q40"/>
    </row>
    <row r="41" spans="1:17" s="430" customFormat="1" x14ac:dyDescent="0.25">
      <c r="A41" s="58" t="s">
        <v>866</v>
      </c>
      <c r="B41" s="58"/>
      <c r="C41" s="58"/>
      <c r="D41" s="615"/>
      <c r="E41" s="58" t="s">
        <v>524</v>
      </c>
      <c r="F41" s="612"/>
      <c r="G41" s="612"/>
      <c r="H41" s="612"/>
      <c r="I41" s="614">
        <v>0</v>
      </c>
      <c r="J41" s="614">
        <v>0</v>
      </c>
      <c r="K41" s="614">
        <v>0</v>
      </c>
      <c r="L41" s="614">
        <v>0</v>
      </c>
      <c r="M41" s="614">
        <v>0</v>
      </c>
      <c r="N41" s="614">
        <v>0</v>
      </c>
      <c r="O41" s="614">
        <v>0</v>
      </c>
      <c r="Q41"/>
    </row>
    <row r="42" spans="1:17" s="430" customFormat="1" x14ac:dyDescent="0.25">
      <c r="A42" s="58" t="s">
        <v>868</v>
      </c>
      <c r="B42" s="58"/>
      <c r="C42" s="58"/>
      <c r="D42" s="615"/>
      <c r="E42" s="58" t="s">
        <v>524</v>
      </c>
      <c r="F42" s="612"/>
      <c r="G42" s="612"/>
      <c r="H42" s="612"/>
      <c r="I42" s="614">
        <v>0</v>
      </c>
      <c r="J42" s="614">
        <v>0</v>
      </c>
      <c r="K42" s="614">
        <v>0</v>
      </c>
      <c r="L42" s="614">
        <v>0</v>
      </c>
      <c r="M42" s="614">
        <v>0</v>
      </c>
      <c r="N42" s="614">
        <v>0</v>
      </c>
      <c r="O42" s="614">
        <v>0</v>
      </c>
      <c r="Q42"/>
    </row>
    <row r="43" spans="1:17" s="430" customFormat="1" x14ac:dyDescent="0.25">
      <c r="A43" s="58" t="s">
        <v>867</v>
      </c>
      <c r="B43" s="58"/>
      <c r="C43" s="58"/>
      <c r="D43" s="615"/>
      <c r="E43" s="58" t="s">
        <v>524</v>
      </c>
      <c r="F43" s="612"/>
      <c r="G43" s="612"/>
      <c r="H43" s="612"/>
      <c r="I43" s="614">
        <v>0</v>
      </c>
      <c r="J43" s="614">
        <v>0</v>
      </c>
      <c r="K43" s="614">
        <v>0</v>
      </c>
      <c r="L43" s="614">
        <v>0</v>
      </c>
      <c r="M43" s="614">
        <v>0</v>
      </c>
      <c r="N43" s="614">
        <v>0</v>
      </c>
      <c r="O43" s="614">
        <v>0</v>
      </c>
      <c r="Q43"/>
    </row>
    <row r="44" spans="1:17" x14ac:dyDescent="0.25">
      <c r="A44" s="58"/>
      <c r="B44" s="58"/>
      <c r="C44" s="58"/>
      <c r="D44" s="615"/>
      <c r="E44" s="58"/>
      <c r="F44" s="612"/>
      <c r="G44" s="612"/>
      <c r="H44" s="612"/>
      <c r="I44" s="614"/>
      <c r="J44" s="614"/>
      <c r="K44" s="614"/>
      <c r="L44" s="614"/>
      <c r="M44" s="614"/>
      <c r="N44" s="614"/>
      <c r="O44" s="614"/>
    </row>
    <row r="45" spans="1:17" x14ac:dyDescent="0.25">
      <c r="A45" s="616" t="s">
        <v>883</v>
      </c>
      <c r="B45" s="617"/>
      <c r="C45" s="617"/>
      <c r="D45" s="619"/>
      <c r="E45" s="617"/>
      <c r="F45" s="618"/>
      <c r="G45" s="618"/>
      <c r="H45" s="618"/>
      <c r="I45" s="620">
        <f t="shared" ref="I45" si="2">SUM(I22:I44)</f>
        <v>0</v>
      </c>
      <c r="J45" s="620">
        <f t="shared" ref="J45" si="3">SUM(J22:J44)</f>
        <v>0</v>
      </c>
      <c r="K45" s="620">
        <f t="shared" ref="K45" si="4">SUM(K22:K44)</f>
        <v>0</v>
      </c>
      <c r="L45" s="620">
        <f t="shared" ref="L45" si="5">SUM(L22:L44)</f>
        <v>0</v>
      </c>
      <c r="M45" s="620">
        <f t="shared" ref="M45" si="6">SUM(M22:M44)</f>
        <v>0</v>
      </c>
      <c r="N45" s="620">
        <f t="shared" ref="N45" si="7">SUM(N22:N44)</f>
        <v>0</v>
      </c>
      <c r="O45" s="620">
        <f t="shared" ref="O45" si="8">SUM(O22:O44)</f>
        <v>0</v>
      </c>
    </row>
    <row r="47" spans="1:17" x14ac:dyDescent="0.25">
      <c r="A47" s="58" t="s">
        <v>846</v>
      </c>
      <c r="B47" s="58"/>
      <c r="C47" s="58"/>
      <c r="D47" s="613"/>
      <c r="E47" s="58" t="s">
        <v>619</v>
      </c>
      <c r="F47" s="612"/>
      <c r="G47" s="612"/>
      <c r="H47" s="612"/>
      <c r="I47" s="614">
        <v>0</v>
      </c>
      <c r="J47" s="614">
        <v>0</v>
      </c>
      <c r="K47" s="614">
        <v>0</v>
      </c>
      <c r="L47" s="614">
        <v>0</v>
      </c>
      <c r="M47" s="614">
        <v>0</v>
      </c>
      <c r="N47" s="614">
        <v>0</v>
      </c>
      <c r="O47" s="614">
        <v>0</v>
      </c>
    </row>
    <row r="48" spans="1:17" x14ac:dyDescent="0.25">
      <c r="A48" s="58" t="s">
        <v>845</v>
      </c>
      <c r="B48" s="58"/>
      <c r="C48" s="58"/>
      <c r="D48" s="623"/>
      <c r="E48" s="58" t="s">
        <v>619</v>
      </c>
      <c r="F48" s="612"/>
      <c r="G48" s="612"/>
      <c r="H48" s="612"/>
      <c r="I48" s="614">
        <v>0</v>
      </c>
      <c r="J48" s="614">
        <v>0</v>
      </c>
      <c r="K48" s="614">
        <v>0</v>
      </c>
      <c r="L48" s="614">
        <v>0</v>
      </c>
      <c r="M48" s="614">
        <v>0</v>
      </c>
      <c r="N48" s="614">
        <v>0</v>
      </c>
      <c r="O48" s="614">
        <v>0</v>
      </c>
    </row>
    <row r="49" spans="1:17" x14ac:dyDescent="0.25">
      <c r="A49" s="58" t="s">
        <v>847</v>
      </c>
      <c r="B49" s="58"/>
      <c r="C49" s="58"/>
      <c r="D49" s="623"/>
      <c r="E49" s="58" t="s">
        <v>619</v>
      </c>
      <c r="F49" s="612"/>
      <c r="G49" s="612"/>
      <c r="H49" s="612"/>
      <c r="I49" s="614"/>
      <c r="J49" s="614"/>
      <c r="K49" s="614"/>
      <c r="L49" s="614"/>
      <c r="M49" s="614"/>
      <c r="N49" s="614"/>
      <c r="O49" s="614"/>
    </row>
    <row r="50" spans="1:17" x14ac:dyDescent="0.25">
      <c r="A50" s="58" t="s">
        <v>848</v>
      </c>
      <c r="B50" s="58"/>
      <c r="C50" s="58"/>
      <c r="D50" s="623"/>
      <c r="E50" s="58" t="s">
        <v>619</v>
      </c>
      <c r="F50" s="612"/>
      <c r="G50" s="612"/>
      <c r="H50" s="612"/>
      <c r="I50" s="614"/>
      <c r="J50" s="614"/>
      <c r="K50" s="614"/>
      <c r="L50" s="614"/>
      <c r="M50" s="614"/>
      <c r="N50" s="614"/>
      <c r="O50" s="614"/>
    </row>
    <row r="51" spans="1:17" x14ac:dyDescent="0.25">
      <c r="A51" s="58" t="s">
        <v>849</v>
      </c>
      <c r="B51" s="58"/>
      <c r="C51" s="58"/>
      <c r="D51" s="623"/>
      <c r="E51" s="58" t="s">
        <v>619</v>
      </c>
      <c r="F51" s="612"/>
      <c r="G51" s="612"/>
      <c r="H51" s="612"/>
      <c r="I51" s="614"/>
      <c r="J51" s="614"/>
      <c r="K51" s="614"/>
      <c r="L51" s="614"/>
      <c r="M51" s="614"/>
      <c r="N51" s="614"/>
      <c r="O51" s="614"/>
    </row>
    <row r="52" spans="1:17" s="430" customFormat="1" x14ac:dyDescent="0.25">
      <c r="A52" s="58" t="s">
        <v>871</v>
      </c>
      <c r="B52" s="58"/>
      <c r="C52" s="58"/>
      <c r="D52" s="615"/>
      <c r="E52" s="58" t="s">
        <v>619</v>
      </c>
      <c r="F52" s="612"/>
      <c r="G52" s="612"/>
      <c r="H52" s="612"/>
      <c r="I52" s="614"/>
      <c r="J52" s="614"/>
      <c r="K52" s="614"/>
      <c r="L52" s="614"/>
      <c r="M52" s="614"/>
      <c r="N52" s="614"/>
      <c r="O52" s="614"/>
      <c r="Q52"/>
    </row>
    <row r="53" spans="1:17" s="430" customFormat="1" x14ac:dyDescent="0.25">
      <c r="A53" s="58" t="s">
        <v>872</v>
      </c>
      <c r="B53" s="58"/>
      <c r="C53" s="58"/>
      <c r="D53" s="615"/>
      <c r="E53" s="58" t="s">
        <v>619</v>
      </c>
      <c r="F53" s="612"/>
      <c r="G53" s="612"/>
      <c r="H53" s="612"/>
      <c r="I53" s="614"/>
      <c r="J53" s="614"/>
      <c r="K53" s="614"/>
      <c r="L53" s="614"/>
      <c r="M53" s="614"/>
      <c r="N53" s="614"/>
      <c r="O53" s="614"/>
      <c r="Q53"/>
    </row>
    <row r="54" spans="1:17" x14ac:dyDescent="0.25">
      <c r="A54" s="58" t="s">
        <v>850</v>
      </c>
      <c r="B54" s="58"/>
      <c r="C54" s="58"/>
      <c r="D54" s="623"/>
      <c r="E54" s="58" t="s">
        <v>619</v>
      </c>
      <c r="F54" s="612"/>
      <c r="G54" s="612"/>
      <c r="H54" s="612"/>
      <c r="I54" s="614"/>
      <c r="J54" s="614"/>
      <c r="K54" s="614"/>
      <c r="L54" s="614"/>
      <c r="M54" s="614"/>
      <c r="N54" s="614"/>
      <c r="O54" s="614"/>
    </row>
    <row r="55" spans="1:17" x14ac:dyDescent="0.25">
      <c r="A55" s="58" t="s">
        <v>851</v>
      </c>
      <c r="B55" s="58"/>
      <c r="C55" s="58"/>
      <c r="D55" s="623"/>
      <c r="E55" s="58" t="s">
        <v>619</v>
      </c>
      <c r="F55" s="612"/>
      <c r="G55" s="612"/>
      <c r="H55" s="612"/>
      <c r="I55" s="614"/>
      <c r="J55" s="614"/>
      <c r="K55" s="614"/>
      <c r="L55" s="614"/>
      <c r="M55" s="614"/>
      <c r="N55" s="614"/>
      <c r="O55" s="614"/>
    </row>
    <row r="56" spans="1:17" x14ac:dyDescent="0.25">
      <c r="A56" s="58" t="s">
        <v>859</v>
      </c>
      <c r="B56" s="58"/>
      <c r="C56" s="58"/>
      <c r="D56" s="623"/>
      <c r="E56" s="58" t="s">
        <v>619</v>
      </c>
      <c r="F56" s="612"/>
      <c r="G56" s="612"/>
      <c r="H56" s="612"/>
      <c r="I56" s="614"/>
      <c r="J56" s="614"/>
      <c r="K56" s="614"/>
      <c r="L56" s="614"/>
      <c r="M56" s="614"/>
      <c r="N56" s="614"/>
      <c r="O56" s="614"/>
    </row>
    <row r="57" spans="1:17" x14ac:dyDescent="0.25">
      <c r="A57" s="58" t="s">
        <v>860</v>
      </c>
      <c r="B57" s="58"/>
      <c r="C57" s="58"/>
      <c r="D57" s="623"/>
      <c r="E57" s="58" t="s">
        <v>619</v>
      </c>
      <c r="F57" s="612"/>
      <c r="G57" s="612"/>
      <c r="H57" s="612"/>
      <c r="I57" s="614"/>
      <c r="J57" s="614"/>
      <c r="K57" s="614"/>
      <c r="L57" s="614"/>
      <c r="M57" s="614"/>
      <c r="N57" s="614"/>
      <c r="O57" s="614"/>
    </row>
    <row r="58" spans="1:17" x14ac:dyDescent="0.25">
      <c r="A58" s="58" t="s">
        <v>861</v>
      </c>
      <c r="B58" s="58"/>
      <c r="C58" s="58"/>
      <c r="D58" s="623"/>
      <c r="E58" s="58" t="s">
        <v>619</v>
      </c>
      <c r="F58" s="612"/>
      <c r="G58" s="612"/>
      <c r="H58" s="612"/>
      <c r="I58" s="614"/>
      <c r="J58" s="614"/>
      <c r="K58" s="614"/>
      <c r="L58" s="614"/>
      <c r="M58" s="614"/>
      <c r="N58" s="614"/>
      <c r="O58" s="614"/>
    </row>
    <row r="59" spans="1:17" x14ac:dyDescent="0.25">
      <c r="A59" s="58" t="s">
        <v>862</v>
      </c>
      <c r="B59" s="58"/>
      <c r="C59" s="58"/>
      <c r="D59" s="623"/>
      <c r="E59" s="58" t="s">
        <v>619</v>
      </c>
      <c r="F59" s="612"/>
      <c r="G59" s="612"/>
      <c r="H59" s="612"/>
      <c r="I59" s="614"/>
      <c r="J59" s="614"/>
      <c r="K59" s="614"/>
      <c r="L59" s="614"/>
      <c r="M59" s="614"/>
      <c r="N59" s="614"/>
      <c r="O59" s="614"/>
    </row>
    <row r="60" spans="1:17" x14ac:dyDescent="0.25">
      <c r="A60" s="58" t="s">
        <v>865</v>
      </c>
      <c r="B60" s="58"/>
      <c r="C60" s="58"/>
      <c r="D60" s="623"/>
      <c r="E60" s="58" t="s">
        <v>619</v>
      </c>
      <c r="F60" s="612"/>
      <c r="G60" s="612"/>
      <c r="H60" s="612"/>
      <c r="I60" s="614">
        <v>0</v>
      </c>
      <c r="J60" s="614">
        <v>0</v>
      </c>
      <c r="K60" s="614">
        <v>0</v>
      </c>
      <c r="L60" s="614">
        <v>0</v>
      </c>
      <c r="M60" s="614">
        <v>0</v>
      </c>
      <c r="N60" s="614">
        <v>0</v>
      </c>
      <c r="O60" s="614">
        <v>0</v>
      </c>
    </row>
    <row r="61" spans="1:17" x14ac:dyDescent="0.25">
      <c r="A61" s="58" t="s">
        <v>866</v>
      </c>
      <c r="B61" s="58"/>
      <c r="C61" s="58"/>
      <c r="D61" s="623"/>
      <c r="E61" s="58" t="s">
        <v>619</v>
      </c>
      <c r="F61" s="612"/>
      <c r="G61" s="612"/>
      <c r="H61" s="612"/>
      <c r="I61" s="614"/>
      <c r="J61" s="614"/>
      <c r="K61" s="614"/>
      <c r="L61" s="614"/>
      <c r="M61" s="614"/>
      <c r="N61" s="614"/>
      <c r="O61" s="614"/>
    </row>
    <row r="62" spans="1:17" x14ac:dyDescent="0.25">
      <c r="A62" s="58" t="s">
        <v>868</v>
      </c>
      <c r="B62" s="58"/>
      <c r="C62" s="58"/>
      <c r="D62" s="623"/>
      <c r="E62" s="58" t="s">
        <v>619</v>
      </c>
      <c r="F62" s="612"/>
      <c r="G62" s="612"/>
      <c r="H62" s="612"/>
      <c r="I62" s="614"/>
      <c r="J62" s="614"/>
      <c r="K62" s="614"/>
      <c r="L62" s="614"/>
      <c r="M62" s="614"/>
      <c r="N62" s="614"/>
      <c r="O62" s="614"/>
    </row>
    <row r="63" spans="1:17" x14ac:dyDescent="0.25">
      <c r="A63" s="58" t="s">
        <v>867</v>
      </c>
      <c r="B63" s="58"/>
      <c r="C63" s="58"/>
      <c r="D63" s="623"/>
      <c r="E63" s="58" t="s">
        <v>619</v>
      </c>
      <c r="F63" s="612"/>
      <c r="G63" s="612"/>
      <c r="H63" s="612"/>
      <c r="I63" s="614"/>
      <c r="J63" s="614"/>
      <c r="K63" s="614"/>
      <c r="L63" s="614"/>
      <c r="M63" s="614"/>
      <c r="N63" s="614"/>
      <c r="O63" s="614"/>
    </row>
    <row r="64" spans="1:17" x14ac:dyDescent="0.25">
      <c r="A64" s="58"/>
      <c r="B64" s="58"/>
      <c r="C64" s="58"/>
      <c r="D64" s="613"/>
      <c r="E64" s="58"/>
      <c r="F64" s="612"/>
      <c r="G64" s="612"/>
      <c r="H64" s="612"/>
      <c r="I64" s="614">
        <v>0</v>
      </c>
      <c r="J64" s="614">
        <v>0</v>
      </c>
      <c r="K64" s="614">
        <v>0</v>
      </c>
      <c r="L64" s="614">
        <v>0</v>
      </c>
      <c r="M64" s="614">
        <v>0</v>
      </c>
      <c r="N64" s="614">
        <v>0</v>
      </c>
      <c r="O64" s="614">
        <v>0</v>
      </c>
    </row>
    <row r="65" spans="1:15" x14ac:dyDescent="0.25">
      <c r="A65" s="616" t="s">
        <v>884</v>
      </c>
      <c r="B65" s="617"/>
      <c r="C65" s="617"/>
      <c r="D65" s="619"/>
      <c r="E65" s="617"/>
      <c r="F65" s="618"/>
      <c r="G65" s="618"/>
      <c r="H65" s="618"/>
      <c r="I65" s="620">
        <f>SUM(I47:I64)</f>
        <v>0</v>
      </c>
      <c r="J65" s="620">
        <f t="shared" ref="J65:O65" si="9">SUM(J47:J64)</f>
        <v>0</v>
      </c>
      <c r="K65" s="620">
        <f t="shared" si="9"/>
        <v>0</v>
      </c>
      <c r="L65" s="620">
        <f t="shared" si="9"/>
        <v>0</v>
      </c>
      <c r="M65" s="620">
        <f t="shared" si="9"/>
        <v>0</v>
      </c>
      <c r="N65" s="620">
        <f t="shared" si="9"/>
        <v>0</v>
      </c>
      <c r="O65" s="620">
        <f t="shared" si="9"/>
        <v>0</v>
      </c>
    </row>
    <row r="67" spans="1:15" x14ac:dyDescent="0.25">
      <c r="A67" s="58" t="s">
        <v>867</v>
      </c>
      <c r="B67" s="58"/>
      <c r="C67" s="58"/>
      <c r="D67" s="613"/>
      <c r="E67" s="58" t="s">
        <v>684</v>
      </c>
      <c r="F67" s="58"/>
      <c r="G67" s="58"/>
      <c r="H67" s="58"/>
      <c r="I67" s="614">
        <v>0</v>
      </c>
      <c r="J67" s="614">
        <v>0</v>
      </c>
      <c r="K67" s="614">
        <v>0</v>
      </c>
      <c r="L67" s="614">
        <v>0</v>
      </c>
      <c r="M67" s="614">
        <v>0</v>
      </c>
      <c r="N67" s="614">
        <v>0</v>
      </c>
      <c r="O67" s="614">
        <v>0</v>
      </c>
    </row>
    <row r="68" spans="1:15" x14ac:dyDescent="0.25">
      <c r="A68" s="58"/>
      <c r="B68" s="522"/>
      <c r="C68" s="522"/>
      <c r="D68" s="615"/>
      <c r="E68" s="522"/>
      <c r="F68" s="612"/>
      <c r="G68" s="612"/>
      <c r="H68" s="612"/>
      <c r="I68" s="614"/>
      <c r="J68" s="614"/>
      <c r="K68" s="614"/>
      <c r="L68" s="614">
        <v>0</v>
      </c>
      <c r="M68" s="614">
        <v>0</v>
      </c>
      <c r="N68" s="614">
        <v>0</v>
      </c>
      <c r="O68" s="614">
        <v>0</v>
      </c>
    </row>
    <row r="69" spans="1:15" x14ac:dyDescent="0.25">
      <c r="A69" s="616" t="s">
        <v>885</v>
      </c>
      <c r="B69" s="617"/>
      <c r="C69" s="617"/>
      <c r="D69" s="619"/>
      <c r="E69" s="617"/>
      <c r="F69" s="618"/>
      <c r="G69" s="618"/>
      <c r="H69" s="618"/>
      <c r="I69" s="620">
        <f t="shared" ref="I69" si="10">SUM(I67:I68)</f>
        <v>0</v>
      </c>
      <c r="J69" s="620">
        <f t="shared" ref="J69" si="11">SUM(J67:J68)</f>
        <v>0</v>
      </c>
      <c r="K69" s="620">
        <f t="shared" ref="K69" si="12">SUM(K67:K68)</f>
        <v>0</v>
      </c>
      <c r="L69" s="620">
        <f t="shared" ref="L69" si="13">SUM(L67:L68)</f>
        <v>0</v>
      </c>
      <c r="M69" s="620">
        <f t="shared" ref="M69" si="14">SUM(M67:M68)</f>
        <v>0</v>
      </c>
      <c r="N69" s="620">
        <f t="shared" ref="N69" si="15">SUM(N67:N68)</f>
        <v>0</v>
      </c>
      <c r="O69" s="620">
        <f t="shared" ref="O69" si="16">SUM(O67:O68)</f>
        <v>0</v>
      </c>
    </row>
    <row r="71" spans="1:15" x14ac:dyDescent="0.25">
      <c r="A71" s="58" t="s">
        <v>846</v>
      </c>
      <c r="B71" s="58" t="s">
        <v>523</v>
      </c>
      <c r="C71" s="58"/>
      <c r="D71" s="613"/>
      <c r="E71" s="58"/>
      <c r="F71" s="612"/>
      <c r="G71" s="612"/>
      <c r="H71" s="612"/>
      <c r="I71" s="614">
        <v>0</v>
      </c>
      <c r="J71" s="614">
        <v>0</v>
      </c>
      <c r="K71" s="614">
        <v>0</v>
      </c>
      <c r="L71" s="614">
        <v>0</v>
      </c>
      <c r="M71" s="614">
        <v>0</v>
      </c>
      <c r="N71" s="614">
        <v>0</v>
      </c>
      <c r="O71" s="614">
        <v>0</v>
      </c>
    </row>
    <row r="72" spans="1:15" x14ac:dyDescent="0.25">
      <c r="A72" s="58" t="s">
        <v>845</v>
      </c>
      <c r="B72" s="58" t="s">
        <v>523</v>
      </c>
      <c r="C72" s="58"/>
      <c r="D72" s="613"/>
      <c r="E72" s="58"/>
      <c r="F72" s="612"/>
      <c r="G72" s="612"/>
      <c r="H72" s="612"/>
      <c r="I72" s="614"/>
      <c r="J72" s="614"/>
      <c r="K72" s="614"/>
      <c r="L72" s="614"/>
      <c r="M72" s="614"/>
      <c r="N72" s="614"/>
      <c r="O72" s="614"/>
    </row>
    <row r="73" spans="1:15" x14ac:dyDescent="0.25">
      <c r="A73" s="58" t="s">
        <v>847</v>
      </c>
      <c r="B73" s="58" t="s">
        <v>523</v>
      </c>
      <c r="C73" s="58"/>
      <c r="D73" s="613"/>
      <c r="E73" s="58"/>
      <c r="F73" s="612"/>
      <c r="G73" s="612"/>
      <c r="H73" s="612"/>
      <c r="I73" s="614"/>
      <c r="J73" s="614"/>
      <c r="K73" s="614"/>
      <c r="L73" s="614"/>
      <c r="M73" s="614"/>
      <c r="N73" s="614"/>
      <c r="O73" s="614"/>
    </row>
    <row r="74" spans="1:15" x14ac:dyDescent="0.25">
      <c r="A74" s="58" t="s">
        <v>847</v>
      </c>
      <c r="B74" t="s">
        <v>927</v>
      </c>
      <c r="C74" s="58"/>
      <c r="D74" s="613"/>
      <c r="E74" s="58"/>
      <c r="F74" s="612"/>
      <c r="G74" s="612"/>
      <c r="H74" s="612"/>
      <c r="I74" s="614"/>
      <c r="J74" s="614"/>
      <c r="K74" s="614"/>
      <c r="L74" s="614"/>
      <c r="M74" s="614"/>
      <c r="N74" s="614"/>
      <c r="O74" s="614"/>
    </row>
    <row r="75" spans="1:15" x14ac:dyDescent="0.25">
      <c r="A75" s="58" t="s">
        <v>847</v>
      </c>
      <c r="B75" s="58" t="s">
        <v>622</v>
      </c>
      <c r="C75" s="58"/>
      <c r="D75" s="613"/>
      <c r="E75" s="58"/>
      <c r="F75" s="612"/>
      <c r="G75" s="612"/>
      <c r="H75" s="612"/>
      <c r="I75" s="614"/>
      <c r="J75" s="614"/>
      <c r="K75" s="614"/>
      <c r="L75" s="614"/>
      <c r="M75" s="614"/>
      <c r="N75" s="614"/>
      <c r="O75" s="614"/>
    </row>
    <row r="76" spans="1:15" x14ac:dyDescent="0.25">
      <c r="A76" s="58" t="s">
        <v>848</v>
      </c>
      <c r="B76" s="58" t="s">
        <v>523</v>
      </c>
      <c r="C76" s="58"/>
      <c r="D76" s="613"/>
      <c r="E76" s="58"/>
      <c r="F76" s="612"/>
      <c r="G76" s="612"/>
      <c r="H76" s="612"/>
      <c r="I76" s="614"/>
      <c r="J76" s="614"/>
      <c r="K76" s="614"/>
      <c r="L76" s="614"/>
      <c r="M76" s="614"/>
      <c r="N76" s="614"/>
      <c r="O76" s="614"/>
    </row>
    <row r="77" spans="1:15" x14ac:dyDescent="0.25">
      <c r="A77" s="58" t="s">
        <v>848</v>
      </c>
      <c r="B77" s="58" t="s">
        <v>622</v>
      </c>
      <c r="C77" s="58"/>
      <c r="D77" s="613"/>
      <c r="E77" s="58"/>
      <c r="F77" s="612"/>
      <c r="G77" s="612"/>
      <c r="H77" s="612"/>
      <c r="I77" s="614"/>
      <c r="J77" s="614"/>
      <c r="K77" s="614"/>
      <c r="L77" s="614"/>
      <c r="M77" s="614"/>
      <c r="N77" s="614"/>
      <c r="O77" s="614"/>
    </row>
    <row r="78" spans="1:15" x14ac:dyDescent="0.25">
      <c r="A78" s="58" t="s">
        <v>849</v>
      </c>
      <c r="B78" s="58" t="s">
        <v>523</v>
      </c>
      <c r="C78" s="58"/>
      <c r="D78" s="613"/>
      <c r="E78" s="58"/>
      <c r="F78" s="612"/>
      <c r="G78" s="612"/>
      <c r="H78" s="612"/>
      <c r="I78" s="614"/>
      <c r="J78" s="614"/>
      <c r="K78" s="614"/>
      <c r="L78" s="614"/>
      <c r="M78" s="614"/>
      <c r="N78" s="614"/>
      <c r="O78" s="614"/>
    </row>
    <row r="79" spans="1:15" x14ac:dyDescent="0.25">
      <c r="A79" s="58" t="s">
        <v>849</v>
      </c>
      <c r="B79" s="58" t="s">
        <v>622</v>
      </c>
      <c r="C79" s="58"/>
      <c r="D79" s="613"/>
      <c r="E79" s="58"/>
      <c r="F79" s="612"/>
      <c r="G79" s="612"/>
      <c r="H79" s="612"/>
      <c r="I79" s="614"/>
      <c r="J79" s="614"/>
      <c r="K79" s="614"/>
      <c r="L79" s="614"/>
      <c r="M79" s="614"/>
      <c r="N79" s="614"/>
      <c r="O79" s="614"/>
    </row>
    <row r="80" spans="1:15" x14ac:dyDescent="0.25">
      <c r="A80" s="58" t="s">
        <v>849</v>
      </c>
      <c r="B80" s="58" t="s">
        <v>45</v>
      </c>
      <c r="C80" s="58"/>
      <c r="D80" s="613"/>
      <c r="E80" s="58"/>
      <c r="F80" s="612"/>
      <c r="G80" s="612"/>
      <c r="H80" s="612"/>
      <c r="I80" s="614"/>
      <c r="J80" s="614"/>
      <c r="K80" s="614"/>
      <c r="L80" s="614"/>
      <c r="M80" s="614"/>
      <c r="N80" s="614"/>
      <c r="O80" s="614"/>
    </row>
    <row r="81" spans="1:17" s="430" customFormat="1" x14ac:dyDescent="0.25">
      <c r="A81" s="58" t="s">
        <v>871</v>
      </c>
      <c r="B81" s="58" t="s">
        <v>523</v>
      </c>
      <c r="C81" s="58"/>
      <c r="D81" s="615"/>
      <c r="E81" s="58"/>
      <c r="F81" s="612"/>
      <c r="G81" s="612"/>
      <c r="H81" s="612"/>
      <c r="I81" s="614"/>
      <c r="J81" s="614"/>
      <c r="K81" s="614"/>
      <c r="L81" s="614"/>
      <c r="M81" s="614"/>
      <c r="N81" s="614"/>
      <c r="O81" s="614"/>
      <c r="Q81"/>
    </row>
    <row r="82" spans="1:17" s="430" customFormat="1" x14ac:dyDescent="0.25">
      <c r="A82" s="58" t="s">
        <v>871</v>
      </c>
      <c r="B82" s="58" t="s">
        <v>45</v>
      </c>
      <c r="C82" s="58"/>
      <c r="D82" s="615"/>
      <c r="E82" s="58"/>
      <c r="F82" s="612"/>
      <c r="G82" s="612"/>
      <c r="H82" s="612"/>
      <c r="I82" s="614"/>
      <c r="J82" s="614"/>
      <c r="K82" s="614"/>
      <c r="L82" s="614"/>
      <c r="M82" s="614"/>
      <c r="N82" s="614"/>
      <c r="O82" s="614"/>
      <c r="Q82"/>
    </row>
    <row r="83" spans="1:17" s="430" customFormat="1" x14ac:dyDescent="0.25">
      <c r="A83" s="58" t="s">
        <v>872</v>
      </c>
      <c r="B83" s="58" t="s">
        <v>523</v>
      </c>
      <c r="C83" s="58"/>
      <c r="D83" s="615"/>
      <c r="E83" s="58"/>
      <c r="F83" s="612"/>
      <c r="G83" s="612"/>
      <c r="H83" s="612"/>
      <c r="I83" s="614"/>
      <c r="J83" s="614"/>
      <c r="K83" s="614"/>
      <c r="L83" s="614"/>
      <c r="M83" s="614"/>
      <c r="N83" s="614"/>
      <c r="O83" s="614"/>
      <c r="Q83"/>
    </row>
    <row r="84" spans="1:17" s="430" customFormat="1" x14ac:dyDescent="0.25">
      <c r="A84" s="58" t="s">
        <v>872</v>
      </c>
      <c r="B84" s="58" t="s">
        <v>45</v>
      </c>
      <c r="C84" s="58"/>
      <c r="D84" s="615"/>
      <c r="E84" s="58"/>
      <c r="F84" s="612"/>
      <c r="G84" s="612"/>
      <c r="H84" s="612"/>
      <c r="I84" s="614"/>
      <c r="J84" s="614"/>
      <c r="K84" s="614"/>
      <c r="L84" s="614"/>
      <c r="M84" s="614"/>
      <c r="N84" s="614"/>
      <c r="O84" s="614"/>
      <c r="Q84"/>
    </row>
    <row r="85" spans="1:17" x14ac:dyDescent="0.25">
      <c r="A85" s="58" t="s">
        <v>850</v>
      </c>
      <c r="B85" s="58" t="s">
        <v>523</v>
      </c>
      <c r="C85" s="58"/>
      <c r="D85" s="613"/>
      <c r="E85" s="58"/>
      <c r="F85" s="612"/>
      <c r="G85" s="612"/>
      <c r="H85" s="612"/>
      <c r="I85" s="614"/>
      <c r="J85" s="614"/>
      <c r="K85" s="614"/>
      <c r="L85" s="614"/>
      <c r="M85" s="614"/>
      <c r="N85" s="614"/>
      <c r="O85" s="614"/>
    </row>
    <row r="86" spans="1:17" x14ac:dyDescent="0.25">
      <c r="A86" s="58" t="s">
        <v>850</v>
      </c>
      <c r="B86" s="58" t="s">
        <v>622</v>
      </c>
      <c r="C86" s="58"/>
      <c r="D86" s="613"/>
      <c r="E86" s="58"/>
      <c r="F86" s="612"/>
      <c r="G86" s="612"/>
      <c r="H86" s="612"/>
      <c r="I86" s="614"/>
      <c r="J86" s="614"/>
      <c r="K86" s="614"/>
      <c r="L86" s="614"/>
      <c r="M86" s="614"/>
      <c r="N86" s="614"/>
      <c r="O86" s="614"/>
    </row>
    <row r="87" spans="1:17" x14ac:dyDescent="0.25">
      <c r="A87" s="58" t="s">
        <v>850</v>
      </c>
      <c r="B87" s="58" t="s">
        <v>45</v>
      </c>
      <c r="C87" s="58"/>
      <c r="D87" s="613"/>
      <c r="E87" s="58"/>
      <c r="F87" s="612"/>
      <c r="G87" s="612"/>
      <c r="H87" s="612"/>
      <c r="I87" s="614"/>
      <c r="J87" s="614"/>
      <c r="K87" s="614"/>
      <c r="L87" s="614"/>
      <c r="M87" s="614"/>
      <c r="N87" s="614"/>
      <c r="O87" s="614"/>
    </row>
    <row r="88" spans="1:17" x14ac:dyDescent="0.25">
      <c r="A88" s="58" t="s">
        <v>851</v>
      </c>
      <c r="B88" s="58" t="s">
        <v>523</v>
      </c>
      <c r="C88" s="58"/>
      <c r="D88" s="613"/>
      <c r="E88" s="58"/>
      <c r="F88" s="612"/>
      <c r="G88" s="612"/>
      <c r="H88" s="612"/>
      <c r="I88" s="614"/>
      <c r="J88" s="614"/>
      <c r="K88" s="614"/>
      <c r="L88" s="614"/>
      <c r="M88" s="614"/>
      <c r="N88" s="614"/>
      <c r="O88" s="614"/>
    </row>
    <row r="89" spans="1:17" x14ac:dyDescent="0.25">
      <c r="A89" s="58" t="s">
        <v>851</v>
      </c>
      <c r="B89" s="58" t="s">
        <v>622</v>
      </c>
      <c r="C89" s="58"/>
      <c r="D89" s="613"/>
      <c r="E89" s="58"/>
      <c r="F89" s="612"/>
      <c r="G89" s="612"/>
      <c r="H89" s="612"/>
      <c r="I89" s="614"/>
      <c r="J89" s="614"/>
      <c r="K89" s="614"/>
      <c r="L89" s="614"/>
      <c r="M89" s="614"/>
      <c r="N89" s="614"/>
      <c r="O89" s="614"/>
    </row>
    <row r="90" spans="1:17" x14ac:dyDescent="0.25">
      <c r="A90" s="58" t="s">
        <v>851</v>
      </c>
      <c r="B90" s="58" t="s">
        <v>45</v>
      </c>
      <c r="C90" s="58"/>
      <c r="D90" s="613"/>
      <c r="E90" s="58"/>
      <c r="F90" s="612"/>
      <c r="G90" s="612"/>
      <c r="H90" s="612"/>
      <c r="I90" s="614"/>
      <c r="J90" s="614"/>
      <c r="K90" s="614"/>
      <c r="L90" s="614"/>
      <c r="M90" s="614"/>
      <c r="N90" s="614"/>
      <c r="O90" s="614"/>
    </row>
    <row r="91" spans="1:17" x14ac:dyDescent="0.25">
      <c r="A91" s="58" t="s">
        <v>859</v>
      </c>
      <c r="B91" s="58" t="s">
        <v>523</v>
      </c>
      <c r="C91" s="58"/>
      <c r="D91" s="613"/>
      <c r="E91" s="58"/>
      <c r="F91" s="612"/>
      <c r="G91" s="612"/>
      <c r="H91" s="612"/>
      <c r="I91" s="614"/>
      <c r="J91" s="614"/>
      <c r="K91" s="614"/>
      <c r="L91" s="614"/>
      <c r="M91" s="614"/>
      <c r="N91" s="614"/>
      <c r="O91" s="614"/>
    </row>
    <row r="92" spans="1:17" x14ac:dyDescent="0.25">
      <c r="A92" s="58" t="s">
        <v>860</v>
      </c>
      <c r="B92" s="58" t="s">
        <v>523</v>
      </c>
      <c r="C92" s="58"/>
      <c r="D92" s="613"/>
      <c r="E92" s="58"/>
      <c r="F92" s="612"/>
      <c r="G92" s="612"/>
      <c r="H92" s="612"/>
      <c r="I92" s="614"/>
      <c r="J92" s="614"/>
      <c r="K92" s="614"/>
      <c r="L92" s="614"/>
      <c r="M92" s="614"/>
      <c r="N92" s="614"/>
      <c r="O92" s="614"/>
    </row>
    <row r="93" spans="1:17" x14ac:dyDescent="0.25">
      <c r="A93" s="58" t="s">
        <v>861</v>
      </c>
      <c r="B93" s="58" t="s">
        <v>523</v>
      </c>
      <c r="C93" s="58"/>
      <c r="D93" s="613"/>
      <c r="E93" s="58"/>
      <c r="F93" s="612"/>
      <c r="G93" s="612"/>
      <c r="H93" s="612"/>
      <c r="I93" s="614"/>
      <c r="J93" s="614"/>
      <c r="K93" s="614"/>
      <c r="L93" s="614"/>
      <c r="M93" s="614"/>
      <c r="N93" s="614"/>
      <c r="O93" s="614"/>
    </row>
    <row r="94" spans="1:17" x14ac:dyDescent="0.25">
      <c r="A94" s="58" t="s">
        <v>861</v>
      </c>
      <c r="B94" s="58" t="s">
        <v>622</v>
      </c>
      <c r="C94" s="58"/>
      <c r="D94" s="613"/>
      <c r="E94" s="58"/>
      <c r="F94" s="612"/>
      <c r="G94" s="612"/>
      <c r="H94" s="612"/>
      <c r="I94" s="614"/>
      <c r="J94" s="614"/>
      <c r="K94" s="614"/>
      <c r="L94" s="614"/>
      <c r="M94" s="614"/>
      <c r="N94" s="614"/>
      <c r="O94" s="614"/>
    </row>
    <row r="95" spans="1:17" x14ac:dyDescent="0.25">
      <c r="A95" s="58" t="s">
        <v>862</v>
      </c>
      <c r="B95" s="58" t="s">
        <v>523</v>
      </c>
      <c r="C95" s="58"/>
      <c r="D95" s="613"/>
      <c r="E95" s="58"/>
      <c r="F95" s="612"/>
      <c r="G95" s="612"/>
      <c r="H95" s="612"/>
      <c r="I95" s="614"/>
      <c r="J95" s="614"/>
      <c r="K95" s="614"/>
      <c r="L95" s="614"/>
      <c r="M95" s="614"/>
      <c r="N95" s="614"/>
      <c r="O95" s="614"/>
    </row>
    <row r="96" spans="1:17" x14ac:dyDescent="0.25">
      <c r="A96" s="58" t="s">
        <v>862</v>
      </c>
      <c r="B96" s="58" t="s">
        <v>622</v>
      </c>
      <c r="C96" s="58"/>
      <c r="D96" s="613"/>
      <c r="E96" s="58"/>
      <c r="F96" s="612"/>
      <c r="G96" s="612"/>
      <c r="H96" s="612"/>
      <c r="I96" s="614"/>
      <c r="J96" s="614"/>
      <c r="K96" s="614"/>
      <c r="L96" s="614"/>
      <c r="M96" s="614"/>
      <c r="N96" s="614"/>
      <c r="O96" s="614"/>
    </row>
    <row r="97" spans="1:15" x14ac:dyDescent="0.25">
      <c r="A97" s="58" t="s">
        <v>862</v>
      </c>
      <c r="B97" s="58" t="s">
        <v>45</v>
      </c>
      <c r="C97" s="58"/>
      <c r="D97" s="613"/>
      <c r="E97" s="58"/>
      <c r="F97" s="612"/>
      <c r="G97" s="612"/>
      <c r="H97" s="612"/>
      <c r="I97" s="614"/>
      <c r="J97" s="614"/>
      <c r="K97" s="614"/>
      <c r="L97" s="614"/>
      <c r="M97" s="614"/>
      <c r="N97" s="614"/>
      <c r="O97" s="614"/>
    </row>
    <row r="98" spans="1:15" x14ac:dyDescent="0.25">
      <c r="A98" s="58" t="s">
        <v>865</v>
      </c>
      <c r="B98" s="58" t="s">
        <v>523</v>
      </c>
      <c r="C98" s="58"/>
      <c r="D98" s="613"/>
      <c r="E98" s="58"/>
      <c r="F98" s="612"/>
      <c r="G98" s="612"/>
      <c r="H98" s="612"/>
      <c r="I98" s="614"/>
      <c r="J98" s="614"/>
      <c r="K98" s="614"/>
      <c r="L98" s="614"/>
      <c r="M98" s="614"/>
      <c r="N98" s="614"/>
      <c r="O98" s="614"/>
    </row>
    <row r="99" spans="1:15" x14ac:dyDescent="0.25">
      <c r="A99" s="58" t="s">
        <v>866</v>
      </c>
      <c r="B99" s="58" t="s">
        <v>523</v>
      </c>
      <c r="C99" s="58"/>
      <c r="D99" s="613"/>
      <c r="E99" s="58"/>
      <c r="F99" s="612"/>
      <c r="G99" s="612"/>
      <c r="H99" s="612"/>
      <c r="I99" s="614"/>
      <c r="J99" s="614"/>
      <c r="K99" s="614"/>
      <c r="L99" s="614"/>
      <c r="M99" s="614"/>
      <c r="N99" s="614"/>
      <c r="O99" s="614"/>
    </row>
    <row r="100" spans="1:15" x14ac:dyDescent="0.25">
      <c r="A100" s="58" t="s">
        <v>868</v>
      </c>
      <c r="B100" s="58" t="s">
        <v>523</v>
      </c>
      <c r="C100" s="58"/>
      <c r="D100" s="613"/>
      <c r="E100" s="58"/>
      <c r="F100" s="612"/>
      <c r="G100" s="612"/>
      <c r="H100" s="612"/>
      <c r="I100" s="614"/>
      <c r="J100" s="614"/>
      <c r="K100" s="614"/>
      <c r="L100" s="614"/>
      <c r="M100" s="614"/>
      <c r="N100" s="614"/>
      <c r="O100" s="614"/>
    </row>
    <row r="101" spans="1:15" x14ac:dyDescent="0.25">
      <c r="A101" s="58" t="s">
        <v>867</v>
      </c>
      <c r="B101" s="58" t="s">
        <v>523</v>
      </c>
      <c r="C101" s="58"/>
      <c r="D101" s="613"/>
      <c r="E101" s="58"/>
      <c r="F101" s="612" t="s">
        <v>128</v>
      </c>
      <c r="G101" s="612"/>
      <c r="H101" s="612"/>
      <c r="I101" s="614">
        <v>0</v>
      </c>
      <c r="J101" s="614">
        <v>0</v>
      </c>
      <c r="K101" s="614">
        <v>0</v>
      </c>
      <c r="L101" s="614">
        <v>0</v>
      </c>
      <c r="M101" s="614">
        <v>0</v>
      </c>
      <c r="N101" s="614">
        <v>0</v>
      </c>
      <c r="O101" s="614">
        <v>0</v>
      </c>
    </row>
    <row r="102" spans="1:15" x14ac:dyDescent="0.25">
      <c r="A102" s="58" t="s">
        <v>867</v>
      </c>
      <c r="B102" s="58" t="s">
        <v>622</v>
      </c>
      <c r="C102" s="58"/>
      <c r="D102" s="613"/>
      <c r="E102" s="58"/>
      <c r="F102" s="612" t="s">
        <v>128</v>
      </c>
      <c r="G102" s="612"/>
      <c r="H102" s="612"/>
      <c r="I102" s="614">
        <v>0</v>
      </c>
      <c r="J102" s="614">
        <v>0</v>
      </c>
      <c r="K102" s="614">
        <v>0</v>
      </c>
      <c r="L102" s="614">
        <v>0</v>
      </c>
      <c r="M102" s="614">
        <v>0</v>
      </c>
      <c r="N102" s="614">
        <v>0</v>
      </c>
      <c r="O102" s="614">
        <v>0</v>
      </c>
    </row>
    <row r="103" spans="1:15" x14ac:dyDescent="0.25">
      <c r="A103" s="58"/>
      <c r="B103" s="58"/>
      <c r="C103" s="58"/>
      <c r="D103" s="613"/>
      <c r="E103" s="58"/>
      <c r="F103" s="612" t="s">
        <v>128</v>
      </c>
      <c r="G103" s="612"/>
      <c r="H103" s="612"/>
      <c r="I103" s="614">
        <v>0</v>
      </c>
      <c r="J103" s="614">
        <v>0</v>
      </c>
      <c r="K103" s="614">
        <v>0</v>
      </c>
      <c r="L103" s="614">
        <v>0</v>
      </c>
      <c r="M103" s="614">
        <v>0</v>
      </c>
      <c r="N103" s="614">
        <v>0</v>
      </c>
      <c r="O103" s="614">
        <v>0</v>
      </c>
    </row>
    <row r="104" spans="1:15" x14ac:dyDescent="0.25">
      <c r="A104" s="58"/>
      <c r="B104" s="58"/>
      <c r="C104" s="58"/>
      <c r="D104" s="613"/>
      <c r="E104" s="58"/>
      <c r="F104" s="612" t="s">
        <v>128</v>
      </c>
      <c r="G104" s="612"/>
      <c r="H104" s="612"/>
      <c r="I104" s="614">
        <v>0</v>
      </c>
      <c r="J104" s="614">
        <v>0</v>
      </c>
      <c r="K104" s="614">
        <v>0</v>
      </c>
      <c r="L104" s="614">
        <v>0</v>
      </c>
      <c r="M104" s="614">
        <v>0</v>
      </c>
      <c r="N104" s="614">
        <v>0</v>
      </c>
      <c r="O104" s="614">
        <v>0</v>
      </c>
    </row>
    <row r="105" spans="1:15" x14ac:dyDescent="0.25">
      <c r="A105" s="616" t="s">
        <v>886</v>
      </c>
      <c r="B105" s="617"/>
      <c r="C105" s="617"/>
      <c r="D105" s="619"/>
      <c r="E105" s="617"/>
      <c r="F105" s="618"/>
      <c r="G105" s="618"/>
      <c r="H105" s="618"/>
      <c r="I105" s="620">
        <f>SUM(I71:I104)</f>
        <v>0</v>
      </c>
      <c r="J105" s="620">
        <f t="shared" ref="J105:O105" si="17">SUM(J71:J104)</f>
        <v>0</v>
      </c>
      <c r="K105" s="620">
        <f t="shared" si="17"/>
        <v>0</v>
      </c>
      <c r="L105" s="620">
        <f t="shared" si="17"/>
        <v>0</v>
      </c>
      <c r="M105" s="620">
        <f t="shared" si="17"/>
        <v>0</v>
      </c>
      <c r="N105" s="620">
        <f t="shared" si="17"/>
        <v>0</v>
      </c>
      <c r="O105" s="620">
        <f t="shared" si="17"/>
        <v>0</v>
      </c>
    </row>
    <row r="108" spans="1:15" x14ac:dyDescent="0.25">
      <c r="A108" s="624" t="s">
        <v>43</v>
      </c>
      <c r="B108" s="625"/>
      <c r="C108" s="625"/>
      <c r="D108" s="625"/>
      <c r="E108" s="625"/>
      <c r="F108" s="625"/>
      <c r="G108" s="625"/>
      <c r="H108" s="625"/>
      <c r="I108" s="625"/>
      <c r="J108" s="625"/>
      <c r="K108" s="625"/>
      <c r="L108" s="626"/>
      <c r="M108" s="626"/>
      <c r="N108" s="626"/>
      <c r="O108" s="626"/>
    </row>
    <row r="109" spans="1:15" x14ac:dyDescent="0.25">
      <c r="A109" s="617" t="s">
        <v>889</v>
      </c>
      <c r="B109" s="617"/>
      <c r="C109" s="617"/>
      <c r="D109" s="628"/>
      <c r="E109" s="617"/>
      <c r="F109" s="618"/>
      <c r="G109" s="618"/>
      <c r="H109" s="618"/>
      <c r="I109" s="620">
        <f>I12</f>
        <v>0</v>
      </c>
      <c r="J109" s="620">
        <f t="shared" ref="J109:O109" si="18">J12</f>
        <v>0</v>
      </c>
      <c r="K109" s="620">
        <f t="shared" si="18"/>
        <v>0</v>
      </c>
      <c r="L109" s="620">
        <f t="shared" si="18"/>
        <v>0</v>
      </c>
      <c r="M109" s="620">
        <f t="shared" si="18"/>
        <v>0</v>
      </c>
      <c r="N109" s="620">
        <f t="shared" si="18"/>
        <v>0</v>
      </c>
      <c r="O109" s="620">
        <f t="shared" si="18"/>
        <v>0</v>
      </c>
    </row>
    <row r="110" spans="1:15" x14ac:dyDescent="0.25">
      <c r="A110" s="617" t="s">
        <v>888</v>
      </c>
      <c r="B110" s="617"/>
      <c r="C110" s="617"/>
      <c r="D110" s="628"/>
      <c r="E110" s="617"/>
      <c r="F110" s="618"/>
      <c r="G110" s="618"/>
      <c r="H110" s="618"/>
      <c r="I110" s="620">
        <f>I20</f>
        <v>0</v>
      </c>
      <c r="J110" s="620">
        <f t="shared" ref="J110:O110" si="19">J20</f>
        <v>0</v>
      </c>
      <c r="K110" s="620">
        <f t="shared" si="19"/>
        <v>0</v>
      </c>
      <c r="L110" s="620">
        <f t="shared" si="19"/>
        <v>0</v>
      </c>
      <c r="M110" s="620">
        <f t="shared" si="19"/>
        <v>0</v>
      </c>
      <c r="N110" s="620">
        <f t="shared" si="19"/>
        <v>0</v>
      </c>
      <c r="O110" s="620">
        <f t="shared" si="19"/>
        <v>0</v>
      </c>
    </row>
    <row r="111" spans="1:15" x14ac:dyDescent="0.25">
      <c r="A111" s="617" t="s">
        <v>883</v>
      </c>
      <c r="B111" s="617"/>
      <c r="C111" s="617"/>
      <c r="D111" s="628"/>
      <c r="E111" s="617"/>
      <c r="F111" s="618"/>
      <c r="G111" s="618"/>
      <c r="H111" s="618"/>
      <c r="I111" s="620">
        <f t="shared" ref="I111" si="20">I45</f>
        <v>0</v>
      </c>
      <c r="J111" s="620">
        <f t="shared" ref="J111:O111" si="21">J45</f>
        <v>0</v>
      </c>
      <c r="K111" s="620">
        <f t="shared" si="21"/>
        <v>0</v>
      </c>
      <c r="L111" s="620">
        <f t="shared" si="21"/>
        <v>0</v>
      </c>
      <c r="M111" s="620">
        <f t="shared" si="21"/>
        <v>0</v>
      </c>
      <c r="N111" s="620">
        <f t="shared" si="21"/>
        <v>0</v>
      </c>
      <c r="O111" s="620">
        <f t="shared" si="21"/>
        <v>0</v>
      </c>
    </row>
    <row r="112" spans="1:15" x14ac:dyDescent="0.25">
      <c r="A112" s="617" t="s">
        <v>890</v>
      </c>
      <c r="B112" s="617"/>
      <c r="C112" s="617"/>
      <c r="D112" s="628"/>
      <c r="E112" s="617"/>
      <c r="F112" s="618"/>
      <c r="G112" s="618"/>
      <c r="H112" s="618"/>
      <c r="I112" s="620">
        <f t="shared" ref="I112" si="22">I65</f>
        <v>0</v>
      </c>
      <c r="J112" s="620">
        <f t="shared" ref="J112:O112" si="23">J65</f>
        <v>0</v>
      </c>
      <c r="K112" s="620">
        <f t="shared" si="23"/>
        <v>0</v>
      </c>
      <c r="L112" s="620">
        <f t="shared" si="23"/>
        <v>0</v>
      </c>
      <c r="M112" s="620">
        <f t="shared" si="23"/>
        <v>0</v>
      </c>
      <c r="N112" s="620">
        <f t="shared" si="23"/>
        <v>0</v>
      </c>
      <c r="O112" s="620">
        <f t="shared" si="23"/>
        <v>0</v>
      </c>
    </row>
    <row r="113" spans="1:16" x14ac:dyDescent="0.25">
      <c r="A113" s="617" t="s">
        <v>891</v>
      </c>
      <c r="B113" s="617"/>
      <c r="C113" s="617"/>
      <c r="D113" s="628"/>
      <c r="E113" s="617"/>
      <c r="F113" s="618"/>
      <c r="G113" s="618"/>
      <c r="H113" s="618"/>
      <c r="I113" s="620">
        <f>I69</f>
        <v>0</v>
      </c>
      <c r="J113" s="620">
        <f t="shared" ref="J113:O113" si="24">J69</f>
        <v>0</v>
      </c>
      <c r="K113" s="620">
        <f t="shared" si="24"/>
        <v>0</v>
      </c>
      <c r="L113" s="620">
        <f t="shared" si="24"/>
        <v>0</v>
      </c>
      <c r="M113" s="620">
        <f t="shared" si="24"/>
        <v>0</v>
      </c>
      <c r="N113" s="620">
        <f t="shared" si="24"/>
        <v>0</v>
      </c>
      <c r="O113" s="620">
        <f t="shared" si="24"/>
        <v>0</v>
      </c>
    </row>
    <row r="114" spans="1:16" x14ac:dyDescent="0.25">
      <c r="A114" s="781" t="s">
        <v>886</v>
      </c>
      <c r="B114" s="781"/>
      <c r="C114" s="781"/>
      <c r="D114" s="782"/>
      <c r="E114" s="781"/>
      <c r="F114" s="783"/>
      <c r="G114" s="783"/>
      <c r="H114" s="618"/>
      <c r="I114" s="620">
        <f t="shared" ref="I114" si="25">I105</f>
        <v>0</v>
      </c>
      <c r="J114" s="620">
        <f t="shared" ref="J114:O114" si="26">J105</f>
        <v>0</v>
      </c>
      <c r="K114" s="620">
        <f t="shared" si="26"/>
        <v>0</v>
      </c>
      <c r="L114" s="620">
        <f t="shared" si="26"/>
        <v>0</v>
      </c>
      <c r="M114" s="620">
        <f t="shared" si="26"/>
        <v>0</v>
      </c>
      <c r="N114" s="620">
        <f t="shared" si="26"/>
        <v>0</v>
      </c>
      <c r="O114" s="620">
        <f t="shared" si="26"/>
        <v>0</v>
      </c>
    </row>
    <row r="115" spans="1:16" s="62" customFormat="1" x14ac:dyDescent="0.25">
      <c r="A115" s="629" t="s">
        <v>621</v>
      </c>
      <c r="B115" s="630"/>
      <c r="C115" s="630"/>
      <c r="D115" s="632"/>
      <c r="E115" s="630"/>
      <c r="F115" s="631"/>
      <c r="G115" s="631"/>
      <c r="H115" s="631"/>
      <c r="I115" s="633">
        <f>SUM(I109:I114)</f>
        <v>0</v>
      </c>
      <c r="J115" s="633">
        <f t="shared" ref="J115:O115" si="27">SUM(J109:J114)</f>
        <v>0</v>
      </c>
      <c r="K115" s="633">
        <f t="shared" si="27"/>
        <v>0</v>
      </c>
      <c r="L115" s="633">
        <f t="shared" si="27"/>
        <v>0</v>
      </c>
      <c r="M115" s="633">
        <f t="shared" si="27"/>
        <v>0</v>
      </c>
      <c r="N115" s="633">
        <f t="shared" si="27"/>
        <v>0</v>
      </c>
      <c r="O115" s="633">
        <f t="shared" si="27"/>
        <v>0</v>
      </c>
    </row>
    <row r="116" spans="1:16" s="787" customFormat="1" ht="12" thickBot="1" x14ac:dyDescent="0.25">
      <c r="A116" s="784"/>
      <c r="B116" s="784"/>
      <c r="C116" s="784"/>
      <c r="D116" s="779" t="s">
        <v>580</v>
      </c>
      <c r="E116" s="784"/>
      <c r="F116" s="785"/>
      <c r="G116" s="785"/>
      <c r="H116" s="785"/>
      <c r="I116" s="786">
        <f>+I12+I20+I45+I65+I69+I105-I115</f>
        <v>0</v>
      </c>
      <c r="J116" s="786">
        <f t="shared" ref="J116:O116" si="28">+J12+J20+J45+J65+J69+J105-J115</f>
        <v>0</v>
      </c>
      <c r="K116" s="786">
        <f t="shared" si="28"/>
        <v>0</v>
      </c>
      <c r="L116" s="786">
        <f t="shared" si="28"/>
        <v>0</v>
      </c>
      <c r="M116" s="786">
        <f t="shared" si="28"/>
        <v>0</v>
      </c>
      <c r="N116" s="786">
        <f t="shared" si="28"/>
        <v>0</v>
      </c>
      <c r="O116" s="786">
        <f t="shared" si="28"/>
        <v>0</v>
      </c>
    </row>
    <row r="118" spans="1:16" x14ac:dyDescent="0.25">
      <c r="A118" s="62" t="s">
        <v>667</v>
      </c>
      <c r="B118" s="634"/>
      <c r="C118" s="634"/>
      <c r="D118" s="635" t="s">
        <v>128</v>
      </c>
      <c r="E118" s="634"/>
      <c r="F118" s="634" t="s">
        <v>615</v>
      </c>
      <c r="G118" s="634"/>
      <c r="H118" s="634"/>
      <c r="I118" s="636"/>
      <c r="J118" s="636"/>
      <c r="K118" s="636"/>
      <c r="L118" s="636"/>
      <c r="M118" s="636"/>
      <c r="N118" s="636"/>
      <c r="O118" s="636"/>
    </row>
    <row r="119" spans="1:16" x14ac:dyDescent="0.25">
      <c r="A119" s="58" t="s">
        <v>630</v>
      </c>
      <c r="B119" s="58" t="s">
        <v>617</v>
      </c>
      <c r="C119" s="58"/>
      <c r="D119" s="613"/>
      <c r="E119" s="58" t="s">
        <v>524</v>
      </c>
      <c r="F119" s="612"/>
      <c r="G119" s="612"/>
      <c r="H119" s="612"/>
      <c r="I119" s="614">
        <v>0</v>
      </c>
      <c r="J119" s="614">
        <v>0</v>
      </c>
      <c r="K119" s="614">
        <v>0</v>
      </c>
      <c r="L119" s="614">
        <v>0</v>
      </c>
      <c r="M119" s="614">
        <v>0</v>
      </c>
      <c r="N119" s="614">
        <v>0</v>
      </c>
      <c r="O119" s="614">
        <v>0</v>
      </c>
    </row>
    <row r="120" spans="1:16" x14ac:dyDescent="0.25">
      <c r="A120" s="58" t="s">
        <v>630</v>
      </c>
      <c r="B120" s="58" t="s">
        <v>616</v>
      </c>
      <c r="C120" s="58"/>
      <c r="D120" s="613"/>
      <c r="E120" s="58" t="s">
        <v>524</v>
      </c>
      <c r="F120" s="612"/>
      <c r="G120" s="612"/>
      <c r="H120" s="612"/>
      <c r="I120" s="614">
        <v>0</v>
      </c>
      <c r="J120" s="614">
        <v>0</v>
      </c>
      <c r="K120" s="614">
        <v>0</v>
      </c>
      <c r="L120" s="614">
        <v>0</v>
      </c>
      <c r="M120" s="614">
        <v>0</v>
      </c>
      <c r="N120" s="614">
        <v>0</v>
      </c>
      <c r="O120" s="614">
        <v>0</v>
      </c>
    </row>
    <row r="121" spans="1:16" x14ac:dyDescent="0.25">
      <c r="A121" s="58" t="s">
        <v>630</v>
      </c>
      <c r="B121" s="58" t="s">
        <v>45</v>
      </c>
      <c r="C121" s="58"/>
      <c r="D121" s="788"/>
      <c r="E121" s="58" t="s">
        <v>524</v>
      </c>
      <c r="F121" s="789"/>
      <c r="G121" s="789"/>
      <c r="H121" s="789"/>
      <c r="I121" s="614">
        <f t="shared" ref="I121:O121" si="29">I101</f>
        <v>0</v>
      </c>
      <c r="J121" s="614">
        <f t="shared" si="29"/>
        <v>0</v>
      </c>
      <c r="K121" s="614">
        <f t="shared" si="29"/>
        <v>0</v>
      </c>
      <c r="L121" s="614">
        <f t="shared" si="29"/>
        <v>0</v>
      </c>
      <c r="M121" s="614">
        <f t="shared" si="29"/>
        <v>0</v>
      </c>
      <c r="N121" s="614">
        <f t="shared" si="29"/>
        <v>0</v>
      </c>
      <c r="O121" s="614">
        <f t="shared" si="29"/>
        <v>0</v>
      </c>
      <c r="P121" s="637"/>
    </row>
    <row r="122" spans="1:16" x14ac:dyDescent="0.25">
      <c r="A122" s="58" t="s">
        <v>630</v>
      </c>
      <c r="B122" s="58" t="s">
        <v>627</v>
      </c>
      <c r="C122" s="58"/>
      <c r="D122" s="788"/>
      <c r="E122" s="58" t="s">
        <v>524</v>
      </c>
      <c r="F122" s="789"/>
      <c r="G122" s="789"/>
      <c r="H122" s="789"/>
      <c r="I122" s="614">
        <v>0</v>
      </c>
      <c r="J122" s="614">
        <v>0</v>
      </c>
      <c r="K122" s="614">
        <v>0</v>
      </c>
      <c r="L122" s="614">
        <v>0</v>
      </c>
      <c r="M122" s="614">
        <v>0</v>
      </c>
      <c r="N122" s="614">
        <v>0</v>
      </c>
      <c r="O122" s="614">
        <v>0</v>
      </c>
      <c r="P122" s="637"/>
    </row>
    <row r="123" spans="1:16" x14ac:dyDescent="0.25">
      <c r="A123" s="58"/>
      <c r="B123" s="58"/>
      <c r="C123" s="58"/>
      <c r="D123" s="613"/>
      <c r="E123" s="58"/>
      <c r="F123" s="612"/>
      <c r="G123" s="612"/>
      <c r="H123" s="612"/>
      <c r="I123" s="614"/>
      <c r="J123" s="614"/>
      <c r="K123" s="614"/>
      <c r="L123" s="614"/>
      <c r="M123" s="614"/>
      <c r="N123" s="614"/>
      <c r="O123" s="614"/>
      <c r="P123" s="637"/>
    </row>
    <row r="124" spans="1:16" x14ac:dyDescent="0.25">
      <c r="A124" s="616" t="s">
        <v>892</v>
      </c>
      <c r="B124" s="617"/>
      <c r="C124" s="617"/>
      <c r="D124" s="619"/>
      <c r="E124" s="617"/>
      <c r="F124" s="618"/>
      <c r="G124" s="618"/>
      <c r="H124" s="618"/>
      <c r="I124" s="620">
        <f>SUM(I119:I123)</f>
        <v>0</v>
      </c>
      <c r="J124" s="620">
        <f t="shared" ref="J124:O124" si="30">SUM(J119:J123)</f>
        <v>0</v>
      </c>
      <c r="K124" s="620">
        <f t="shared" si="30"/>
        <v>0</v>
      </c>
      <c r="L124" s="620">
        <f t="shared" si="30"/>
        <v>0</v>
      </c>
      <c r="M124" s="620">
        <f t="shared" si="30"/>
        <v>0</v>
      </c>
      <c r="N124" s="620">
        <f t="shared" si="30"/>
        <v>0</v>
      </c>
      <c r="O124" s="620">
        <f t="shared" si="30"/>
        <v>0</v>
      </c>
      <c r="P124" s="637"/>
    </row>
    <row r="126" spans="1:16" x14ac:dyDescent="0.25">
      <c r="A126" s="58" t="s">
        <v>630</v>
      </c>
      <c r="B126" s="11" t="s">
        <v>658</v>
      </c>
      <c r="C126" s="11"/>
      <c r="D126" s="623"/>
      <c r="E126" s="58" t="s">
        <v>524</v>
      </c>
      <c r="F126" s="612"/>
      <c r="G126" s="612"/>
      <c r="H126" s="612"/>
      <c r="I126" s="614">
        <v>0</v>
      </c>
      <c r="J126" s="614">
        <v>0</v>
      </c>
      <c r="K126" s="614">
        <v>0</v>
      </c>
      <c r="L126" s="614">
        <v>0</v>
      </c>
      <c r="M126" s="614">
        <v>0</v>
      </c>
      <c r="N126" s="614">
        <v>0</v>
      </c>
      <c r="O126" s="614">
        <v>0</v>
      </c>
      <c r="P126" s="637"/>
    </row>
    <row r="127" spans="1:16" x14ac:dyDescent="0.25">
      <c r="A127" s="58" t="s">
        <v>630</v>
      </c>
      <c r="B127" s="58" t="s">
        <v>870</v>
      </c>
      <c r="C127" s="58"/>
      <c r="D127" s="613"/>
      <c r="E127" s="58" t="s">
        <v>524</v>
      </c>
      <c r="F127" s="612"/>
      <c r="G127" s="612"/>
      <c r="H127" s="612"/>
      <c r="I127" s="614">
        <v>0</v>
      </c>
      <c r="J127" s="614">
        <v>0</v>
      </c>
      <c r="K127" s="614">
        <v>0</v>
      </c>
      <c r="L127" s="614">
        <v>0</v>
      </c>
      <c r="M127" s="614">
        <v>0</v>
      </c>
      <c r="N127" s="614">
        <v>0</v>
      </c>
      <c r="O127" s="614">
        <v>0</v>
      </c>
      <c r="P127" s="637"/>
    </row>
    <row r="128" spans="1:16" x14ac:dyDescent="0.25">
      <c r="A128" s="58" t="s">
        <v>630</v>
      </c>
      <c r="B128" s="58" t="s">
        <v>627</v>
      </c>
      <c r="C128" s="58"/>
      <c r="D128" s="788"/>
      <c r="E128" s="58" t="s">
        <v>524</v>
      </c>
      <c r="F128" s="789"/>
      <c r="G128" s="789"/>
      <c r="H128" s="789"/>
      <c r="I128" s="614">
        <f t="shared" ref="I128:O128" si="31">I109</f>
        <v>0</v>
      </c>
      <c r="J128" s="614">
        <f t="shared" si="31"/>
        <v>0</v>
      </c>
      <c r="K128" s="614">
        <f t="shared" si="31"/>
        <v>0</v>
      </c>
      <c r="L128" s="614">
        <f t="shared" si="31"/>
        <v>0</v>
      </c>
      <c r="M128" s="614">
        <f t="shared" si="31"/>
        <v>0</v>
      </c>
      <c r="N128" s="614">
        <f t="shared" si="31"/>
        <v>0</v>
      </c>
      <c r="O128" s="614">
        <f t="shared" si="31"/>
        <v>0</v>
      </c>
      <c r="P128" s="637"/>
    </row>
    <row r="129" spans="1:16" x14ac:dyDescent="0.25">
      <c r="A129" s="58"/>
      <c r="B129" s="58"/>
      <c r="C129" s="58"/>
      <c r="D129" s="613"/>
      <c r="E129" s="58"/>
      <c r="F129" s="612"/>
      <c r="G129" s="612"/>
      <c r="H129" s="612"/>
      <c r="I129" s="614"/>
      <c r="J129" s="614"/>
      <c r="K129" s="614"/>
      <c r="L129" s="614"/>
      <c r="M129" s="614"/>
      <c r="N129" s="614"/>
      <c r="O129" s="614"/>
      <c r="P129" s="637"/>
    </row>
    <row r="130" spans="1:16" x14ac:dyDescent="0.25">
      <c r="A130" s="616" t="s">
        <v>893</v>
      </c>
      <c r="B130" s="617"/>
      <c r="C130" s="617"/>
      <c r="D130" s="619"/>
      <c r="E130" s="617"/>
      <c r="F130" s="618"/>
      <c r="G130" s="618"/>
      <c r="H130" s="618"/>
      <c r="I130" s="620">
        <f>SUM(I126:I129)</f>
        <v>0</v>
      </c>
      <c r="J130" s="620">
        <f t="shared" ref="J130:O130" si="32">SUM(J126:J129)</f>
        <v>0</v>
      </c>
      <c r="K130" s="620">
        <f t="shared" si="32"/>
        <v>0</v>
      </c>
      <c r="L130" s="620">
        <f t="shared" si="32"/>
        <v>0</v>
      </c>
      <c r="M130" s="620">
        <f t="shared" si="32"/>
        <v>0</v>
      </c>
      <c r="N130" s="620">
        <f t="shared" si="32"/>
        <v>0</v>
      </c>
      <c r="O130" s="620">
        <f t="shared" si="32"/>
        <v>0</v>
      </c>
      <c r="P130" s="637"/>
    </row>
    <row r="132" spans="1:16" x14ac:dyDescent="0.25">
      <c r="A132" s="58" t="s">
        <v>630</v>
      </c>
      <c r="B132" s="58" t="s">
        <v>874</v>
      </c>
      <c r="C132" s="58"/>
      <c r="D132" s="613"/>
      <c r="E132" s="58" t="s">
        <v>857</v>
      </c>
      <c r="F132" s="612"/>
      <c r="G132" s="612"/>
      <c r="H132" s="612"/>
      <c r="I132" s="614"/>
      <c r="J132" s="614"/>
      <c r="K132" s="614"/>
      <c r="L132" s="614"/>
      <c r="M132" s="614"/>
      <c r="N132" s="614"/>
      <c r="O132" s="614"/>
    </row>
    <row r="133" spans="1:16" x14ac:dyDescent="0.25">
      <c r="A133" s="58" t="s">
        <v>630</v>
      </c>
      <c r="B133" s="58" t="s">
        <v>874</v>
      </c>
      <c r="C133" s="58"/>
      <c r="D133" s="613"/>
      <c r="E133" s="58" t="s">
        <v>857</v>
      </c>
      <c r="F133" s="612"/>
      <c r="G133" s="612"/>
      <c r="H133" s="612"/>
      <c r="I133" s="614"/>
      <c r="J133" s="614"/>
      <c r="K133" s="614"/>
      <c r="L133" s="614"/>
      <c r="M133" s="614"/>
      <c r="N133" s="614"/>
      <c r="O133" s="614"/>
    </row>
    <row r="134" spans="1:16" x14ac:dyDescent="0.25">
      <c r="A134" s="58" t="s">
        <v>630</v>
      </c>
      <c r="B134" s="58" t="s">
        <v>879</v>
      </c>
      <c r="C134" s="58"/>
      <c r="D134" s="613"/>
      <c r="E134" s="58" t="s">
        <v>857</v>
      </c>
      <c r="F134" s="612"/>
      <c r="G134" s="612"/>
      <c r="H134" s="612"/>
      <c r="I134" s="614"/>
      <c r="J134" s="614"/>
      <c r="K134" s="614"/>
      <c r="L134" s="614"/>
      <c r="M134" s="614"/>
      <c r="N134" s="614"/>
      <c r="O134" s="614"/>
    </row>
    <row r="135" spans="1:16" x14ac:dyDescent="0.25">
      <c r="A135" s="58" t="s">
        <v>630</v>
      </c>
      <c r="B135" s="58" t="s">
        <v>879</v>
      </c>
      <c r="C135" s="58"/>
      <c r="D135" s="613"/>
      <c r="E135" s="58" t="s">
        <v>857</v>
      </c>
      <c r="F135" s="612"/>
      <c r="G135" s="612"/>
      <c r="H135" s="612"/>
      <c r="I135" s="614"/>
      <c r="J135" s="614"/>
      <c r="K135" s="614"/>
      <c r="L135" s="614"/>
      <c r="M135" s="614"/>
      <c r="N135" s="614"/>
      <c r="O135" s="614"/>
    </row>
    <row r="136" spans="1:16" x14ac:dyDescent="0.25">
      <c r="A136" s="58" t="s">
        <v>630</v>
      </c>
      <c r="B136" s="58" t="s">
        <v>879</v>
      </c>
      <c r="C136" s="58"/>
      <c r="D136" s="613"/>
      <c r="E136" s="58" t="s">
        <v>857</v>
      </c>
      <c r="F136" s="612"/>
      <c r="G136" s="612"/>
      <c r="H136" s="612"/>
      <c r="I136" s="614"/>
      <c r="J136" s="614"/>
      <c r="K136" s="614"/>
      <c r="L136" s="614"/>
      <c r="M136" s="614"/>
      <c r="N136" s="614"/>
      <c r="O136" s="614"/>
    </row>
    <row r="137" spans="1:16" x14ac:dyDescent="0.25">
      <c r="A137" s="58" t="s">
        <v>630</v>
      </c>
      <c r="B137" s="58" t="s">
        <v>45</v>
      </c>
      <c r="C137" s="58"/>
      <c r="D137" s="788"/>
      <c r="E137" s="58" t="s">
        <v>857</v>
      </c>
      <c r="F137" s="789"/>
      <c r="G137" s="789"/>
      <c r="H137" s="789"/>
      <c r="I137" s="614">
        <f t="shared" ref="I137:O137" si="33">I112</f>
        <v>0</v>
      </c>
      <c r="J137" s="614">
        <f t="shared" si="33"/>
        <v>0</v>
      </c>
      <c r="K137" s="614">
        <f t="shared" si="33"/>
        <v>0</v>
      </c>
      <c r="L137" s="614">
        <f t="shared" si="33"/>
        <v>0</v>
      </c>
      <c r="M137" s="614">
        <f t="shared" si="33"/>
        <v>0</v>
      </c>
      <c r="N137" s="614">
        <f t="shared" si="33"/>
        <v>0</v>
      </c>
      <c r="O137" s="614">
        <f t="shared" si="33"/>
        <v>0</v>
      </c>
      <c r="P137" s="637"/>
    </row>
    <row r="138" spans="1:16" x14ac:dyDescent="0.25">
      <c r="A138" s="58" t="s">
        <v>630</v>
      </c>
      <c r="B138" s="58" t="s">
        <v>627</v>
      </c>
      <c r="C138" s="58"/>
      <c r="D138" s="788"/>
      <c r="E138" s="58" t="s">
        <v>857</v>
      </c>
      <c r="F138" s="789"/>
      <c r="G138" s="789"/>
      <c r="H138" s="789"/>
      <c r="I138" s="614">
        <v>0</v>
      </c>
      <c r="J138" s="614">
        <v>0</v>
      </c>
      <c r="K138" s="614">
        <v>0</v>
      </c>
      <c r="L138" s="614">
        <v>0</v>
      </c>
      <c r="M138" s="614">
        <v>0</v>
      </c>
      <c r="N138" s="614">
        <v>0</v>
      </c>
      <c r="O138" s="614">
        <v>0</v>
      </c>
      <c r="P138" s="637"/>
    </row>
    <row r="139" spans="1:16" x14ac:dyDescent="0.25">
      <c r="A139" s="58"/>
      <c r="B139" s="58"/>
      <c r="C139" s="58"/>
      <c r="D139" s="613"/>
      <c r="E139" s="58"/>
      <c r="F139" s="612"/>
      <c r="G139" s="612"/>
      <c r="H139" s="612"/>
      <c r="I139" s="614"/>
      <c r="J139" s="614"/>
      <c r="K139" s="614"/>
      <c r="L139" s="614"/>
      <c r="M139" s="614"/>
      <c r="N139" s="614"/>
      <c r="O139" s="614"/>
      <c r="P139" s="637"/>
    </row>
    <row r="140" spans="1:16" x14ac:dyDescent="0.25">
      <c r="A140" s="616" t="s">
        <v>857</v>
      </c>
      <c r="B140" s="617"/>
      <c r="C140" s="617"/>
      <c r="D140" s="619"/>
      <c r="E140" s="617"/>
      <c r="F140" s="618"/>
      <c r="G140" s="618"/>
      <c r="H140" s="618"/>
      <c r="I140" s="620">
        <f>SUM(I132:I139)</f>
        <v>0</v>
      </c>
      <c r="J140" s="620">
        <f t="shared" ref="J140:O140" si="34">SUM(J132:J139)</f>
        <v>0</v>
      </c>
      <c r="K140" s="620">
        <f t="shared" si="34"/>
        <v>0</v>
      </c>
      <c r="L140" s="620">
        <f t="shared" si="34"/>
        <v>0</v>
      </c>
      <c r="M140" s="620">
        <f t="shared" si="34"/>
        <v>0</v>
      </c>
      <c r="N140" s="620">
        <f t="shared" si="34"/>
        <v>0</v>
      </c>
      <c r="O140" s="620">
        <f t="shared" si="34"/>
        <v>0</v>
      </c>
      <c r="P140" s="637"/>
    </row>
    <row r="142" spans="1:16" x14ac:dyDescent="0.25">
      <c r="A142" s="58" t="s">
        <v>630</v>
      </c>
      <c r="B142" s="58" t="s">
        <v>726</v>
      </c>
      <c r="C142" s="58"/>
      <c r="D142" s="623"/>
      <c r="E142" s="58" t="s">
        <v>726</v>
      </c>
      <c r="F142" s="612"/>
      <c r="G142" s="612"/>
      <c r="H142" s="612"/>
      <c r="I142" s="614">
        <v>0</v>
      </c>
      <c r="J142" s="614">
        <v>0</v>
      </c>
      <c r="K142" s="614">
        <v>0</v>
      </c>
      <c r="L142" s="614">
        <v>0</v>
      </c>
      <c r="M142" s="614">
        <v>0</v>
      </c>
      <c r="N142" s="614">
        <v>0</v>
      </c>
      <c r="O142" s="614">
        <v>0</v>
      </c>
      <c r="P142" s="637"/>
    </row>
    <row r="143" spans="1:16" x14ac:dyDescent="0.25">
      <c r="A143" s="58" t="s">
        <v>630</v>
      </c>
      <c r="B143" s="58" t="s">
        <v>726</v>
      </c>
      <c r="C143" s="58"/>
      <c r="D143" s="623"/>
      <c r="E143" s="58" t="s">
        <v>726</v>
      </c>
      <c r="F143" s="612"/>
      <c r="G143" s="612"/>
      <c r="H143" s="612"/>
      <c r="I143" s="614"/>
      <c r="J143" s="614"/>
      <c r="K143" s="614"/>
      <c r="L143" s="614"/>
      <c r="M143" s="614"/>
      <c r="N143" s="614"/>
      <c r="O143" s="614"/>
      <c r="P143" s="637"/>
    </row>
    <row r="144" spans="1:16" x14ac:dyDescent="0.25">
      <c r="A144" s="58" t="s">
        <v>630</v>
      </c>
      <c r="B144" s="58" t="s">
        <v>726</v>
      </c>
      <c r="C144" s="58"/>
      <c r="D144" s="623"/>
      <c r="E144" s="58" t="s">
        <v>726</v>
      </c>
      <c r="F144" s="612"/>
      <c r="G144" s="612"/>
      <c r="H144" s="612"/>
      <c r="I144" s="614"/>
      <c r="J144" s="614"/>
      <c r="K144" s="614"/>
      <c r="L144" s="614"/>
      <c r="M144" s="614"/>
      <c r="N144" s="614"/>
      <c r="O144" s="614"/>
      <c r="P144" s="637"/>
    </row>
    <row r="145" spans="1:16" x14ac:dyDescent="0.25">
      <c r="A145" s="58" t="s">
        <v>630</v>
      </c>
      <c r="B145" s="58" t="s">
        <v>726</v>
      </c>
      <c r="C145" s="58"/>
      <c r="D145" s="623"/>
      <c r="E145" s="58" t="s">
        <v>726</v>
      </c>
      <c r="F145" s="612"/>
      <c r="G145" s="612"/>
      <c r="H145" s="612"/>
      <c r="I145" s="614"/>
      <c r="J145" s="614"/>
      <c r="K145" s="614"/>
      <c r="L145" s="614"/>
      <c r="M145" s="614"/>
      <c r="N145" s="614"/>
      <c r="O145" s="614"/>
      <c r="P145" s="637"/>
    </row>
    <row r="146" spans="1:16" x14ac:dyDescent="0.25">
      <c r="A146" s="58" t="s">
        <v>630</v>
      </c>
      <c r="B146" s="58" t="s">
        <v>726</v>
      </c>
      <c r="C146" s="58"/>
      <c r="D146" s="623"/>
      <c r="E146" s="58" t="s">
        <v>726</v>
      </c>
      <c r="F146" s="612"/>
      <c r="G146" s="612"/>
      <c r="H146" s="612"/>
      <c r="I146" s="614"/>
      <c r="J146" s="614"/>
      <c r="K146" s="614"/>
      <c r="L146" s="614"/>
      <c r="M146" s="614"/>
      <c r="N146" s="614"/>
      <c r="O146" s="614"/>
      <c r="P146" s="637"/>
    </row>
    <row r="147" spans="1:16" x14ac:dyDescent="0.25">
      <c r="A147" s="58" t="s">
        <v>630</v>
      </c>
      <c r="B147" s="58" t="s">
        <v>726</v>
      </c>
      <c r="C147" s="58"/>
      <c r="D147" s="623"/>
      <c r="E147" s="58" t="s">
        <v>726</v>
      </c>
      <c r="F147" s="612"/>
      <c r="G147" s="612"/>
      <c r="H147" s="612"/>
      <c r="I147" s="614"/>
      <c r="J147" s="614"/>
      <c r="K147" s="614"/>
      <c r="L147" s="614"/>
      <c r="M147" s="614"/>
      <c r="N147" s="614"/>
      <c r="O147" s="614"/>
      <c r="P147" s="637"/>
    </row>
    <row r="148" spans="1:16" x14ac:dyDescent="0.25">
      <c r="A148" s="58" t="s">
        <v>630</v>
      </c>
      <c r="B148" s="58" t="s">
        <v>726</v>
      </c>
      <c r="C148" s="58"/>
      <c r="D148" s="623"/>
      <c r="E148" s="58" t="s">
        <v>726</v>
      </c>
      <c r="F148" s="612"/>
      <c r="G148" s="612"/>
      <c r="H148" s="612"/>
      <c r="I148" s="614"/>
      <c r="J148" s="614"/>
      <c r="K148" s="614"/>
      <c r="L148" s="614"/>
      <c r="M148" s="614"/>
      <c r="N148" s="614"/>
      <c r="O148" s="614"/>
      <c r="P148" s="637"/>
    </row>
    <row r="149" spans="1:16" x14ac:dyDescent="0.25">
      <c r="A149" s="58" t="s">
        <v>630</v>
      </c>
      <c r="B149" s="58" t="s">
        <v>726</v>
      </c>
      <c r="C149" s="58"/>
      <c r="D149" s="623"/>
      <c r="E149" s="58" t="s">
        <v>726</v>
      </c>
      <c r="F149" s="612"/>
      <c r="G149" s="612"/>
      <c r="H149" s="612"/>
      <c r="I149" s="614"/>
      <c r="J149" s="614"/>
      <c r="K149" s="614"/>
      <c r="L149" s="614"/>
      <c r="M149" s="614"/>
      <c r="N149" s="614"/>
      <c r="O149" s="614"/>
      <c r="P149" s="637"/>
    </row>
    <row r="150" spans="1:16" x14ac:dyDescent="0.25">
      <c r="A150" s="58" t="s">
        <v>630</v>
      </c>
      <c r="B150" s="58" t="s">
        <v>726</v>
      </c>
      <c r="C150" s="58"/>
      <c r="D150" s="623"/>
      <c r="E150" s="58" t="s">
        <v>726</v>
      </c>
      <c r="F150" s="612"/>
      <c r="G150" s="612"/>
      <c r="H150" s="612"/>
      <c r="I150" s="614"/>
      <c r="J150" s="614"/>
      <c r="K150" s="614"/>
      <c r="L150" s="614"/>
      <c r="M150" s="614"/>
      <c r="N150" s="614"/>
      <c r="O150" s="614"/>
      <c r="P150" s="637"/>
    </row>
    <row r="151" spans="1:16" x14ac:dyDescent="0.25">
      <c r="A151" s="58" t="s">
        <v>630</v>
      </c>
      <c r="B151" s="58" t="s">
        <v>726</v>
      </c>
      <c r="C151" s="58"/>
      <c r="D151" s="623"/>
      <c r="E151" s="58" t="s">
        <v>726</v>
      </c>
      <c r="F151" s="612"/>
      <c r="G151" s="612"/>
      <c r="H151" s="612"/>
      <c r="I151" s="614"/>
      <c r="J151" s="614"/>
      <c r="K151" s="614"/>
      <c r="L151" s="614"/>
      <c r="M151" s="614"/>
      <c r="N151" s="614"/>
      <c r="O151" s="614"/>
      <c r="P151" s="637"/>
    </row>
    <row r="152" spans="1:16" x14ac:dyDescent="0.25">
      <c r="A152" s="58" t="s">
        <v>630</v>
      </c>
      <c r="B152" s="58" t="s">
        <v>880</v>
      </c>
      <c r="C152" s="58"/>
      <c r="D152" s="623"/>
      <c r="E152" s="58" t="s">
        <v>726</v>
      </c>
      <c r="F152" s="612"/>
      <c r="G152" s="612"/>
      <c r="H152" s="612"/>
      <c r="I152" s="614"/>
      <c r="J152" s="614"/>
      <c r="K152" s="614"/>
      <c r="L152" s="614"/>
      <c r="M152" s="614"/>
      <c r="N152" s="614"/>
      <c r="O152" s="614"/>
      <c r="P152" s="637"/>
    </row>
    <row r="153" spans="1:16" x14ac:dyDescent="0.25">
      <c r="A153" s="58" t="s">
        <v>630</v>
      </c>
      <c r="B153" s="58" t="s">
        <v>45</v>
      </c>
      <c r="C153" s="58"/>
      <c r="D153" s="788"/>
      <c r="E153" s="58" t="s">
        <v>726</v>
      </c>
      <c r="F153" s="789"/>
      <c r="G153" s="789"/>
      <c r="H153" s="789"/>
      <c r="I153" s="614">
        <f t="shared" ref="I153:O153" si="35">I208</f>
        <v>0</v>
      </c>
      <c r="J153" s="614">
        <f t="shared" si="35"/>
        <v>0</v>
      </c>
      <c r="K153" s="614">
        <f t="shared" si="35"/>
        <v>0</v>
      </c>
      <c r="L153" s="614">
        <f t="shared" si="35"/>
        <v>0</v>
      </c>
      <c r="M153" s="614">
        <f t="shared" si="35"/>
        <v>0</v>
      </c>
      <c r="N153" s="614">
        <f t="shared" si="35"/>
        <v>0</v>
      </c>
      <c r="O153" s="614">
        <f t="shared" si="35"/>
        <v>0</v>
      </c>
      <c r="P153" s="637"/>
    </row>
    <row r="154" spans="1:16" x14ac:dyDescent="0.25">
      <c r="A154" s="58" t="s">
        <v>630</v>
      </c>
      <c r="B154" s="58" t="s">
        <v>627</v>
      </c>
      <c r="C154" s="58"/>
      <c r="D154" s="788"/>
      <c r="E154" s="58" t="s">
        <v>726</v>
      </c>
      <c r="F154" s="789"/>
      <c r="G154" s="789"/>
      <c r="H154" s="789"/>
      <c r="I154" s="614">
        <v>0</v>
      </c>
      <c r="J154" s="614">
        <v>0</v>
      </c>
      <c r="K154" s="614">
        <v>0</v>
      </c>
      <c r="L154" s="614">
        <v>0</v>
      </c>
      <c r="M154" s="614">
        <v>0</v>
      </c>
      <c r="N154" s="614">
        <v>0</v>
      </c>
      <c r="O154" s="614">
        <v>0</v>
      </c>
      <c r="P154" s="637"/>
    </row>
    <row r="155" spans="1:16" x14ac:dyDescent="0.25">
      <c r="A155" s="58"/>
      <c r="B155" s="58"/>
      <c r="C155" s="58"/>
      <c r="D155" s="613"/>
      <c r="E155" s="58"/>
      <c r="F155" s="612"/>
      <c r="G155" s="612"/>
      <c r="H155" s="612"/>
      <c r="I155" s="614"/>
      <c r="J155" s="614"/>
      <c r="K155" s="614"/>
      <c r="L155" s="614"/>
      <c r="M155" s="614"/>
      <c r="N155" s="614"/>
      <c r="O155" s="614"/>
      <c r="P155" s="637"/>
    </row>
    <row r="156" spans="1:16" x14ac:dyDescent="0.25">
      <c r="A156" s="616" t="s">
        <v>726</v>
      </c>
      <c r="B156" s="617"/>
      <c r="C156" s="617"/>
      <c r="D156" s="619"/>
      <c r="E156" s="617"/>
      <c r="F156" s="618"/>
      <c r="G156" s="618"/>
      <c r="H156" s="618"/>
      <c r="I156" s="620">
        <f>SUM(I142:I155)</f>
        <v>0</v>
      </c>
      <c r="J156" s="620">
        <f t="shared" ref="J156:O156" si="36">SUM(J142:J155)</f>
        <v>0</v>
      </c>
      <c r="K156" s="620">
        <f t="shared" si="36"/>
        <v>0</v>
      </c>
      <c r="L156" s="620">
        <f t="shared" si="36"/>
        <v>0</v>
      </c>
      <c r="M156" s="620">
        <f t="shared" si="36"/>
        <v>0</v>
      </c>
      <c r="N156" s="620">
        <f t="shared" si="36"/>
        <v>0</v>
      </c>
      <c r="O156" s="620">
        <f t="shared" si="36"/>
        <v>0</v>
      </c>
      <c r="P156" s="637"/>
    </row>
    <row r="158" spans="1:16" x14ac:dyDescent="0.25">
      <c r="A158" s="58" t="s">
        <v>630</v>
      </c>
      <c r="B158" s="58" t="s">
        <v>655</v>
      </c>
      <c r="C158" s="58"/>
      <c r="D158" s="623"/>
      <c r="E158" s="58" t="s">
        <v>655</v>
      </c>
      <c r="F158" s="612"/>
      <c r="G158" s="612"/>
      <c r="H158" s="612"/>
      <c r="I158" s="614">
        <v>0</v>
      </c>
      <c r="J158" s="614">
        <v>0</v>
      </c>
      <c r="K158" s="614">
        <v>0</v>
      </c>
      <c r="L158" s="614">
        <v>0</v>
      </c>
      <c r="M158" s="614">
        <v>0</v>
      </c>
      <c r="N158" s="614">
        <v>0</v>
      </c>
      <c r="O158" s="614">
        <v>0</v>
      </c>
      <c r="P158" s="637"/>
    </row>
    <row r="159" spans="1:16" x14ac:dyDescent="0.25">
      <c r="A159" s="58" t="s">
        <v>630</v>
      </c>
      <c r="B159" s="58" t="s">
        <v>655</v>
      </c>
      <c r="C159" s="58"/>
      <c r="D159" s="623"/>
      <c r="E159" s="58" t="s">
        <v>655</v>
      </c>
      <c r="F159" s="612"/>
      <c r="G159" s="612"/>
      <c r="H159" s="612"/>
      <c r="I159" s="614"/>
      <c r="J159" s="614"/>
      <c r="K159" s="614"/>
      <c r="L159" s="614"/>
      <c r="M159" s="614"/>
      <c r="N159" s="614"/>
      <c r="O159" s="614"/>
      <c r="P159" s="637"/>
    </row>
    <row r="160" spans="1:16" x14ac:dyDescent="0.25">
      <c r="A160" s="58" t="s">
        <v>630</v>
      </c>
      <c r="B160" s="58" t="s">
        <v>655</v>
      </c>
      <c r="C160" s="58"/>
      <c r="D160" s="623"/>
      <c r="E160" s="58" t="s">
        <v>655</v>
      </c>
      <c r="F160" s="612"/>
      <c r="G160" s="612"/>
      <c r="H160" s="612"/>
      <c r="I160" s="614"/>
      <c r="J160" s="614"/>
      <c r="K160" s="614"/>
      <c r="L160" s="614"/>
      <c r="M160" s="614"/>
      <c r="N160" s="614"/>
      <c r="O160" s="614"/>
      <c r="P160" s="637"/>
    </row>
    <row r="161" spans="1:16" x14ac:dyDescent="0.25">
      <c r="A161" s="58" t="s">
        <v>630</v>
      </c>
      <c r="B161" s="58" t="s">
        <v>655</v>
      </c>
      <c r="C161" s="58"/>
      <c r="D161" s="623"/>
      <c r="E161" s="58" t="s">
        <v>655</v>
      </c>
      <c r="F161" s="612"/>
      <c r="G161" s="612"/>
      <c r="H161" s="612"/>
      <c r="I161" s="614"/>
      <c r="J161" s="614"/>
      <c r="K161" s="614"/>
      <c r="L161" s="614"/>
      <c r="M161" s="614"/>
      <c r="N161" s="614"/>
      <c r="O161" s="614"/>
      <c r="P161" s="637"/>
    </row>
    <row r="162" spans="1:16" x14ac:dyDescent="0.25">
      <c r="A162" s="58" t="s">
        <v>630</v>
      </c>
      <c r="B162" s="58" t="s">
        <v>655</v>
      </c>
      <c r="C162" s="58"/>
      <c r="D162" s="623"/>
      <c r="E162" s="58" t="s">
        <v>655</v>
      </c>
      <c r="F162" s="612"/>
      <c r="G162" s="612"/>
      <c r="H162" s="612"/>
      <c r="I162" s="614"/>
      <c r="J162" s="614"/>
      <c r="K162" s="614"/>
      <c r="L162" s="614"/>
      <c r="M162" s="614"/>
      <c r="N162" s="614"/>
      <c r="O162" s="614"/>
      <c r="P162" s="637"/>
    </row>
    <row r="163" spans="1:16" x14ac:dyDescent="0.25">
      <c r="A163" s="58" t="s">
        <v>630</v>
      </c>
      <c r="B163" s="58" t="s">
        <v>655</v>
      </c>
      <c r="C163" s="58"/>
      <c r="D163" s="623"/>
      <c r="E163" s="58" t="s">
        <v>655</v>
      </c>
      <c r="F163" s="612"/>
      <c r="G163" s="612"/>
      <c r="H163" s="612"/>
      <c r="I163" s="614"/>
      <c r="J163" s="614"/>
      <c r="K163" s="614"/>
      <c r="L163" s="614"/>
      <c r="M163" s="614"/>
      <c r="N163" s="614"/>
      <c r="O163" s="614"/>
      <c r="P163" s="637"/>
    </row>
    <row r="164" spans="1:16" x14ac:dyDescent="0.25">
      <c r="A164" s="58" t="s">
        <v>630</v>
      </c>
      <c r="B164" s="58" t="s">
        <v>45</v>
      </c>
      <c r="C164" s="58"/>
      <c r="D164" s="788"/>
      <c r="E164" s="58" t="s">
        <v>655</v>
      </c>
      <c r="F164" s="789"/>
      <c r="G164" s="789"/>
      <c r="H164" s="789"/>
      <c r="I164" s="614">
        <f t="shared" ref="I164:O164" si="37">I138</f>
        <v>0</v>
      </c>
      <c r="J164" s="614">
        <f t="shared" si="37"/>
        <v>0</v>
      </c>
      <c r="K164" s="614">
        <f t="shared" si="37"/>
        <v>0</v>
      </c>
      <c r="L164" s="614">
        <f t="shared" si="37"/>
        <v>0</v>
      </c>
      <c r="M164" s="614">
        <f t="shared" si="37"/>
        <v>0</v>
      </c>
      <c r="N164" s="614">
        <f t="shared" si="37"/>
        <v>0</v>
      </c>
      <c r="O164" s="614">
        <f t="shared" si="37"/>
        <v>0</v>
      </c>
      <c r="P164" s="637"/>
    </row>
    <row r="165" spans="1:16" x14ac:dyDescent="0.25">
      <c r="A165" s="58" t="s">
        <v>630</v>
      </c>
      <c r="B165" s="58" t="s">
        <v>627</v>
      </c>
      <c r="C165" s="58"/>
      <c r="D165" s="788"/>
      <c r="E165" s="58" t="s">
        <v>655</v>
      </c>
      <c r="F165" s="789"/>
      <c r="G165" s="789"/>
      <c r="H165" s="789"/>
      <c r="I165" s="614">
        <v>0</v>
      </c>
      <c r="J165" s="614">
        <v>0</v>
      </c>
      <c r="K165" s="614">
        <v>0</v>
      </c>
      <c r="L165" s="614">
        <v>0</v>
      </c>
      <c r="M165" s="614">
        <v>0</v>
      </c>
      <c r="N165" s="614">
        <v>0</v>
      </c>
      <c r="O165" s="614">
        <v>0</v>
      </c>
      <c r="P165" s="637"/>
    </row>
    <row r="166" spans="1:16" x14ac:dyDescent="0.25">
      <c r="A166" s="58"/>
      <c r="B166" s="58"/>
      <c r="C166" s="58"/>
      <c r="D166" s="613"/>
      <c r="E166" s="58"/>
      <c r="F166" s="612"/>
      <c r="G166" s="612"/>
      <c r="H166" s="612"/>
      <c r="I166" s="614"/>
      <c r="J166" s="614"/>
      <c r="K166" s="614"/>
      <c r="L166" s="614"/>
      <c r="M166" s="614"/>
      <c r="N166" s="614"/>
      <c r="O166" s="614"/>
      <c r="P166" s="637"/>
    </row>
    <row r="167" spans="1:16" x14ac:dyDescent="0.25">
      <c r="A167" s="616" t="s">
        <v>655</v>
      </c>
      <c r="B167" s="617"/>
      <c r="C167" s="617"/>
      <c r="D167" s="619"/>
      <c r="E167" s="617"/>
      <c r="F167" s="618"/>
      <c r="G167" s="618"/>
      <c r="H167" s="618"/>
      <c r="I167" s="620">
        <f>SUM(I158:I166)</f>
        <v>0</v>
      </c>
      <c r="J167" s="620">
        <f t="shared" ref="J167:O167" si="38">SUM(J158:J166)</f>
        <v>0</v>
      </c>
      <c r="K167" s="620">
        <f t="shared" si="38"/>
        <v>0</v>
      </c>
      <c r="L167" s="620">
        <f t="shared" si="38"/>
        <v>0</v>
      </c>
      <c r="M167" s="620">
        <f t="shared" si="38"/>
        <v>0</v>
      </c>
      <c r="N167" s="620">
        <f t="shared" si="38"/>
        <v>0</v>
      </c>
      <c r="O167" s="620">
        <f t="shared" si="38"/>
        <v>0</v>
      </c>
      <c r="P167" s="637"/>
    </row>
    <row r="169" spans="1:16" x14ac:dyDescent="0.25">
      <c r="A169" s="58" t="s">
        <v>630</v>
      </c>
      <c r="B169" s="58" t="s">
        <v>931</v>
      </c>
      <c r="C169" s="58"/>
      <c r="D169" s="623"/>
      <c r="E169" s="58" t="s">
        <v>619</v>
      </c>
      <c r="F169" s="612"/>
      <c r="G169" s="612"/>
      <c r="H169" s="612"/>
      <c r="I169" s="614">
        <v>0</v>
      </c>
      <c r="J169" s="614">
        <v>0</v>
      </c>
      <c r="K169" s="614">
        <v>0</v>
      </c>
      <c r="L169" s="614">
        <v>0</v>
      </c>
      <c r="M169" s="614">
        <v>0</v>
      </c>
      <c r="N169" s="614">
        <v>0</v>
      </c>
      <c r="O169" s="614">
        <v>0</v>
      </c>
      <c r="P169" s="637"/>
    </row>
    <row r="170" spans="1:16" x14ac:dyDescent="0.25">
      <c r="A170" s="58" t="s">
        <v>630</v>
      </c>
      <c r="B170" s="58" t="s">
        <v>894</v>
      </c>
      <c r="C170" s="58"/>
      <c r="D170" s="623"/>
      <c r="E170" s="58" t="s">
        <v>619</v>
      </c>
      <c r="F170" s="612"/>
      <c r="G170" s="612"/>
      <c r="H170" s="612"/>
      <c r="I170" s="614"/>
      <c r="J170" s="614"/>
      <c r="K170" s="614"/>
      <c r="L170" s="614"/>
      <c r="M170" s="614"/>
      <c r="N170" s="614"/>
      <c r="O170" s="614"/>
      <c r="P170" s="637"/>
    </row>
    <row r="171" spans="1:16" x14ac:dyDescent="0.25">
      <c r="A171" s="58"/>
      <c r="B171" s="58"/>
      <c r="C171" s="58"/>
      <c r="D171" s="613"/>
      <c r="E171" s="58"/>
      <c r="F171" s="612"/>
      <c r="G171" s="612"/>
      <c r="H171" s="612"/>
      <c r="I171" s="614"/>
      <c r="J171" s="614"/>
      <c r="K171" s="614"/>
      <c r="L171" s="614"/>
      <c r="M171" s="614"/>
      <c r="N171" s="614"/>
      <c r="O171" s="614"/>
      <c r="P171" s="637"/>
    </row>
    <row r="172" spans="1:16" x14ac:dyDescent="0.25">
      <c r="A172" s="616" t="s">
        <v>619</v>
      </c>
      <c r="B172" s="617"/>
      <c r="C172" s="617"/>
      <c r="D172" s="619"/>
      <c r="E172" s="617"/>
      <c r="F172" s="618"/>
      <c r="G172" s="618"/>
      <c r="H172" s="618"/>
      <c r="I172" s="620">
        <f>SUM(I169:I171)</f>
        <v>0</v>
      </c>
      <c r="J172" s="620">
        <f t="shared" ref="J172:O172" si="39">SUM(J169:J171)</f>
        <v>0</v>
      </c>
      <c r="K172" s="620">
        <f t="shared" si="39"/>
        <v>0</v>
      </c>
      <c r="L172" s="620">
        <f t="shared" si="39"/>
        <v>0</v>
      </c>
      <c r="M172" s="620">
        <f t="shared" si="39"/>
        <v>0</v>
      </c>
      <c r="N172" s="620">
        <f t="shared" si="39"/>
        <v>0</v>
      </c>
      <c r="O172" s="620">
        <f t="shared" si="39"/>
        <v>0</v>
      </c>
      <c r="P172" s="637"/>
    </row>
    <row r="174" spans="1:16" x14ac:dyDescent="0.25">
      <c r="A174" s="58" t="s">
        <v>630</v>
      </c>
      <c r="B174" s="58" t="s">
        <v>657</v>
      </c>
      <c r="C174" s="58"/>
      <c r="D174" s="623"/>
      <c r="E174" s="58" t="s">
        <v>684</v>
      </c>
      <c r="F174" s="612"/>
      <c r="G174" s="612"/>
      <c r="H174" s="612"/>
      <c r="I174" s="614">
        <v>0</v>
      </c>
      <c r="J174" s="614">
        <v>0</v>
      </c>
      <c r="K174" s="614">
        <v>0</v>
      </c>
      <c r="L174" s="614">
        <v>0</v>
      </c>
      <c r="M174" s="614">
        <v>0</v>
      </c>
      <c r="N174" s="614">
        <v>0</v>
      </c>
      <c r="O174" s="614">
        <v>0</v>
      </c>
      <c r="P174" s="637"/>
    </row>
    <row r="175" spans="1:16" x14ac:dyDescent="0.25">
      <c r="A175" s="58" t="s">
        <v>630</v>
      </c>
      <c r="B175" s="58" t="s">
        <v>656</v>
      </c>
      <c r="C175" s="58"/>
      <c r="D175" s="613"/>
      <c r="E175" s="58" t="s">
        <v>684</v>
      </c>
      <c r="F175" s="612"/>
      <c r="G175" s="612"/>
      <c r="H175" s="612"/>
      <c r="I175" s="614">
        <v>0</v>
      </c>
      <c r="J175" s="614">
        <v>0</v>
      </c>
      <c r="K175" s="614">
        <v>0</v>
      </c>
      <c r="L175" s="614">
        <v>0</v>
      </c>
      <c r="M175" s="614">
        <v>0</v>
      </c>
      <c r="N175" s="614">
        <v>0</v>
      </c>
      <c r="O175" s="614">
        <v>0</v>
      </c>
      <c r="P175" s="637"/>
    </row>
    <row r="176" spans="1:16" x14ac:dyDescent="0.25">
      <c r="A176" s="58" t="s">
        <v>630</v>
      </c>
      <c r="B176" s="58" t="s">
        <v>656</v>
      </c>
      <c r="C176" s="58"/>
      <c r="D176" s="623"/>
      <c r="E176" s="58" t="s">
        <v>684</v>
      </c>
      <c r="F176" s="612"/>
      <c r="G176" s="612"/>
      <c r="H176" s="612"/>
      <c r="I176" s="614">
        <v>0</v>
      </c>
      <c r="J176" s="614">
        <v>0</v>
      </c>
      <c r="K176" s="614">
        <v>0</v>
      </c>
      <c r="L176" s="614">
        <v>0</v>
      </c>
      <c r="M176" s="614">
        <v>0</v>
      </c>
      <c r="N176" s="614">
        <v>0</v>
      </c>
      <c r="O176" s="614">
        <v>0</v>
      </c>
      <c r="P176" s="637"/>
    </row>
    <row r="177" spans="1:16" x14ac:dyDescent="0.25">
      <c r="A177" s="58"/>
      <c r="B177" s="58"/>
      <c r="C177" s="58"/>
      <c r="D177" s="638"/>
      <c r="E177" s="58"/>
      <c r="F177" s="612" t="s">
        <v>128</v>
      </c>
      <c r="G177" s="612"/>
      <c r="H177" s="612"/>
      <c r="I177" s="614"/>
      <c r="J177" s="614"/>
      <c r="K177" s="614"/>
      <c r="L177" s="614"/>
      <c r="M177" s="614"/>
      <c r="N177" s="614"/>
      <c r="O177" s="614"/>
      <c r="P177" s="637"/>
    </row>
    <row r="178" spans="1:16" x14ac:dyDescent="0.25">
      <c r="A178" s="616" t="s">
        <v>684</v>
      </c>
      <c r="B178" s="617"/>
      <c r="C178" s="617"/>
      <c r="D178" s="619"/>
      <c r="E178" s="617"/>
      <c r="F178" s="618"/>
      <c r="G178" s="618"/>
      <c r="H178" s="618"/>
      <c r="I178" s="620">
        <f>SUM(I174:I177)</f>
        <v>0</v>
      </c>
      <c r="J178" s="620">
        <f t="shared" ref="J178:O178" si="40">SUM(J174:J177)</f>
        <v>0</v>
      </c>
      <c r="K178" s="620">
        <f t="shared" si="40"/>
        <v>0</v>
      </c>
      <c r="L178" s="620">
        <f t="shared" si="40"/>
        <v>0</v>
      </c>
      <c r="M178" s="620">
        <f t="shared" si="40"/>
        <v>0</v>
      </c>
      <c r="N178" s="620">
        <f t="shared" si="40"/>
        <v>0</v>
      </c>
      <c r="O178" s="620">
        <f t="shared" si="40"/>
        <v>0</v>
      </c>
      <c r="P178" s="637"/>
    </row>
    <row r="180" spans="1:16" x14ac:dyDescent="0.25">
      <c r="A180" s="58" t="s">
        <v>630</v>
      </c>
      <c r="B180" s="58" t="s">
        <v>881</v>
      </c>
      <c r="C180" s="58"/>
      <c r="D180" s="613"/>
      <c r="E180" s="58" t="s">
        <v>857</v>
      </c>
      <c r="F180" s="612"/>
      <c r="G180" s="612"/>
      <c r="H180" s="612"/>
      <c r="I180" s="614">
        <v>0</v>
      </c>
      <c r="J180" s="614">
        <v>0</v>
      </c>
      <c r="K180" s="614">
        <v>0</v>
      </c>
      <c r="L180" s="614">
        <v>0</v>
      </c>
      <c r="M180" s="614">
        <v>0</v>
      </c>
      <c r="N180" s="614">
        <v>0</v>
      </c>
      <c r="O180" s="614">
        <v>0</v>
      </c>
      <c r="P180" s="637"/>
    </row>
    <row r="181" spans="1:16" x14ac:dyDescent="0.25">
      <c r="A181" s="58" t="s">
        <v>630</v>
      </c>
      <c r="B181" s="58" t="s">
        <v>882</v>
      </c>
      <c r="C181" s="58"/>
      <c r="D181" s="613"/>
      <c r="E181" s="58" t="s">
        <v>857</v>
      </c>
      <c r="F181" s="612"/>
      <c r="G181" s="612"/>
      <c r="H181" s="612"/>
      <c r="I181" s="614">
        <v>0</v>
      </c>
      <c r="J181" s="614">
        <v>0</v>
      </c>
      <c r="K181" s="614">
        <v>0</v>
      </c>
      <c r="L181" s="614">
        <v>0</v>
      </c>
      <c r="M181" s="614">
        <v>0</v>
      </c>
      <c r="N181" s="614">
        <v>0</v>
      </c>
      <c r="O181" s="614">
        <v>0</v>
      </c>
      <c r="P181" s="637"/>
    </row>
    <row r="182" spans="1:16" x14ac:dyDescent="0.25">
      <c r="A182" s="58" t="s">
        <v>630</v>
      </c>
      <c r="B182" s="58" t="s">
        <v>881</v>
      </c>
      <c r="C182" s="58"/>
      <c r="D182" s="613"/>
      <c r="E182" s="58" t="s">
        <v>726</v>
      </c>
      <c r="F182" s="612"/>
      <c r="G182" s="612"/>
      <c r="H182" s="612"/>
      <c r="I182" s="614">
        <v>0</v>
      </c>
      <c r="J182" s="614">
        <v>0</v>
      </c>
      <c r="K182" s="614">
        <v>0</v>
      </c>
      <c r="L182" s="614">
        <v>0</v>
      </c>
      <c r="M182" s="614">
        <v>0</v>
      </c>
      <c r="N182" s="614">
        <v>0</v>
      </c>
      <c r="O182" s="614">
        <v>0</v>
      </c>
      <c r="P182" s="637"/>
    </row>
    <row r="183" spans="1:16" x14ac:dyDescent="0.25">
      <c r="A183" s="58" t="s">
        <v>630</v>
      </c>
      <c r="B183" s="58" t="s">
        <v>882</v>
      </c>
      <c r="C183" s="58"/>
      <c r="D183" s="613"/>
      <c r="E183" s="58" t="s">
        <v>726</v>
      </c>
      <c r="F183" s="612"/>
      <c r="G183" s="612"/>
      <c r="H183" s="612"/>
      <c r="I183" s="614">
        <v>0</v>
      </c>
      <c r="J183" s="614">
        <v>0</v>
      </c>
      <c r="K183" s="614">
        <v>0</v>
      </c>
      <c r="L183" s="614">
        <v>0</v>
      </c>
      <c r="M183" s="614">
        <v>0</v>
      </c>
      <c r="N183" s="614">
        <v>0</v>
      </c>
      <c r="O183" s="614">
        <v>0</v>
      </c>
      <c r="P183" s="637"/>
    </row>
    <row r="184" spans="1:16" x14ac:dyDescent="0.25">
      <c r="A184" s="58" t="s">
        <v>630</v>
      </c>
      <c r="B184" s="58" t="s">
        <v>881</v>
      </c>
      <c r="C184" s="58"/>
      <c r="D184" s="613"/>
      <c r="E184" s="58" t="s">
        <v>655</v>
      </c>
      <c r="F184" s="612"/>
      <c r="G184" s="612"/>
      <c r="H184" s="612"/>
      <c r="I184" s="614">
        <v>0</v>
      </c>
      <c r="J184" s="614">
        <v>0</v>
      </c>
      <c r="K184" s="614">
        <v>0</v>
      </c>
      <c r="L184" s="614">
        <v>0</v>
      </c>
      <c r="M184" s="614">
        <v>0</v>
      </c>
      <c r="N184" s="614">
        <v>0</v>
      </c>
      <c r="O184" s="614">
        <v>0</v>
      </c>
      <c r="P184" s="637"/>
    </row>
    <row r="185" spans="1:16" x14ac:dyDescent="0.25">
      <c r="A185" s="58" t="s">
        <v>630</v>
      </c>
      <c r="B185" s="58" t="s">
        <v>882</v>
      </c>
      <c r="C185" s="58"/>
      <c r="D185" s="613"/>
      <c r="E185" s="58" t="s">
        <v>655</v>
      </c>
      <c r="F185" s="612"/>
      <c r="G185" s="612"/>
      <c r="H185" s="612"/>
      <c r="I185" s="614">
        <v>0</v>
      </c>
      <c r="J185" s="614">
        <v>0</v>
      </c>
      <c r="K185" s="614">
        <v>0</v>
      </c>
      <c r="L185" s="614">
        <v>0</v>
      </c>
      <c r="M185" s="614">
        <v>0</v>
      </c>
      <c r="N185" s="614">
        <v>0</v>
      </c>
      <c r="O185" s="614">
        <v>0</v>
      </c>
      <c r="P185" s="637"/>
    </row>
    <row r="186" spans="1:16" x14ac:dyDescent="0.25">
      <c r="A186" s="58" t="s">
        <v>630</v>
      </c>
      <c r="B186" s="58" t="s">
        <v>921</v>
      </c>
      <c r="C186" s="58"/>
      <c r="D186" s="613"/>
      <c r="E186" s="58" t="s">
        <v>524</v>
      </c>
      <c r="F186" s="612"/>
      <c r="G186" s="612"/>
      <c r="H186" s="612"/>
      <c r="I186" s="614">
        <v>0</v>
      </c>
      <c r="J186" s="614">
        <v>0</v>
      </c>
      <c r="K186" s="614">
        <v>0</v>
      </c>
      <c r="L186" s="614">
        <v>0</v>
      </c>
      <c r="M186" s="614">
        <v>0</v>
      </c>
      <c r="N186" s="614">
        <v>0</v>
      </c>
      <c r="O186" s="614">
        <v>0</v>
      </c>
      <c r="P186" s="637"/>
    </row>
    <row r="187" spans="1:16" x14ac:dyDescent="0.25">
      <c r="A187" s="58" t="s">
        <v>630</v>
      </c>
      <c r="B187" s="58" t="s">
        <v>922</v>
      </c>
      <c r="C187" s="58"/>
      <c r="D187" s="613"/>
      <c r="E187" s="58" t="s">
        <v>857</v>
      </c>
      <c r="F187" s="612"/>
      <c r="G187" s="612"/>
      <c r="H187" s="612"/>
      <c r="I187" s="614">
        <v>0</v>
      </c>
      <c r="J187" s="614">
        <v>0</v>
      </c>
      <c r="K187" s="614">
        <v>0</v>
      </c>
      <c r="L187" s="614">
        <v>0</v>
      </c>
      <c r="M187" s="614">
        <v>0</v>
      </c>
      <c r="N187" s="614">
        <v>0</v>
      </c>
      <c r="O187" s="614">
        <v>0</v>
      </c>
      <c r="P187" s="637"/>
    </row>
    <row r="188" spans="1:16" x14ac:dyDescent="0.25">
      <c r="A188" s="58" t="s">
        <v>630</v>
      </c>
      <c r="B188" s="58" t="s">
        <v>923</v>
      </c>
      <c r="C188" s="58"/>
      <c r="D188" s="613"/>
      <c r="E188" s="58" t="s">
        <v>726</v>
      </c>
      <c r="F188" s="612"/>
      <c r="G188" s="612"/>
      <c r="H188" s="612"/>
      <c r="I188" s="614">
        <v>0</v>
      </c>
      <c r="J188" s="614">
        <v>0</v>
      </c>
      <c r="K188" s="614">
        <v>0</v>
      </c>
      <c r="L188" s="614">
        <v>0</v>
      </c>
      <c r="M188" s="614">
        <v>0</v>
      </c>
      <c r="N188" s="614">
        <v>0</v>
      </c>
      <c r="O188" s="614">
        <v>0</v>
      </c>
      <c r="P188" s="637"/>
    </row>
    <row r="189" spans="1:16" x14ac:dyDescent="0.25">
      <c r="A189" s="58" t="s">
        <v>630</v>
      </c>
      <c r="B189" s="58" t="s">
        <v>628</v>
      </c>
      <c r="C189" s="58"/>
      <c r="D189" s="613"/>
      <c r="E189" s="58" t="s">
        <v>655</v>
      </c>
      <c r="F189" s="612"/>
      <c r="G189" s="612"/>
      <c r="H189" s="612"/>
      <c r="I189" s="614">
        <v>0</v>
      </c>
      <c r="J189" s="614">
        <v>0</v>
      </c>
      <c r="K189" s="614">
        <v>0</v>
      </c>
      <c r="L189" s="614">
        <v>0</v>
      </c>
      <c r="M189" s="614">
        <v>0</v>
      </c>
      <c r="N189" s="614">
        <v>0</v>
      </c>
      <c r="O189" s="614">
        <v>0</v>
      </c>
      <c r="P189" s="637"/>
    </row>
    <row r="190" spans="1:16" x14ac:dyDescent="0.25">
      <c r="A190" s="58" t="s">
        <v>630</v>
      </c>
      <c r="B190" s="58" t="s">
        <v>924</v>
      </c>
      <c r="C190" s="58"/>
      <c r="D190" s="613"/>
      <c r="E190" s="58" t="s">
        <v>619</v>
      </c>
      <c r="F190" s="612"/>
      <c r="G190" s="612"/>
      <c r="H190" s="612"/>
      <c r="I190" s="614"/>
      <c r="J190" s="614"/>
      <c r="K190" s="614"/>
      <c r="L190" s="614"/>
      <c r="M190" s="614"/>
      <c r="N190" s="614"/>
      <c r="O190" s="614"/>
      <c r="P190" s="637"/>
    </row>
    <row r="191" spans="1:16" x14ac:dyDescent="0.25">
      <c r="A191" s="58" t="s">
        <v>630</v>
      </c>
      <c r="B191" s="58" t="s">
        <v>932</v>
      </c>
      <c r="C191" s="58"/>
      <c r="D191" s="613"/>
      <c r="E191" s="58" t="s">
        <v>684</v>
      </c>
      <c r="F191" s="612"/>
      <c r="G191" s="612"/>
      <c r="H191" s="612"/>
      <c r="I191" s="614"/>
      <c r="J191" s="614"/>
      <c r="K191" s="614"/>
      <c r="L191" s="614"/>
      <c r="M191" s="614"/>
      <c r="N191" s="614"/>
      <c r="O191" s="614"/>
      <c r="P191" s="637"/>
    </row>
    <row r="192" spans="1:16" x14ac:dyDescent="0.25">
      <c r="A192" s="58" t="s">
        <v>630</v>
      </c>
      <c r="B192" s="58" t="s">
        <v>895</v>
      </c>
      <c r="C192" s="58"/>
      <c r="D192" s="613"/>
      <c r="E192" s="58" t="s">
        <v>857</v>
      </c>
      <c r="F192" s="612"/>
      <c r="G192" s="612"/>
      <c r="H192" s="612"/>
      <c r="I192" s="614">
        <v>0</v>
      </c>
      <c r="J192" s="614">
        <v>0</v>
      </c>
      <c r="K192" s="614">
        <v>0</v>
      </c>
      <c r="L192" s="614">
        <v>0</v>
      </c>
      <c r="M192" s="614">
        <v>0</v>
      </c>
      <c r="N192" s="614">
        <v>0</v>
      </c>
      <c r="O192" s="614">
        <v>0</v>
      </c>
      <c r="P192" s="637"/>
    </row>
    <row r="193" spans="1:16" x14ac:dyDescent="0.25">
      <c r="A193" s="58" t="s">
        <v>630</v>
      </c>
      <c r="B193" s="58" t="s">
        <v>899</v>
      </c>
      <c r="C193" s="58"/>
      <c r="D193" s="613"/>
      <c r="E193" s="58" t="s">
        <v>524</v>
      </c>
      <c r="F193" s="612"/>
      <c r="G193" s="612"/>
      <c r="H193" s="612"/>
      <c r="I193" s="614">
        <v>0</v>
      </c>
      <c r="J193" s="614">
        <v>0</v>
      </c>
      <c r="K193" s="614">
        <v>0</v>
      </c>
      <c r="L193" s="614">
        <v>0</v>
      </c>
      <c r="M193" s="614">
        <v>0</v>
      </c>
      <c r="N193" s="614">
        <v>0</v>
      </c>
      <c r="O193" s="614">
        <v>0</v>
      </c>
      <c r="P193" s="637"/>
    </row>
    <row r="194" spans="1:16" x14ac:dyDescent="0.25">
      <c r="A194" s="58" t="s">
        <v>630</v>
      </c>
      <c r="B194" s="58" t="s">
        <v>896</v>
      </c>
      <c r="C194" s="58"/>
      <c r="D194" s="613"/>
      <c r="E194" s="58" t="s">
        <v>857</v>
      </c>
      <c r="F194" s="612"/>
      <c r="G194" s="612"/>
      <c r="H194" s="612"/>
      <c r="I194" s="614">
        <v>0</v>
      </c>
      <c r="J194" s="614">
        <v>0</v>
      </c>
      <c r="K194" s="614">
        <v>0</v>
      </c>
      <c r="L194" s="614">
        <v>0</v>
      </c>
      <c r="M194" s="614">
        <v>0</v>
      </c>
      <c r="N194" s="614">
        <v>0</v>
      </c>
      <c r="O194" s="614">
        <v>0</v>
      </c>
      <c r="P194" s="637"/>
    </row>
    <row r="195" spans="1:16" x14ac:dyDescent="0.25">
      <c r="A195" s="58" t="s">
        <v>630</v>
      </c>
      <c r="B195" s="58" t="s">
        <v>897</v>
      </c>
      <c r="C195" s="58"/>
      <c r="D195" s="613"/>
      <c r="E195" s="58" t="s">
        <v>726</v>
      </c>
      <c r="F195" s="612"/>
      <c r="G195" s="612"/>
      <c r="H195" s="612"/>
      <c r="I195" s="614">
        <v>0</v>
      </c>
      <c r="J195" s="614">
        <v>0</v>
      </c>
      <c r="K195" s="614">
        <v>0</v>
      </c>
      <c r="L195" s="614">
        <v>0</v>
      </c>
      <c r="M195" s="614">
        <v>0</v>
      </c>
      <c r="N195" s="614">
        <v>0</v>
      </c>
      <c r="O195" s="614">
        <v>0</v>
      </c>
      <c r="P195" s="637"/>
    </row>
    <row r="196" spans="1:16" x14ac:dyDescent="0.25">
      <c r="A196" s="58" t="s">
        <v>630</v>
      </c>
      <c r="B196" s="58" t="s">
        <v>898</v>
      </c>
      <c r="C196" s="58"/>
      <c r="D196" s="613"/>
      <c r="E196" s="58" t="s">
        <v>655</v>
      </c>
      <c r="F196" s="612"/>
      <c r="G196" s="612"/>
      <c r="H196" s="612"/>
      <c r="I196" s="614">
        <v>0</v>
      </c>
      <c r="J196" s="614">
        <v>0</v>
      </c>
      <c r="K196" s="614">
        <v>0</v>
      </c>
      <c r="L196" s="614">
        <v>0</v>
      </c>
      <c r="M196" s="614">
        <v>0</v>
      </c>
      <c r="N196" s="614">
        <v>0</v>
      </c>
      <c r="O196" s="614">
        <v>0</v>
      </c>
      <c r="P196" s="637"/>
    </row>
    <row r="197" spans="1:16" x14ac:dyDescent="0.25">
      <c r="A197" s="58" t="s">
        <v>630</v>
      </c>
      <c r="B197" s="58" t="s">
        <v>909</v>
      </c>
      <c r="C197" s="58"/>
      <c r="D197" s="613"/>
      <c r="E197" s="58" t="s">
        <v>619</v>
      </c>
      <c r="F197" s="612"/>
      <c r="G197" s="612"/>
      <c r="H197" s="612"/>
      <c r="I197" s="614"/>
      <c r="J197" s="614"/>
      <c r="K197" s="614"/>
      <c r="L197" s="614"/>
      <c r="M197" s="614"/>
      <c r="N197" s="614"/>
      <c r="O197" s="614"/>
      <c r="P197" s="637"/>
    </row>
    <row r="198" spans="1:16" x14ac:dyDescent="0.25">
      <c r="A198" s="58" t="s">
        <v>630</v>
      </c>
      <c r="B198" s="58" t="s">
        <v>933</v>
      </c>
      <c r="C198" s="58"/>
      <c r="D198" s="613"/>
      <c r="E198" s="58" t="s">
        <v>684</v>
      </c>
      <c r="F198" s="612"/>
      <c r="G198" s="612"/>
      <c r="H198" s="612"/>
      <c r="I198" s="614"/>
      <c r="J198" s="614"/>
      <c r="K198" s="614"/>
      <c r="L198" s="614"/>
      <c r="M198" s="614"/>
      <c r="N198" s="614"/>
      <c r="O198" s="614"/>
      <c r="P198" s="637"/>
    </row>
    <row r="199" spans="1:16" x14ac:dyDescent="0.25">
      <c r="A199" s="58" t="s">
        <v>630</v>
      </c>
      <c r="B199" s="58" t="s">
        <v>900</v>
      </c>
      <c r="C199" s="58"/>
      <c r="D199" s="613"/>
      <c r="E199" s="58" t="s">
        <v>857</v>
      </c>
      <c r="F199" s="612"/>
      <c r="G199" s="612"/>
      <c r="H199" s="612"/>
      <c r="I199" s="614">
        <v>0</v>
      </c>
      <c r="J199" s="614">
        <v>0</v>
      </c>
      <c r="K199" s="614">
        <v>0</v>
      </c>
      <c r="L199" s="614">
        <v>0</v>
      </c>
      <c r="M199" s="614">
        <v>0</v>
      </c>
      <c r="N199" s="614">
        <v>0</v>
      </c>
      <c r="O199" s="614">
        <v>0</v>
      </c>
      <c r="P199" s="637"/>
    </row>
    <row r="200" spans="1:16" x14ac:dyDescent="0.25">
      <c r="A200" s="58" t="s">
        <v>630</v>
      </c>
      <c r="B200" s="58" t="s">
        <v>901</v>
      </c>
      <c r="C200" s="58"/>
      <c r="D200" s="613"/>
      <c r="E200" s="58" t="s">
        <v>524</v>
      </c>
      <c r="F200" s="612"/>
      <c r="G200" s="612"/>
      <c r="H200" s="612"/>
      <c r="I200" s="614">
        <v>0</v>
      </c>
      <c r="J200" s="614">
        <v>0</v>
      </c>
      <c r="K200" s="614">
        <v>0</v>
      </c>
      <c r="L200" s="614">
        <v>0</v>
      </c>
      <c r="M200" s="614">
        <v>0</v>
      </c>
      <c r="N200" s="614">
        <v>0</v>
      </c>
      <c r="O200" s="614">
        <v>0</v>
      </c>
      <c r="P200" s="637"/>
    </row>
    <row r="201" spans="1:16" x14ac:dyDescent="0.25">
      <c r="A201" s="58" t="s">
        <v>630</v>
      </c>
      <c r="B201" s="58" t="s">
        <v>902</v>
      </c>
      <c r="C201" s="58"/>
      <c r="D201" s="613"/>
      <c r="E201" s="58" t="s">
        <v>857</v>
      </c>
      <c r="F201" s="612"/>
      <c r="G201" s="612"/>
      <c r="H201" s="612"/>
      <c r="I201" s="614">
        <v>0</v>
      </c>
      <c r="J201" s="614">
        <v>0</v>
      </c>
      <c r="K201" s="614">
        <v>0</v>
      </c>
      <c r="L201" s="614">
        <v>0</v>
      </c>
      <c r="M201" s="614">
        <v>0</v>
      </c>
      <c r="N201" s="614">
        <v>0</v>
      </c>
      <c r="O201" s="614">
        <v>0</v>
      </c>
      <c r="P201" s="637"/>
    </row>
    <row r="202" spans="1:16" x14ac:dyDescent="0.25">
      <c r="A202" s="58" t="s">
        <v>630</v>
      </c>
      <c r="B202" s="58" t="s">
        <v>903</v>
      </c>
      <c r="C202" s="58"/>
      <c r="D202" s="613"/>
      <c r="E202" s="58" t="s">
        <v>726</v>
      </c>
      <c r="F202" s="612"/>
      <c r="G202" s="612"/>
      <c r="H202" s="612"/>
      <c r="I202" s="614">
        <v>0</v>
      </c>
      <c r="J202" s="614">
        <v>0</v>
      </c>
      <c r="K202" s="614">
        <v>0</v>
      </c>
      <c r="L202" s="614">
        <v>0</v>
      </c>
      <c r="M202" s="614">
        <v>0</v>
      </c>
      <c r="N202" s="614">
        <v>0</v>
      </c>
      <c r="O202" s="614">
        <v>0</v>
      </c>
      <c r="P202" s="637"/>
    </row>
    <row r="203" spans="1:16" x14ac:dyDescent="0.25">
      <c r="A203" s="58" t="s">
        <v>630</v>
      </c>
      <c r="B203" s="58" t="s">
        <v>904</v>
      </c>
      <c r="C203" s="58"/>
      <c r="D203" s="613"/>
      <c r="E203" s="58" t="s">
        <v>655</v>
      </c>
      <c r="F203" s="612"/>
      <c r="G203" s="612"/>
      <c r="H203" s="612"/>
      <c r="I203" s="614">
        <v>0</v>
      </c>
      <c r="J203" s="614">
        <v>0</v>
      </c>
      <c r="K203" s="614">
        <v>0</v>
      </c>
      <c r="L203" s="614">
        <v>0</v>
      </c>
      <c r="M203" s="614">
        <v>0</v>
      </c>
      <c r="N203" s="614">
        <v>0</v>
      </c>
      <c r="O203" s="614">
        <v>0</v>
      </c>
      <c r="P203" s="637"/>
    </row>
    <row r="204" spans="1:16" x14ac:dyDescent="0.25">
      <c r="A204" s="58" t="s">
        <v>630</v>
      </c>
      <c r="B204" s="58" t="s">
        <v>934</v>
      </c>
      <c r="C204" s="58"/>
      <c r="D204" s="613"/>
      <c r="E204" s="58" t="s">
        <v>684</v>
      </c>
      <c r="F204" s="612"/>
      <c r="G204" s="612"/>
      <c r="H204" s="612"/>
      <c r="I204" s="614"/>
      <c r="J204" s="614"/>
      <c r="K204" s="614"/>
      <c r="L204" s="614"/>
      <c r="M204" s="614"/>
      <c r="N204" s="614"/>
      <c r="O204" s="614"/>
      <c r="P204" s="637"/>
    </row>
    <row r="205" spans="1:16" x14ac:dyDescent="0.25">
      <c r="A205" s="58" t="s">
        <v>630</v>
      </c>
      <c r="B205" s="58" t="s">
        <v>626</v>
      </c>
      <c r="C205" s="58"/>
      <c r="D205" s="613"/>
      <c r="E205" s="58"/>
      <c r="F205" s="612"/>
      <c r="G205" s="612"/>
      <c r="H205" s="612"/>
      <c r="I205" s="614"/>
      <c r="J205" s="614"/>
      <c r="K205" s="614"/>
      <c r="L205" s="614"/>
      <c r="M205" s="614"/>
      <c r="N205" s="614"/>
      <c r="O205" s="614"/>
      <c r="P205" s="637"/>
    </row>
    <row r="206" spans="1:16" x14ac:dyDescent="0.25">
      <c r="A206" s="58" t="s">
        <v>630</v>
      </c>
      <c r="B206" s="58" t="s">
        <v>929</v>
      </c>
      <c r="C206" s="58"/>
      <c r="D206" s="613"/>
      <c r="E206" s="58"/>
      <c r="F206" s="612"/>
      <c r="G206" s="612"/>
      <c r="H206" s="612"/>
      <c r="I206" s="614"/>
      <c r="J206" s="614"/>
      <c r="K206" s="614"/>
      <c r="L206" s="614"/>
      <c r="M206" s="614"/>
      <c r="N206" s="614"/>
      <c r="O206" s="614"/>
      <c r="P206" s="637"/>
    </row>
    <row r="207" spans="1:16" x14ac:dyDescent="0.25">
      <c r="A207" s="58" t="s">
        <v>630</v>
      </c>
      <c r="B207" s="58" t="s">
        <v>930</v>
      </c>
      <c r="C207" s="58"/>
      <c r="D207" s="613"/>
      <c r="E207" s="58"/>
      <c r="F207" s="612"/>
      <c r="G207" s="612"/>
      <c r="H207" s="612"/>
      <c r="I207" s="614"/>
      <c r="J207" s="614"/>
      <c r="K207" s="614"/>
      <c r="L207" s="614"/>
      <c r="M207" s="614"/>
      <c r="N207" s="614"/>
      <c r="O207" s="614"/>
      <c r="P207" s="637"/>
    </row>
    <row r="208" spans="1:16" x14ac:dyDescent="0.25">
      <c r="A208" s="58" t="s">
        <v>630</v>
      </c>
      <c r="B208" s="58" t="s">
        <v>907</v>
      </c>
      <c r="C208" s="58"/>
      <c r="D208" s="613"/>
      <c r="E208" s="58"/>
      <c r="F208" s="612"/>
      <c r="G208" s="612"/>
      <c r="H208" s="612"/>
      <c r="I208" s="614"/>
      <c r="J208" s="614"/>
      <c r="K208" s="614"/>
      <c r="L208" s="614"/>
      <c r="M208" s="614"/>
      <c r="N208" s="614"/>
      <c r="O208" s="614"/>
      <c r="P208" s="637"/>
    </row>
    <row r="209" spans="1:20" x14ac:dyDescent="0.25">
      <c r="A209" s="58"/>
      <c r="B209" s="58"/>
      <c r="C209" s="58"/>
      <c r="D209" s="638"/>
      <c r="E209" s="58"/>
      <c r="F209" s="58" t="s">
        <v>128</v>
      </c>
      <c r="G209" s="58"/>
      <c r="H209" s="58"/>
      <c r="I209" s="614"/>
      <c r="J209" s="614"/>
      <c r="K209" s="614"/>
      <c r="L209" s="614"/>
      <c r="M209" s="614"/>
      <c r="N209" s="614"/>
      <c r="O209" s="614"/>
      <c r="P209" s="637"/>
      <c r="R209" s="637"/>
      <c r="S209" s="637"/>
      <c r="T209" s="637"/>
    </row>
    <row r="210" spans="1:20" x14ac:dyDescent="0.25">
      <c r="A210" s="616" t="s">
        <v>623</v>
      </c>
      <c r="B210" s="617"/>
      <c r="C210" s="617"/>
      <c r="D210" s="619"/>
      <c r="E210" s="617"/>
      <c r="F210" s="618"/>
      <c r="G210" s="618"/>
      <c r="H210" s="618"/>
      <c r="I210" s="620">
        <f>SUM(I180:I209)</f>
        <v>0</v>
      </c>
      <c r="J210" s="620">
        <f t="shared" ref="J210:O210" si="41">SUM(J180:J209)</f>
        <v>0</v>
      </c>
      <c r="K210" s="620">
        <f t="shared" si="41"/>
        <v>0</v>
      </c>
      <c r="L210" s="620">
        <f t="shared" si="41"/>
        <v>0</v>
      </c>
      <c r="M210" s="620">
        <f t="shared" si="41"/>
        <v>0</v>
      </c>
      <c r="N210" s="620">
        <f t="shared" si="41"/>
        <v>0</v>
      </c>
      <c r="O210" s="620">
        <f t="shared" si="41"/>
        <v>0</v>
      </c>
      <c r="P210" s="637"/>
      <c r="S210" s="637"/>
      <c r="T210" s="637"/>
    </row>
    <row r="211" spans="1:20" x14ac:dyDescent="0.25">
      <c r="P211" s="637"/>
      <c r="Q211" s="637"/>
      <c r="R211" s="637"/>
      <c r="S211" s="637"/>
    </row>
    <row r="212" spans="1:20" x14ac:dyDescent="0.25">
      <c r="A212" s="624" t="s">
        <v>659</v>
      </c>
      <c r="B212" s="625"/>
      <c r="C212" s="625"/>
      <c r="D212" s="625"/>
      <c r="E212" s="625"/>
      <c r="F212" s="625"/>
      <c r="G212" s="625"/>
      <c r="H212" s="625"/>
      <c r="I212" s="625"/>
      <c r="J212" s="625"/>
      <c r="K212" s="625"/>
      <c r="L212" s="626"/>
      <c r="M212" s="626"/>
      <c r="N212" s="626"/>
      <c r="O212" s="626"/>
      <c r="P212" s="637"/>
      <c r="Q212" s="637"/>
    </row>
    <row r="213" spans="1:20" x14ac:dyDescent="0.25">
      <c r="A213" s="617" t="s">
        <v>892</v>
      </c>
      <c r="B213" s="628"/>
      <c r="C213" s="617"/>
      <c r="D213" s="628"/>
      <c r="E213" s="617"/>
      <c r="F213" s="618"/>
      <c r="G213" s="618"/>
      <c r="H213" s="618"/>
      <c r="I213" s="620">
        <f>+I124</f>
        <v>0</v>
      </c>
      <c r="J213" s="620">
        <f t="shared" ref="J213:O213" si="42">+J124</f>
        <v>0</v>
      </c>
      <c r="K213" s="620">
        <f t="shared" si="42"/>
        <v>0</v>
      </c>
      <c r="L213" s="620">
        <f t="shared" si="42"/>
        <v>0</v>
      </c>
      <c r="M213" s="620">
        <f t="shared" si="42"/>
        <v>0</v>
      </c>
      <c r="N213" s="620">
        <f t="shared" si="42"/>
        <v>0</v>
      </c>
      <c r="O213" s="620">
        <f t="shared" si="42"/>
        <v>0</v>
      </c>
      <c r="P213" s="637"/>
    </row>
    <row r="214" spans="1:20" x14ac:dyDescent="0.25">
      <c r="A214" s="790" t="s">
        <v>893</v>
      </c>
      <c r="B214" s="790"/>
      <c r="C214" s="790"/>
      <c r="D214" s="625"/>
      <c r="E214" s="790"/>
      <c r="F214" s="791"/>
      <c r="G214" s="783"/>
      <c r="H214" s="618"/>
      <c r="I214" s="620">
        <f>+I130</f>
        <v>0</v>
      </c>
      <c r="J214" s="620">
        <f t="shared" ref="J214:O214" si="43">+J130</f>
        <v>0</v>
      </c>
      <c r="K214" s="620">
        <f t="shared" si="43"/>
        <v>0</v>
      </c>
      <c r="L214" s="620">
        <f t="shared" si="43"/>
        <v>0</v>
      </c>
      <c r="M214" s="620">
        <f t="shared" si="43"/>
        <v>0</v>
      </c>
      <c r="N214" s="620">
        <f t="shared" si="43"/>
        <v>0</v>
      </c>
      <c r="O214" s="620">
        <f t="shared" si="43"/>
        <v>0</v>
      </c>
      <c r="P214" s="637"/>
    </row>
    <row r="215" spans="1:20" x14ac:dyDescent="0.25">
      <c r="A215" s="617" t="s">
        <v>857</v>
      </c>
      <c r="B215" s="617"/>
      <c r="C215" s="617"/>
      <c r="D215" s="628"/>
      <c r="E215" s="617"/>
      <c r="F215" s="618"/>
      <c r="G215" s="618"/>
      <c r="H215" s="618"/>
      <c r="I215" s="620">
        <f>+I140</f>
        <v>0</v>
      </c>
      <c r="J215" s="620">
        <f t="shared" ref="J215:O215" si="44">+J140</f>
        <v>0</v>
      </c>
      <c r="K215" s="620">
        <f t="shared" si="44"/>
        <v>0</v>
      </c>
      <c r="L215" s="620">
        <f t="shared" si="44"/>
        <v>0</v>
      </c>
      <c r="M215" s="620">
        <f t="shared" si="44"/>
        <v>0</v>
      </c>
      <c r="N215" s="620">
        <f t="shared" si="44"/>
        <v>0</v>
      </c>
      <c r="O215" s="620">
        <f t="shared" si="44"/>
        <v>0</v>
      </c>
      <c r="P215" s="637"/>
      <c r="Q215" s="637"/>
      <c r="R215" s="637"/>
      <c r="S215" s="637"/>
      <c r="T215" s="637"/>
    </row>
    <row r="216" spans="1:20" x14ac:dyDescent="0.25">
      <c r="A216" s="790" t="s">
        <v>726</v>
      </c>
      <c r="B216" s="790"/>
      <c r="C216" s="790"/>
      <c r="D216" s="625"/>
      <c r="E216" s="790"/>
      <c r="F216" s="791"/>
      <c r="G216" s="618"/>
      <c r="H216" s="618"/>
      <c r="I216" s="620">
        <f>+I156</f>
        <v>0</v>
      </c>
      <c r="J216" s="620">
        <f t="shared" ref="J216:O216" si="45">+J156</f>
        <v>0</v>
      </c>
      <c r="K216" s="620">
        <f t="shared" si="45"/>
        <v>0</v>
      </c>
      <c r="L216" s="620">
        <f t="shared" si="45"/>
        <v>0</v>
      </c>
      <c r="M216" s="620">
        <f t="shared" si="45"/>
        <v>0</v>
      </c>
      <c r="N216" s="620">
        <f t="shared" si="45"/>
        <v>0</v>
      </c>
      <c r="O216" s="620">
        <f t="shared" si="45"/>
        <v>0</v>
      </c>
      <c r="P216" s="637"/>
      <c r="Q216" s="637"/>
      <c r="R216" s="637"/>
      <c r="S216" s="637"/>
      <c r="T216" s="637"/>
    </row>
    <row r="217" spans="1:20" x14ac:dyDescent="0.25">
      <c r="A217" s="617" t="s">
        <v>655</v>
      </c>
      <c r="B217" s="617"/>
      <c r="C217" s="617"/>
      <c r="D217" s="628"/>
      <c r="E217" s="617"/>
      <c r="F217" s="618"/>
      <c r="G217" s="618"/>
      <c r="H217" s="618"/>
      <c r="I217" s="620">
        <f>+I167</f>
        <v>0</v>
      </c>
      <c r="J217" s="620">
        <f t="shared" ref="J217:O217" si="46">+J167</f>
        <v>0</v>
      </c>
      <c r="K217" s="620">
        <f t="shared" si="46"/>
        <v>0</v>
      </c>
      <c r="L217" s="620">
        <f t="shared" si="46"/>
        <v>0</v>
      </c>
      <c r="M217" s="620">
        <f t="shared" si="46"/>
        <v>0</v>
      </c>
      <c r="N217" s="620">
        <f t="shared" si="46"/>
        <v>0</v>
      </c>
      <c r="O217" s="620">
        <f t="shared" si="46"/>
        <v>0</v>
      </c>
      <c r="P217" s="637"/>
    </row>
    <row r="218" spans="1:20" x14ac:dyDescent="0.25">
      <c r="A218" s="790" t="s">
        <v>619</v>
      </c>
      <c r="B218" s="790"/>
      <c r="C218" s="790"/>
      <c r="D218" s="625"/>
      <c r="E218" s="790"/>
      <c r="F218" s="791"/>
      <c r="G218" s="618"/>
      <c r="H218" s="618"/>
      <c r="I218" s="620">
        <f>+I172</f>
        <v>0</v>
      </c>
      <c r="J218" s="620">
        <f t="shared" ref="J218:O218" si="47">+J172</f>
        <v>0</v>
      </c>
      <c r="K218" s="620">
        <f t="shared" si="47"/>
        <v>0</v>
      </c>
      <c r="L218" s="620">
        <f t="shared" si="47"/>
        <v>0</v>
      </c>
      <c r="M218" s="620">
        <f t="shared" si="47"/>
        <v>0</v>
      </c>
      <c r="N218" s="620">
        <f t="shared" si="47"/>
        <v>0</v>
      </c>
      <c r="O218" s="620">
        <f t="shared" si="47"/>
        <v>0</v>
      </c>
      <c r="P218" s="637"/>
      <c r="Q218" s="637"/>
      <c r="R218" s="637"/>
      <c r="S218" s="637"/>
      <c r="T218" s="637"/>
    </row>
    <row r="219" spans="1:20" x14ac:dyDescent="0.25">
      <c r="A219" s="617" t="s">
        <v>684</v>
      </c>
      <c r="B219" s="617"/>
      <c r="C219" s="617"/>
      <c r="D219" s="628"/>
      <c r="E219" s="617"/>
      <c r="F219" s="618"/>
      <c r="G219" s="618"/>
      <c r="H219" s="618"/>
      <c r="I219" s="620">
        <f>+I178</f>
        <v>0</v>
      </c>
      <c r="J219" s="620">
        <f t="shared" ref="J219:O219" si="48">+J178</f>
        <v>0</v>
      </c>
      <c r="K219" s="620">
        <f t="shared" si="48"/>
        <v>0</v>
      </c>
      <c r="L219" s="620">
        <f t="shared" si="48"/>
        <v>0</v>
      </c>
      <c r="M219" s="620">
        <f t="shared" si="48"/>
        <v>0</v>
      </c>
      <c r="N219" s="620">
        <f t="shared" si="48"/>
        <v>0</v>
      </c>
      <c r="O219" s="620">
        <f t="shared" si="48"/>
        <v>0</v>
      </c>
      <c r="P219" s="637"/>
    </row>
    <row r="220" spans="1:20" x14ac:dyDescent="0.25">
      <c r="A220" s="617" t="s">
        <v>623</v>
      </c>
      <c r="B220" s="630"/>
      <c r="C220" s="617"/>
      <c r="D220" s="628"/>
      <c r="E220" s="617"/>
      <c r="F220" s="618"/>
      <c r="G220" s="618"/>
      <c r="H220" s="618"/>
      <c r="I220" s="620">
        <f>+I210</f>
        <v>0</v>
      </c>
      <c r="J220" s="620">
        <f t="shared" ref="J220:O220" si="49">+J210</f>
        <v>0</v>
      </c>
      <c r="K220" s="620">
        <f t="shared" si="49"/>
        <v>0</v>
      </c>
      <c r="L220" s="620">
        <f t="shared" si="49"/>
        <v>0</v>
      </c>
      <c r="M220" s="620">
        <f t="shared" si="49"/>
        <v>0</v>
      </c>
      <c r="N220" s="620">
        <f t="shared" si="49"/>
        <v>0</v>
      </c>
      <c r="O220" s="620">
        <f t="shared" si="49"/>
        <v>0</v>
      </c>
      <c r="P220" s="637"/>
    </row>
    <row r="221" spans="1:20" x14ac:dyDescent="0.25">
      <c r="A221" s="794" t="s">
        <v>660</v>
      </c>
      <c r="B221" s="781"/>
      <c r="C221" s="781"/>
      <c r="D221" s="792"/>
      <c r="E221" s="781"/>
      <c r="F221" s="783"/>
      <c r="G221" s="618"/>
      <c r="H221" s="618"/>
      <c r="I221" s="620">
        <f>SUM(I213:I220)</f>
        <v>0</v>
      </c>
      <c r="J221" s="620">
        <f t="shared" ref="J221:O221" si="50">SUM(J213:J220)</f>
        <v>0</v>
      </c>
      <c r="K221" s="620">
        <f t="shared" si="50"/>
        <v>0</v>
      </c>
      <c r="L221" s="620">
        <f t="shared" si="50"/>
        <v>0</v>
      </c>
      <c r="M221" s="620">
        <f t="shared" si="50"/>
        <v>0</v>
      </c>
      <c r="N221" s="620">
        <f t="shared" si="50"/>
        <v>0</v>
      </c>
      <c r="O221" s="620">
        <f t="shared" si="50"/>
        <v>0</v>
      </c>
      <c r="P221" s="637"/>
    </row>
    <row r="222" spans="1:20" s="787" customFormat="1" ht="12" thickBot="1" x14ac:dyDescent="0.25">
      <c r="A222" s="784"/>
      <c r="B222" s="784"/>
      <c r="C222" s="784"/>
      <c r="D222" s="779" t="s">
        <v>580</v>
      </c>
      <c r="E222" s="784"/>
      <c r="F222" s="785"/>
      <c r="G222" s="785"/>
      <c r="H222" s="785"/>
      <c r="I222" s="786">
        <f>+I124+I130+I140+I156+I167+I172+I178+I210-I221</f>
        <v>0</v>
      </c>
      <c r="J222" s="786">
        <f t="shared" ref="J222:O222" si="51">+J124+J130+J140+J156+J167+J172+J178+J210-J221</f>
        <v>0</v>
      </c>
      <c r="K222" s="786">
        <f t="shared" si="51"/>
        <v>0</v>
      </c>
      <c r="L222" s="786">
        <f t="shared" si="51"/>
        <v>0</v>
      </c>
      <c r="M222" s="786">
        <f t="shared" si="51"/>
        <v>0</v>
      </c>
      <c r="N222" s="786">
        <f t="shared" si="51"/>
        <v>0</v>
      </c>
      <c r="O222" s="786">
        <f t="shared" si="51"/>
        <v>0</v>
      </c>
    </row>
    <row r="223" spans="1:20" x14ac:dyDescent="0.25">
      <c r="P223" s="637"/>
    </row>
    <row r="224" spans="1:20" x14ac:dyDescent="0.25">
      <c r="A224" s="62" t="s">
        <v>668</v>
      </c>
    </row>
    <row r="225" spans="1:20" s="17" customFormat="1" x14ac:dyDescent="0.25">
      <c r="A225" s="11" t="s">
        <v>624</v>
      </c>
      <c r="B225" s="11" t="s">
        <v>617</v>
      </c>
      <c r="C225" s="11"/>
      <c r="D225" s="639"/>
      <c r="E225" s="11" t="s">
        <v>524</v>
      </c>
      <c r="F225" s="621"/>
      <c r="G225" s="621"/>
      <c r="H225" s="621"/>
      <c r="I225" s="640">
        <v>0</v>
      </c>
      <c r="J225" s="640">
        <v>0</v>
      </c>
      <c r="K225" s="640">
        <v>0</v>
      </c>
      <c r="L225" s="640">
        <v>0</v>
      </c>
      <c r="M225" s="640">
        <v>0</v>
      </c>
      <c r="N225" s="640">
        <v>0</v>
      </c>
      <c r="O225" s="640">
        <v>0</v>
      </c>
    </row>
    <row r="226" spans="1:20" s="17" customFormat="1" x14ac:dyDescent="0.25">
      <c r="A226" s="11" t="s">
        <v>624</v>
      </c>
      <c r="B226" s="11" t="s">
        <v>858</v>
      </c>
      <c r="C226" s="11"/>
      <c r="D226" s="641"/>
      <c r="E226" s="11" t="s">
        <v>524</v>
      </c>
      <c r="F226" s="621"/>
      <c r="G226" s="621"/>
      <c r="H226" s="621"/>
      <c r="I226" s="640">
        <v>0</v>
      </c>
      <c r="J226" s="640">
        <v>0</v>
      </c>
      <c r="K226" s="640">
        <v>0</v>
      </c>
      <c r="L226" s="640">
        <v>0</v>
      </c>
      <c r="M226" s="640">
        <v>0</v>
      </c>
      <c r="N226" s="640">
        <v>0</v>
      </c>
      <c r="O226" s="640">
        <v>0</v>
      </c>
    </row>
    <row r="227" spans="1:20" s="17" customFormat="1" x14ac:dyDescent="0.25">
      <c r="A227" s="11" t="s">
        <v>624</v>
      </c>
      <c r="B227" s="11" t="s">
        <v>627</v>
      </c>
      <c r="C227" s="11"/>
      <c r="D227" s="641"/>
      <c r="E227" s="11" t="s">
        <v>524</v>
      </c>
      <c r="F227" s="621"/>
      <c r="G227" s="621"/>
      <c r="H227" s="621"/>
      <c r="I227" s="640"/>
      <c r="J227" s="640"/>
      <c r="K227" s="640"/>
      <c r="L227" s="640"/>
      <c r="M227" s="640"/>
      <c r="N227" s="640"/>
      <c r="O227" s="640"/>
    </row>
    <row r="228" spans="1:20" x14ac:dyDescent="0.25">
      <c r="A228" s="58"/>
      <c r="B228" s="58"/>
      <c r="C228" s="58"/>
      <c r="D228" s="638"/>
      <c r="E228" s="58"/>
      <c r="F228" s="58" t="s">
        <v>128</v>
      </c>
      <c r="G228" s="58"/>
      <c r="H228" s="58"/>
      <c r="I228" s="614"/>
      <c r="J228" s="614"/>
      <c r="K228" s="614"/>
      <c r="L228" s="614"/>
      <c r="M228" s="614"/>
      <c r="N228" s="614"/>
      <c r="O228" s="614"/>
      <c r="P228" s="637"/>
      <c r="R228" s="637"/>
      <c r="S228" s="637"/>
      <c r="T228" s="637"/>
    </row>
    <row r="229" spans="1:20" x14ac:dyDescent="0.25">
      <c r="A229" s="616" t="s">
        <v>524</v>
      </c>
      <c r="B229" s="617"/>
      <c r="C229" s="617"/>
      <c r="D229" s="619"/>
      <c r="E229" s="617"/>
      <c r="F229" s="618"/>
      <c r="G229" s="618"/>
      <c r="H229" s="618"/>
      <c r="I229" s="620">
        <f>SUM(I225:I228)</f>
        <v>0</v>
      </c>
      <c r="J229" s="620">
        <f t="shared" ref="J229:O229" si="52">SUM(J225:J228)</f>
        <v>0</v>
      </c>
      <c r="K229" s="620">
        <f t="shared" si="52"/>
        <v>0</v>
      </c>
      <c r="L229" s="620">
        <f t="shared" si="52"/>
        <v>0</v>
      </c>
      <c r="M229" s="620">
        <f t="shared" si="52"/>
        <v>0</v>
      </c>
      <c r="N229" s="620">
        <f t="shared" si="52"/>
        <v>0</v>
      </c>
      <c r="O229" s="620">
        <f t="shared" si="52"/>
        <v>0</v>
      </c>
      <c r="P229" s="637"/>
      <c r="S229" s="637"/>
      <c r="T229" s="637"/>
    </row>
    <row r="230" spans="1:20" x14ac:dyDescent="0.25">
      <c r="P230" s="637"/>
      <c r="Q230" s="637"/>
      <c r="R230" s="637"/>
      <c r="S230" s="637"/>
    </row>
    <row r="231" spans="1:20" s="17" customFormat="1" x14ac:dyDescent="0.25">
      <c r="A231" s="11" t="s">
        <v>624</v>
      </c>
      <c r="B231" s="11" t="s">
        <v>616</v>
      </c>
      <c r="C231" s="11"/>
      <c r="D231" s="642"/>
      <c r="E231" s="11" t="s">
        <v>581</v>
      </c>
      <c r="F231" s="621"/>
      <c r="G231" s="621"/>
      <c r="H231" s="621"/>
      <c r="I231" s="640">
        <v>0</v>
      </c>
      <c r="J231" s="640">
        <v>0</v>
      </c>
      <c r="K231" s="640">
        <v>0</v>
      </c>
      <c r="L231" s="640">
        <v>0</v>
      </c>
      <c r="M231" s="640">
        <v>0</v>
      </c>
      <c r="N231" s="640">
        <v>0</v>
      </c>
      <c r="O231" s="640">
        <v>0</v>
      </c>
    </row>
    <row r="232" spans="1:20" s="17" customFormat="1" x14ac:dyDescent="0.25">
      <c r="A232" s="11" t="s">
        <v>624</v>
      </c>
      <c r="B232" s="11" t="s">
        <v>874</v>
      </c>
      <c r="C232" s="11"/>
      <c r="D232" s="642"/>
      <c r="E232" s="11" t="s">
        <v>581</v>
      </c>
      <c r="F232" s="621"/>
      <c r="G232" s="621"/>
      <c r="H232" s="621"/>
      <c r="I232" s="640"/>
      <c r="J232" s="640"/>
      <c r="K232" s="640"/>
      <c r="L232" s="640"/>
      <c r="M232" s="640"/>
      <c r="N232" s="640"/>
      <c r="O232" s="640"/>
    </row>
    <row r="233" spans="1:20" s="17" customFormat="1" x14ac:dyDescent="0.25">
      <c r="A233" s="11" t="s">
        <v>624</v>
      </c>
      <c r="B233" s="11" t="s">
        <v>905</v>
      </c>
      <c r="C233" s="11"/>
      <c r="D233" s="639"/>
      <c r="E233" s="11" t="s">
        <v>581</v>
      </c>
      <c r="F233" s="621"/>
      <c r="G233" s="621"/>
      <c r="H233" s="621"/>
      <c r="I233" s="640">
        <v>0</v>
      </c>
      <c r="J233" s="640">
        <v>0</v>
      </c>
      <c r="K233" s="640">
        <v>0</v>
      </c>
      <c r="L233" s="640">
        <v>0</v>
      </c>
      <c r="M233" s="640">
        <v>0</v>
      </c>
      <c r="N233" s="640">
        <v>0</v>
      </c>
      <c r="O233" s="640">
        <v>0</v>
      </c>
    </row>
    <row r="234" spans="1:20" s="17" customFormat="1" x14ac:dyDescent="0.25">
      <c r="A234" s="11" t="s">
        <v>624</v>
      </c>
      <c r="B234" s="11" t="s">
        <v>936</v>
      </c>
      <c r="C234" s="11"/>
      <c r="D234" s="639"/>
      <c r="E234" s="11" t="s">
        <v>581</v>
      </c>
      <c r="F234" s="621"/>
      <c r="G234" s="621"/>
      <c r="H234" s="621"/>
      <c r="I234" s="640"/>
      <c r="J234" s="640"/>
      <c r="K234" s="640"/>
      <c r="L234" s="640"/>
      <c r="M234" s="640"/>
      <c r="N234" s="640"/>
      <c r="O234" s="640"/>
    </row>
    <row r="235" spans="1:20" s="17" customFormat="1" x14ac:dyDescent="0.25">
      <c r="A235" s="11" t="s">
        <v>624</v>
      </c>
      <c r="B235" s="11" t="s">
        <v>627</v>
      </c>
      <c r="C235" s="11"/>
      <c r="D235" s="641"/>
      <c r="E235" s="11" t="s">
        <v>581</v>
      </c>
      <c r="F235" s="621"/>
      <c r="G235" s="621"/>
      <c r="H235" s="621"/>
      <c r="I235" s="640"/>
      <c r="J235" s="640"/>
      <c r="K235" s="640"/>
      <c r="L235" s="640"/>
      <c r="M235" s="640"/>
      <c r="N235" s="640"/>
      <c r="O235" s="640"/>
    </row>
    <row r="236" spans="1:20" s="17" customFormat="1" x14ac:dyDescent="0.25">
      <c r="A236" s="11" t="s">
        <v>624</v>
      </c>
      <c r="B236" s="11" t="s">
        <v>937</v>
      </c>
      <c r="C236" s="11"/>
      <c r="D236" s="639"/>
      <c r="E236" s="11" t="s">
        <v>581</v>
      </c>
      <c r="F236" s="621"/>
      <c r="G236" s="621"/>
      <c r="H236" s="621"/>
      <c r="I236" s="640"/>
      <c r="J236" s="640"/>
      <c r="K236" s="640"/>
      <c r="L236" s="640"/>
      <c r="M236" s="640"/>
      <c r="N236" s="640"/>
      <c r="O236" s="640"/>
    </row>
    <row r="237" spans="1:20" x14ac:dyDescent="0.25">
      <c r="A237" s="58"/>
      <c r="B237" s="58"/>
      <c r="C237" s="58"/>
      <c r="D237" s="638"/>
      <c r="E237" s="58"/>
      <c r="F237" s="58" t="s">
        <v>128</v>
      </c>
      <c r="G237" s="58"/>
      <c r="H237" s="58"/>
      <c r="I237" s="614"/>
      <c r="J237" s="614"/>
      <c r="K237" s="614"/>
      <c r="L237" s="614"/>
      <c r="M237" s="614"/>
      <c r="N237" s="614"/>
      <c r="O237" s="614"/>
      <c r="P237" s="637"/>
      <c r="R237" s="637"/>
      <c r="S237" s="637"/>
      <c r="T237" s="637"/>
    </row>
    <row r="238" spans="1:20" x14ac:dyDescent="0.25">
      <c r="A238" s="616" t="s">
        <v>912</v>
      </c>
      <c r="B238" s="617"/>
      <c r="C238" s="617"/>
      <c r="D238" s="619"/>
      <c r="E238" s="617"/>
      <c r="F238" s="618"/>
      <c r="G238" s="618"/>
      <c r="H238" s="618"/>
      <c r="I238" s="620">
        <f t="shared" ref="I238:O238" si="53">SUM(I231:I237)</f>
        <v>0</v>
      </c>
      <c r="J238" s="620">
        <f t="shared" si="53"/>
        <v>0</v>
      </c>
      <c r="K238" s="620">
        <f t="shared" si="53"/>
        <v>0</v>
      </c>
      <c r="L238" s="620">
        <f t="shared" si="53"/>
        <v>0</v>
      </c>
      <c r="M238" s="620">
        <f t="shared" si="53"/>
        <v>0</v>
      </c>
      <c r="N238" s="620">
        <f t="shared" si="53"/>
        <v>0</v>
      </c>
      <c r="O238" s="620">
        <f t="shared" si="53"/>
        <v>0</v>
      </c>
      <c r="P238" s="637"/>
      <c r="S238" s="637"/>
      <c r="T238" s="637"/>
    </row>
    <row r="239" spans="1:20" x14ac:dyDescent="0.25">
      <c r="P239" s="637"/>
      <c r="Q239" s="637"/>
      <c r="R239" s="637"/>
      <c r="S239" s="637"/>
    </row>
    <row r="240" spans="1:20" s="17" customFormat="1" x14ac:dyDescent="0.25">
      <c r="A240" s="11" t="s">
        <v>624</v>
      </c>
      <c r="B240" s="11" t="s">
        <v>618</v>
      </c>
      <c r="C240" s="11"/>
      <c r="D240" s="643"/>
      <c r="E240" s="11" t="s">
        <v>655</v>
      </c>
      <c r="F240" s="621"/>
      <c r="G240" s="621"/>
      <c r="H240" s="621"/>
      <c r="I240" s="640">
        <v>0</v>
      </c>
      <c r="J240" s="640">
        <v>0</v>
      </c>
      <c r="K240" s="640">
        <v>0</v>
      </c>
      <c r="L240" s="640">
        <v>0</v>
      </c>
      <c r="M240" s="640">
        <v>0</v>
      </c>
      <c r="N240" s="640">
        <v>0</v>
      </c>
      <c r="O240" s="640">
        <v>0</v>
      </c>
    </row>
    <row r="241" spans="1:20" s="17" customFormat="1" x14ac:dyDescent="0.25">
      <c r="A241" s="11" t="s">
        <v>624</v>
      </c>
      <c r="B241" s="11" t="s">
        <v>618</v>
      </c>
      <c r="C241" s="11"/>
      <c r="D241" s="643"/>
      <c r="E241" s="11" t="s">
        <v>655</v>
      </c>
      <c r="F241" s="621"/>
      <c r="G241" s="621"/>
      <c r="H241" s="621"/>
      <c r="I241" s="640">
        <v>0</v>
      </c>
      <c r="J241" s="640">
        <v>0</v>
      </c>
      <c r="K241" s="640">
        <v>0</v>
      </c>
      <c r="L241" s="640">
        <v>0</v>
      </c>
      <c r="M241" s="640">
        <v>0</v>
      </c>
      <c r="N241" s="640">
        <v>0</v>
      </c>
      <c r="O241" s="640">
        <v>0</v>
      </c>
    </row>
    <row r="242" spans="1:20" s="17" customFormat="1" x14ac:dyDescent="0.25">
      <c r="A242" s="11" t="s">
        <v>624</v>
      </c>
      <c r="B242" s="11" t="s">
        <v>627</v>
      </c>
      <c r="C242" s="11"/>
      <c r="D242" s="641"/>
      <c r="E242" s="11" t="s">
        <v>655</v>
      </c>
      <c r="F242" s="621"/>
      <c r="G242" s="621"/>
      <c r="H242" s="621"/>
      <c r="I242" s="640"/>
      <c r="J242" s="640"/>
      <c r="K242" s="640"/>
      <c r="L242" s="640"/>
      <c r="M242" s="640"/>
      <c r="N242" s="640"/>
      <c r="O242" s="640"/>
    </row>
    <row r="243" spans="1:20" x14ac:dyDescent="0.25">
      <c r="A243" s="58"/>
      <c r="B243" s="58"/>
      <c r="C243" s="58"/>
      <c r="D243" s="638"/>
      <c r="E243" s="58"/>
      <c r="F243" s="58" t="s">
        <v>128</v>
      </c>
      <c r="G243" s="58"/>
      <c r="H243" s="58"/>
      <c r="I243" s="614"/>
      <c r="J243" s="614"/>
      <c r="K243" s="614"/>
      <c r="L243" s="614"/>
      <c r="M243" s="614"/>
      <c r="N243" s="614"/>
      <c r="O243" s="614"/>
      <c r="P243" s="637"/>
      <c r="R243" s="637"/>
      <c r="S243" s="637"/>
      <c r="T243" s="637"/>
    </row>
    <row r="244" spans="1:20" x14ac:dyDescent="0.25">
      <c r="A244" s="616" t="s">
        <v>655</v>
      </c>
      <c r="B244" s="617"/>
      <c r="C244" s="617"/>
      <c r="D244" s="619"/>
      <c r="E244" s="617"/>
      <c r="F244" s="618"/>
      <c r="G244" s="618"/>
      <c r="H244" s="618"/>
      <c r="I244" s="620">
        <f>SUM(I240:I243)</f>
        <v>0</v>
      </c>
      <c r="J244" s="620">
        <f t="shared" ref="J244:O244" si="54">SUM(J240:J243)</f>
        <v>0</v>
      </c>
      <c r="K244" s="620">
        <f t="shared" si="54"/>
        <v>0</v>
      </c>
      <c r="L244" s="620">
        <f t="shared" si="54"/>
        <v>0</v>
      </c>
      <c r="M244" s="620">
        <f t="shared" si="54"/>
        <v>0</v>
      </c>
      <c r="N244" s="620">
        <f t="shared" si="54"/>
        <v>0</v>
      </c>
      <c r="O244" s="620">
        <f t="shared" si="54"/>
        <v>0</v>
      </c>
      <c r="P244" s="637"/>
      <c r="S244" s="637"/>
      <c r="T244" s="637"/>
    </row>
    <row r="245" spans="1:20" x14ac:dyDescent="0.25">
      <c r="P245" s="637"/>
      <c r="Q245" s="637"/>
      <c r="R245" s="637"/>
      <c r="S245" s="637"/>
    </row>
    <row r="246" spans="1:20" s="17" customFormat="1" x14ac:dyDescent="0.25">
      <c r="A246" s="11" t="s">
        <v>624</v>
      </c>
      <c r="B246" s="11" t="s">
        <v>619</v>
      </c>
      <c r="C246" s="11"/>
      <c r="D246" s="639"/>
      <c r="E246" s="11" t="s">
        <v>619</v>
      </c>
      <c r="F246" s="621"/>
      <c r="G246" s="621"/>
      <c r="H246" s="621"/>
      <c r="I246" s="640">
        <v>0</v>
      </c>
      <c r="J246" s="640">
        <v>0</v>
      </c>
      <c r="K246" s="640">
        <v>0</v>
      </c>
      <c r="L246" s="640">
        <v>0</v>
      </c>
      <c r="M246" s="640">
        <v>0</v>
      </c>
      <c r="N246" s="640">
        <v>0</v>
      </c>
      <c r="O246" s="640">
        <v>0</v>
      </c>
    </row>
    <row r="247" spans="1:20" x14ac:dyDescent="0.25">
      <c r="A247" s="58"/>
      <c r="B247" s="58"/>
      <c r="C247" s="58"/>
      <c r="D247" s="638"/>
      <c r="E247" s="58"/>
      <c r="F247" s="58" t="s">
        <v>128</v>
      </c>
      <c r="G247" s="58"/>
      <c r="H247" s="58"/>
      <c r="I247" s="614"/>
      <c r="J247" s="614"/>
      <c r="K247" s="614"/>
      <c r="L247" s="614"/>
      <c r="M247" s="614"/>
      <c r="N247" s="614"/>
      <c r="O247" s="614"/>
      <c r="P247" s="637"/>
      <c r="R247" s="637"/>
      <c r="S247" s="637"/>
      <c r="T247" s="637"/>
    </row>
    <row r="248" spans="1:20" x14ac:dyDescent="0.25">
      <c r="A248" s="616" t="s">
        <v>619</v>
      </c>
      <c r="B248" s="617"/>
      <c r="C248" s="617"/>
      <c r="D248" s="619"/>
      <c r="E248" s="617"/>
      <c r="F248" s="618"/>
      <c r="G248" s="618"/>
      <c r="H248" s="618"/>
      <c r="I248" s="620">
        <f>SUM(I246:I247)</f>
        <v>0</v>
      </c>
      <c r="J248" s="620">
        <f t="shared" ref="J248:O248" si="55">SUM(J246:J247)</f>
        <v>0</v>
      </c>
      <c r="K248" s="620">
        <f t="shared" si="55"/>
        <v>0</v>
      </c>
      <c r="L248" s="620">
        <f t="shared" si="55"/>
        <v>0</v>
      </c>
      <c r="M248" s="620">
        <f t="shared" si="55"/>
        <v>0</v>
      </c>
      <c r="N248" s="620">
        <f t="shared" si="55"/>
        <v>0</v>
      </c>
      <c r="O248" s="620">
        <f t="shared" si="55"/>
        <v>0</v>
      </c>
      <c r="P248" s="637"/>
      <c r="S248" s="637"/>
      <c r="T248" s="637"/>
    </row>
    <row r="249" spans="1:20" x14ac:dyDescent="0.25">
      <c r="P249" s="637"/>
      <c r="Q249" s="637"/>
      <c r="R249" s="637"/>
      <c r="S249" s="637"/>
    </row>
    <row r="250" spans="1:20" s="17" customFormat="1" x14ac:dyDescent="0.25">
      <c r="D250" s="646"/>
      <c r="F250" s="645"/>
      <c r="G250" s="645"/>
      <c r="H250" s="645"/>
      <c r="I250" s="647"/>
      <c r="J250" s="647"/>
      <c r="K250" s="647"/>
      <c r="L250" s="647"/>
      <c r="M250" s="647"/>
      <c r="N250" s="647"/>
      <c r="O250" s="647"/>
    </row>
    <row r="251" spans="1:20" x14ac:dyDescent="0.25">
      <c r="A251" s="11" t="s">
        <v>624</v>
      </c>
      <c r="B251" s="58" t="s">
        <v>881</v>
      </c>
      <c r="C251" s="58"/>
      <c r="D251" s="613"/>
      <c r="E251" s="58" t="s">
        <v>655</v>
      </c>
      <c r="F251" s="612"/>
      <c r="G251" s="612"/>
      <c r="H251" s="612"/>
      <c r="I251" s="614">
        <v>0</v>
      </c>
      <c r="J251" s="614">
        <v>0</v>
      </c>
      <c r="K251" s="614">
        <v>0</v>
      </c>
      <c r="L251" s="614">
        <v>0</v>
      </c>
      <c r="M251" s="614">
        <v>0</v>
      </c>
      <c r="N251" s="614">
        <v>0</v>
      </c>
      <c r="O251" s="614">
        <v>0</v>
      </c>
      <c r="P251" s="637"/>
    </row>
    <row r="252" spans="1:20" x14ac:dyDescent="0.25">
      <c r="A252" s="11" t="s">
        <v>624</v>
      </c>
      <c r="B252" s="58" t="s">
        <v>882</v>
      </c>
      <c r="C252" s="58"/>
      <c r="D252" s="613"/>
      <c r="E252" s="58" t="s">
        <v>655</v>
      </c>
      <c r="F252" s="612"/>
      <c r="G252" s="612"/>
      <c r="H252" s="612"/>
      <c r="I252" s="614">
        <v>0</v>
      </c>
      <c r="J252" s="614">
        <v>0</v>
      </c>
      <c r="K252" s="614">
        <v>0</v>
      </c>
      <c r="L252" s="614">
        <v>0</v>
      </c>
      <c r="M252" s="614">
        <v>0</v>
      </c>
      <c r="N252" s="614">
        <v>0</v>
      </c>
      <c r="O252" s="614">
        <v>0</v>
      </c>
      <c r="P252" s="637"/>
    </row>
    <row r="253" spans="1:20" s="17" customFormat="1" x14ac:dyDescent="0.25">
      <c r="A253" s="11" t="s">
        <v>624</v>
      </c>
      <c r="B253" s="11" t="s">
        <v>925</v>
      </c>
      <c r="C253" s="11"/>
      <c r="D253" s="644"/>
      <c r="E253" s="11" t="s">
        <v>581</v>
      </c>
      <c r="F253" s="11"/>
      <c r="G253" s="11"/>
      <c r="H253" s="11"/>
      <c r="I253" s="640">
        <v>0</v>
      </c>
      <c r="J253" s="640">
        <v>0</v>
      </c>
      <c r="K253" s="640">
        <v>0</v>
      </c>
      <c r="L253" s="640">
        <v>0</v>
      </c>
      <c r="M253" s="640">
        <v>0</v>
      </c>
      <c r="N253" s="640">
        <v>0</v>
      </c>
      <c r="O253" s="640">
        <v>0</v>
      </c>
    </row>
    <row r="254" spans="1:20" s="17" customFormat="1" x14ac:dyDescent="0.25">
      <c r="A254" s="11" t="s">
        <v>624</v>
      </c>
      <c r="B254" s="11" t="s">
        <v>628</v>
      </c>
      <c r="C254" s="11"/>
      <c r="D254" s="644"/>
      <c r="E254" s="11" t="s">
        <v>655</v>
      </c>
      <c r="F254" s="11"/>
      <c r="G254" s="11"/>
      <c r="H254" s="11"/>
      <c r="I254" s="640">
        <v>0</v>
      </c>
      <c r="J254" s="640">
        <v>0</v>
      </c>
      <c r="K254" s="640">
        <v>0</v>
      </c>
      <c r="L254" s="640">
        <v>0</v>
      </c>
      <c r="M254" s="640">
        <v>0</v>
      </c>
      <c r="N254" s="640">
        <v>0</v>
      </c>
      <c r="O254" s="640">
        <v>0</v>
      </c>
    </row>
    <row r="255" spans="1:20" s="17" customFormat="1" x14ac:dyDescent="0.25">
      <c r="A255" s="11" t="s">
        <v>624</v>
      </c>
      <c r="B255" s="11" t="s">
        <v>924</v>
      </c>
      <c r="C255" s="11"/>
      <c r="D255" s="644"/>
      <c r="E255" s="11" t="s">
        <v>619</v>
      </c>
      <c r="F255" s="11"/>
      <c r="G255" s="11"/>
      <c r="H255" s="11"/>
      <c r="I255" s="640"/>
      <c r="J255" s="640"/>
      <c r="K255" s="640"/>
      <c r="L255" s="640"/>
      <c r="M255" s="640"/>
      <c r="N255" s="640"/>
      <c r="O255" s="640"/>
    </row>
    <row r="256" spans="1:20" s="17" customFormat="1" x14ac:dyDescent="0.25">
      <c r="A256" s="11" t="s">
        <v>624</v>
      </c>
      <c r="B256" s="11" t="s">
        <v>910</v>
      </c>
      <c r="C256" s="11"/>
      <c r="D256" s="644"/>
      <c r="E256" s="11" t="s">
        <v>524</v>
      </c>
      <c r="F256" s="11"/>
      <c r="G256" s="11"/>
      <c r="H256" s="11"/>
      <c r="I256" s="640"/>
      <c r="J256" s="640"/>
      <c r="K256" s="640"/>
      <c r="L256" s="640"/>
      <c r="M256" s="640"/>
      <c r="N256" s="640"/>
      <c r="O256" s="640"/>
    </row>
    <row r="257" spans="1:17" s="17" customFormat="1" x14ac:dyDescent="0.25">
      <c r="A257" s="11" t="s">
        <v>624</v>
      </c>
      <c r="B257" s="11" t="s">
        <v>911</v>
      </c>
      <c r="C257" s="11"/>
      <c r="D257" s="644"/>
      <c r="E257" s="11" t="s">
        <v>581</v>
      </c>
      <c r="F257" s="11"/>
      <c r="G257" s="11"/>
      <c r="H257" s="11"/>
      <c r="I257" s="640">
        <v>0</v>
      </c>
      <c r="J257" s="640">
        <v>0</v>
      </c>
      <c r="K257" s="640">
        <v>0</v>
      </c>
      <c r="L257" s="640">
        <v>0</v>
      </c>
      <c r="M257" s="640">
        <v>0</v>
      </c>
      <c r="N257" s="640">
        <v>0</v>
      </c>
      <c r="O257" s="640">
        <v>0</v>
      </c>
    </row>
    <row r="258" spans="1:17" s="17" customFormat="1" x14ac:dyDescent="0.25">
      <c r="A258" s="11" t="s">
        <v>624</v>
      </c>
      <c r="B258" s="11" t="s">
        <v>898</v>
      </c>
      <c r="C258" s="11"/>
      <c r="D258" s="644"/>
      <c r="E258" s="11" t="s">
        <v>655</v>
      </c>
      <c r="F258" s="11"/>
      <c r="G258" s="11"/>
      <c r="H258" s="11"/>
      <c r="I258" s="640">
        <v>0</v>
      </c>
      <c r="J258" s="640">
        <v>0</v>
      </c>
      <c r="K258" s="640">
        <v>0</v>
      </c>
      <c r="L258" s="640">
        <v>0</v>
      </c>
      <c r="M258" s="640">
        <v>0</v>
      </c>
      <c r="N258" s="640">
        <v>0</v>
      </c>
      <c r="O258" s="640">
        <v>0</v>
      </c>
    </row>
    <row r="259" spans="1:17" s="17" customFormat="1" x14ac:dyDescent="0.25">
      <c r="A259" s="11" t="s">
        <v>624</v>
      </c>
      <c r="B259" s="11" t="s">
        <v>909</v>
      </c>
      <c r="C259" s="11"/>
      <c r="D259" s="644"/>
      <c r="E259" s="11" t="s">
        <v>619</v>
      </c>
      <c r="F259" s="11"/>
      <c r="G259" s="11"/>
      <c r="H259" s="11"/>
      <c r="I259" s="640"/>
      <c r="J259" s="640"/>
      <c r="K259" s="640"/>
      <c r="L259" s="640"/>
      <c r="M259" s="640"/>
      <c r="N259" s="640"/>
      <c r="O259" s="640"/>
    </row>
    <row r="260" spans="1:17" s="17" customFormat="1" x14ac:dyDescent="0.25">
      <c r="A260" s="11" t="s">
        <v>624</v>
      </c>
      <c r="B260" s="11" t="s">
        <v>906</v>
      </c>
      <c r="C260" s="11"/>
      <c r="D260" s="644"/>
      <c r="E260" s="11"/>
      <c r="F260" s="11"/>
      <c r="G260" s="11"/>
      <c r="H260" s="11"/>
      <c r="I260" s="640">
        <v>0</v>
      </c>
      <c r="J260" s="640">
        <v>0</v>
      </c>
      <c r="K260" s="640">
        <v>0</v>
      </c>
      <c r="L260" s="640">
        <v>0</v>
      </c>
      <c r="M260" s="640">
        <v>0</v>
      </c>
      <c r="N260" s="640">
        <v>0</v>
      </c>
      <c r="O260" s="640">
        <v>0</v>
      </c>
      <c r="Q260" s="648"/>
    </row>
    <row r="261" spans="1:17" s="17" customFormat="1" x14ac:dyDescent="0.25">
      <c r="A261" s="11" t="s">
        <v>624</v>
      </c>
      <c r="B261" s="11" t="s">
        <v>626</v>
      </c>
      <c r="C261" s="11"/>
      <c r="D261" s="644"/>
      <c r="E261" s="11"/>
      <c r="F261" s="11"/>
      <c r="G261" s="11"/>
      <c r="H261" s="11"/>
      <c r="I261" s="640">
        <v>0</v>
      </c>
      <c r="J261" s="640">
        <v>0</v>
      </c>
      <c r="K261" s="640">
        <v>0</v>
      </c>
      <c r="L261" s="640">
        <v>0</v>
      </c>
      <c r="M261" s="640">
        <v>0</v>
      </c>
      <c r="N261" s="640">
        <v>0</v>
      </c>
      <c r="O261" s="640">
        <v>0</v>
      </c>
      <c r="Q261" s="648"/>
    </row>
    <row r="262" spans="1:17" x14ac:dyDescent="0.25">
      <c r="A262" s="11" t="s">
        <v>624</v>
      </c>
      <c r="B262" s="58" t="s">
        <v>929</v>
      </c>
      <c r="C262" s="58"/>
      <c r="D262" s="613"/>
      <c r="E262" s="58"/>
      <c r="F262" s="612"/>
      <c r="G262" s="612"/>
      <c r="H262" s="612"/>
      <c r="I262" s="614"/>
      <c r="J262" s="614"/>
      <c r="K262" s="614"/>
      <c r="L262" s="614"/>
      <c r="M262" s="614"/>
      <c r="N262" s="614"/>
      <c r="O262" s="614"/>
      <c r="P262" s="637"/>
    </row>
    <row r="263" spans="1:17" x14ac:dyDescent="0.25">
      <c r="A263" s="11" t="s">
        <v>624</v>
      </c>
      <c r="B263" s="58" t="s">
        <v>930</v>
      </c>
      <c r="C263" s="58"/>
      <c r="D263" s="613"/>
      <c r="E263" s="58"/>
      <c r="F263" s="612"/>
      <c r="G263" s="612"/>
      <c r="H263" s="612"/>
      <c r="I263" s="614"/>
      <c r="J263" s="614"/>
      <c r="K263" s="614"/>
      <c r="L263" s="614"/>
      <c r="M263" s="614"/>
      <c r="N263" s="614"/>
      <c r="O263" s="614"/>
      <c r="P263" s="637"/>
    </row>
    <row r="264" spans="1:17" s="17" customFormat="1" x14ac:dyDescent="0.25">
      <c r="A264" s="11" t="s">
        <v>624</v>
      </c>
      <c r="B264" s="58" t="s">
        <v>908</v>
      </c>
      <c r="C264" s="11"/>
      <c r="D264" s="622"/>
      <c r="E264" s="11"/>
      <c r="F264" s="621"/>
      <c r="G264" s="621"/>
      <c r="H264" s="621"/>
      <c r="I264" s="640">
        <v>0</v>
      </c>
      <c r="J264" s="640">
        <v>0</v>
      </c>
      <c r="K264" s="640">
        <v>0</v>
      </c>
      <c r="L264" s="640">
        <v>0</v>
      </c>
      <c r="M264" s="640">
        <v>0</v>
      </c>
      <c r="N264" s="640">
        <v>0</v>
      </c>
      <c r="O264" s="640">
        <v>0</v>
      </c>
    </row>
    <row r="265" spans="1:17" s="17" customFormat="1" x14ac:dyDescent="0.25">
      <c r="A265" s="11"/>
      <c r="B265" s="11"/>
      <c r="C265" s="11"/>
      <c r="D265" s="644"/>
      <c r="E265" s="11"/>
      <c r="F265" s="11" t="s">
        <v>128</v>
      </c>
      <c r="G265" s="11"/>
      <c r="H265" s="11"/>
      <c r="I265" s="640"/>
      <c r="J265" s="640"/>
      <c r="K265" s="640"/>
      <c r="L265" s="640"/>
      <c r="M265" s="640"/>
      <c r="N265" s="640"/>
      <c r="O265" s="640"/>
      <c r="Q265" s="648"/>
    </row>
    <row r="266" spans="1:17" x14ac:dyDescent="0.25">
      <c r="A266" s="616" t="s">
        <v>623</v>
      </c>
      <c r="B266" s="617"/>
      <c r="C266" s="617"/>
      <c r="D266" s="619"/>
      <c r="E266" s="617"/>
      <c r="F266" s="618"/>
      <c r="G266" s="618"/>
      <c r="H266" s="618"/>
      <c r="I266" s="620">
        <f>SUM(I251:I265)</f>
        <v>0</v>
      </c>
      <c r="J266" s="620">
        <f t="shared" ref="J266:O266" si="56">SUM(J251:J265)</f>
        <v>0</v>
      </c>
      <c r="K266" s="620">
        <f t="shared" si="56"/>
        <v>0</v>
      </c>
      <c r="L266" s="620">
        <f t="shared" si="56"/>
        <v>0</v>
      </c>
      <c r="M266" s="620">
        <f t="shared" si="56"/>
        <v>0</v>
      </c>
      <c r="N266" s="620">
        <f t="shared" si="56"/>
        <v>0</v>
      </c>
      <c r="O266" s="620">
        <f t="shared" si="56"/>
        <v>0</v>
      </c>
      <c r="Q266" s="649"/>
    </row>
    <row r="267" spans="1:17" x14ac:dyDescent="0.25">
      <c r="D267" s="650"/>
      <c r="I267" s="636"/>
      <c r="J267" s="636"/>
      <c r="K267" s="636"/>
      <c r="L267" s="636"/>
      <c r="M267" s="636"/>
      <c r="N267" s="636"/>
      <c r="O267" s="636"/>
      <c r="Q267" s="648"/>
    </row>
    <row r="268" spans="1:17" x14ac:dyDescent="0.25">
      <c r="A268" s="624" t="s">
        <v>625</v>
      </c>
      <c r="B268" s="625"/>
      <c r="C268" s="625"/>
      <c r="D268" s="625"/>
      <c r="E268" s="625"/>
      <c r="F268" s="625"/>
      <c r="G268" s="625"/>
      <c r="H268" s="625"/>
      <c r="I268" s="625"/>
      <c r="J268" s="625"/>
      <c r="K268" s="625"/>
      <c r="L268" s="625"/>
      <c r="M268" s="625"/>
      <c r="N268" s="625"/>
      <c r="O268" s="625"/>
      <c r="Q268" s="649"/>
    </row>
    <row r="269" spans="1:17" x14ac:dyDescent="0.25">
      <c r="A269" s="617" t="s">
        <v>524</v>
      </c>
      <c r="B269" s="618"/>
      <c r="C269" s="618"/>
      <c r="D269" s="618"/>
      <c r="E269" s="618"/>
      <c r="F269" s="618"/>
      <c r="G269" s="618"/>
      <c r="H269" s="618"/>
      <c r="I269" s="620">
        <f t="shared" ref="I269:O269" si="57">+I229</f>
        <v>0</v>
      </c>
      <c r="J269" s="620">
        <f t="shared" si="57"/>
        <v>0</v>
      </c>
      <c r="K269" s="620">
        <f t="shared" si="57"/>
        <v>0</v>
      </c>
      <c r="L269" s="620">
        <f t="shared" si="57"/>
        <v>0</v>
      </c>
      <c r="M269" s="620">
        <f t="shared" si="57"/>
        <v>0</v>
      </c>
      <c r="N269" s="620">
        <f t="shared" si="57"/>
        <v>0</v>
      </c>
      <c r="O269" s="620">
        <f t="shared" si="57"/>
        <v>0</v>
      </c>
      <c r="Q269" s="649"/>
    </row>
    <row r="270" spans="1:17" x14ac:dyDescent="0.25">
      <c r="A270" s="790" t="s">
        <v>905</v>
      </c>
      <c r="B270" s="618"/>
      <c r="C270" s="618"/>
      <c r="D270" s="618"/>
      <c r="E270" s="618"/>
      <c r="F270" s="618"/>
      <c r="G270" s="618"/>
      <c r="H270" s="618"/>
      <c r="I270" s="620">
        <f>+I238</f>
        <v>0</v>
      </c>
      <c r="J270" s="620">
        <f t="shared" ref="J270:O270" si="58">+J238</f>
        <v>0</v>
      </c>
      <c r="K270" s="620">
        <f t="shared" si="58"/>
        <v>0</v>
      </c>
      <c r="L270" s="620">
        <f t="shared" si="58"/>
        <v>0</v>
      </c>
      <c r="M270" s="620">
        <f t="shared" si="58"/>
        <v>0</v>
      </c>
      <c r="N270" s="620">
        <f t="shared" si="58"/>
        <v>0</v>
      </c>
      <c r="O270" s="620">
        <f t="shared" si="58"/>
        <v>0</v>
      </c>
      <c r="Q270" s="651"/>
    </row>
    <row r="271" spans="1:17" x14ac:dyDescent="0.25">
      <c r="A271" s="617" t="s">
        <v>655</v>
      </c>
      <c r="B271" s="618"/>
      <c r="C271" s="618"/>
      <c r="D271" s="618"/>
      <c r="E271" s="618"/>
      <c r="F271" s="618"/>
      <c r="G271" s="618"/>
      <c r="H271" s="618"/>
      <c r="I271" s="620">
        <f>+I244</f>
        <v>0</v>
      </c>
      <c r="J271" s="620">
        <f t="shared" ref="J271:O271" si="59">+J244</f>
        <v>0</v>
      </c>
      <c r="K271" s="620">
        <f t="shared" si="59"/>
        <v>0</v>
      </c>
      <c r="L271" s="620">
        <f t="shared" si="59"/>
        <v>0</v>
      </c>
      <c r="M271" s="620">
        <f t="shared" si="59"/>
        <v>0</v>
      </c>
      <c r="N271" s="620">
        <f t="shared" si="59"/>
        <v>0</v>
      </c>
      <c r="O271" s="620">
        <f t="shared" si="59"/>
        <v>0</v>
      </c>
      <c r="Q271" s="649"/>
    </row>
    <row r="272" spans="1:17" x14ac:dyDescent="0.25">
      <c r="A272" s="790" t="s">
        <v>619</v>
      </c>
      <c r="B272" s="618"/>
      <c r="C272" s="618"/>
      <c r="D272" s="618"/>
      <c r="E272" s="618"/>
      <c r="F272" s="618"/>
      <c r="G272" s="618"/>
      <c r="H272" s="618"/>
      <c r="I272" s="620">
        <f>+I248</f>
        <v>0</v>
      </c>
      <c r="J272" s="620">
        <f t="shared" ref="J272:O272" si="60">+J248</f>
        <v>0</v>
      </c>
      <c r="K272" s="620">
        <f t="shared" si="60"/>
        <v>0</v>
      </c>
      <c r="L272" s="620">
        <f t="shared" si="60"/>
        <v>0</v>
      </c>
      <c r="M272" s="620">
        <f t="shared" si="60"/>
        <v>0</v>
      </c>
      <c r="N272" s="620">
        <f t="shared" si="60"/>
        <v>0</v>
      </c>
      <c r="O272" s="620">
        <f t="shared" si="60"/>
        <v>0</v>
      </c>
      <c r="Q272" s="649"/>
    </row>
    <row r="273" spans="1:20" x14ac:dyDescent="0.25">
      <c r="A273" s="617" t="s">
        <v>623</v>
      </c>
      <c r="B273" s="618"/>
      <c r="C273" s="618"/>
      <c r="D273" s="618"/>
      <c r="E273" s="618"/>
      <c r="F273" s="618"/>
      <c r="G273" s="618"/>
      <c r="H273" s="618"/>
      <c r="I273" s="620">
        <f>+I266</f>
        <v>0</v>
      </c>
      <c r="J273" s="620">
        <f t="shared" ref="J273:O273" si="61">+J266</f>
        <v>0</v>
      </c>
      <c r="K273" s="620">
        <f t="shared" si="61"/>
        <v>0</v>
      </c>
      <c r="L273" s="620">
        <f t="shared" si="61"/>
        <v>0</v>
      </c>
      <c r="M273" s="620">
        <f t="shared" si="61"/>
        <v>0</v>
      </c>
      <c r="N273" s="620">
        <f t="shared" si="61"/>
        <v>0</v>
      </c>
      <c r="O273" s="620">
        <f t="shared" si="61"/>
        <v>0</v>
      </c>
      <c r="Q273" s="648"/>
    </row>
    <row r="274" spans="1:20" x14ac:dyDescent="0.25">
      <c r="A274" s="629" t="s">
        <v>629</v>
      </c>
      <c r="B274" s="617"/>
      <c r="C274" s="617"/>
      <c r="D274" s="619"/>
      <c r="E274" s="617"/>
      <c r="F274" s="618"/>
      <c r="G274" s="618"/>
      <c r="H274" s="618"/>
      <c r="I274" s="620">
        <f>SUM(I269:I273)</f>
        <v>0</v>
      </c>
      <c r="J274" s="620">
        <f t="shared" ref="J274:O274" si="62">SUM(J269:J273)</f>
        <v>0</v>
      </c>
      <c r="K274" s="620">
        <f t="shared" si="62"/>
        <v>0</v>
      </c>
      <c r="L274" s="620">
        <f t="shared" si="62"/>
        <v>0</v>
      </c>
      <c r="M274" s="620">
        <f t="shared" si="62"/>
        <v>0</v>
      </c>
      <c r="N274" s="620">
        <f t="shared" si="62"/>
        <v>0</v>
      </c>
      <c r="O274" s="620">
        <f t="shared" si="62"/>
        <v>0</v>
      </c>
      <c r="Q274" s="651"/>
    </row>
    <row r="275" spans="1:20" s="787" customFormat="1" ht="12" thickBot="1" x14ac:dyDescent="0.25">
      <c r="A275" s="784"/>
      <c r="B275" s="784"/>
      <c r="C275" s="784"/>
      <c r="D275" s="779" t="s">
        <v>580</v>
      </c>
      <c r="E275" s="784"/>
      <c r="F275" s="785"/>
      <c r="G275" s="785"/>
      <c r="H275" s="785"/>
      <c r="I275" s="786">
        <f t="shared" ref="I275:O275" si="63">+I229+I238+I244+I248+I266-I274</f>
        <v>0</v>
      </c>
      <c r="J275" s="786">
        <f t="shared" si="63"/>
        <v>0</v>
      </c>
      <c r="K275" s="786">
        <f t="shared" si="63"/>
        <v>0</v>
      </c>
      <c r="L275" s="786">
        <f t="shared" si="63"/>
        <v>0</v>
      </c>
      <c r="M275" s="786">
        <f t="shared" si="63"/>
        <v>0</v>
      </c>
      <c r="N275" s="786">
        <f t="shared" si="63"/>
        <v>0</v>
      </c>
      <c r="O275" s="786">
        <f t="shared" si="63"/>
        <v>0</v>
      </c>
    </row>
    <row r="276" spans="1:20" x14ac:dyDescent="0.25">
      <c r="D276"/>
      <c r="F276"/>
      <c r="G276"/>
      <c r="H276"/>
      <c r="I276"/>
      <c r="Q276" s="651"/>
    </row>
    <row r="277" spans="1:20" x14ac:dyDescent="0.25">
      <c r="A277" s="62" t="s">
        <v>669</v>
      </c>
      <c r="D277" s="650"/>
      <c r="I277" s="636"/>
      <c r="J277" s="636"/>
      <c r="K277" s="636"/>
      <c r="L277" s="636"/>
      <c r="M277" s="636"/>
      <c r="N277" s="636"/>
      <c r="O277" s="636"/>
      <c r="Q277" s="651"/>
    </row>
    <row r="278" spans="1:20" x14ac:dyDescent="0.25">
      <c r="A278" s="58" t="s">
        <v>661</v>
      </c>
      <c r="B278" s="58" t="s">
        <v>662</v>
      </c>
      <c r="C278" s="58"/>
      <c r="D278" s="623"/>
      <c r="E278" s="58" t="s">
        <v>524</v>
      </c>
      <c r="F278" s="612"/>
      <c r="G278" s="612"/>
      <c r="H278" s="612"/>
      <c r="I278" s="614">
        <v>0</v>
      </c>
      <c r="J278" s="614">
        <v>0</v>
      </c>
      <c r="K278" s="614">
        <v>0</v>
      </c>
      <c r="L278" s="614">
        <v>0</v>
      </c>
      <c r="M278" s="614">
        <v>0</v>
      </c>
      <c r="N278" s="614">
        <v>0</v>
      </c>
      <c r="O278" s="614">
        <v>0</v>
      </c>
      <c r="Q278" s="651"/>
    </row>
    <row r="279" spans="1:20" x14ac:dyDescent="0.25">
      <c r="A279" s="58" t="s">
        <v>661</v>
      </c>
      <c r="B279" s="58" t="s">
        <v>663</v>
      </c>
      <c r="C279" s="58"/>
      <c r="D279" s="613"/>
      <c r="E279" s="58" t="s">
        <v>524</v>
      </c>
      <c r="F279" s="612"/>
      <c r="G279" s="612"/>
      <c r="H279" s="612"/>
      <c r="I279" s="614">
        <v>0</v>
      </c>
      <c r="J279" s="614">
        <v>0</v>
      </c>
      <c r="K279" s="614">
        <v>0</v>
      </c>
      <c r="L279" s="614">
        <v>0</v>
      </c>
      <c r="M279" s="614">
        <v>0</v>
      </c>
      <c r="N279" s="614">
        <v>0</v>
      </c>
      <c r="O279" s="614">
        <v>0</v>
      </c>
      <c r="Q279" s="651"/>
    </row>
    <row r="280" spans="1:20" x14ac:dyDescent="0.25">
      <c r="A280" s="58" t="s">
        <v>661</v>
      </c>
      <c r="B280" s="58" t="s">
        <v>913</v>
      </c>
      <c r="C280" s="58"/>
      <c r="D280" s="613"/>
      <c r="E280" s="58" t="s">
        <v>524</v>
      </c>
      <c r="F280" s="612"/>
      <c r="G280" s="612"/>
      <c r="H280" s="612"/>
      <c r="I280" s="614"/>
      <c r="J280" s="614"/>
      <c r="K280" s="614"/>
      <c r="L280" s="614"/>
      <c r="M280" s="614"/>
      <c r="N280" s="614"/>
      <c r="O280" s="614"/>
      <c r="Q280" s="651"/>
    </row>
    <row r="281" spans="1:20" x14ac:dyDescent="0.25">
      <c r="A281" s="58" t="s">
        <v>661</v>
      </c>
      <c r="B281" s="58" t="s">
        <v>916</v>
      </c>
      <c r="C281" s="58"/>
      <c r="D281" s="613"/>
      <c r="E281" s="58" t="s">
        <v>524</v>
      </c>
      <c r="F281" s="612"/>
      <c r="G281" s="612"/>
      <c r="H281" s="612"/>
      <c r="I281" s="614"/>
      <c r="J281" s="614"/>
      <c r="K281" s="614"/>
      <c r="L281" s="614"/>
      <c r="M281" s="614"/>
      <c r="N281" s="614"/>
      <c r="O281" s="614"/>
      <c r="Q281" s="651"/>
    </row>
    <row r="282" spans="1:20" x14ac:dyDescent="0.25">
      <c r="A282" s="58" t="s">
        <v>661</v>
      </c>
      <c r="B282" s="58" t="s">
        <v>914</v>
      </c>
      <c r="C282" s="58"/>
      <c r="D282" s="613"/>
      <c r="E282" s="58" t="s">
        <v>524</v>
      </c>
      <c r="F282" s="612"/>
      <c r="G282" s="612"/>
      <c r="H282" s="612"/>
      <c r="I282" s="614"/>
      <c r="J282" s="614"/>
      <c r="K282" s="614"/>
      <c r="L282" s="614"/>
      <c r="M282" s="614"/>
      <c r="N282" s="614"/>
      <c r="O282" s="614"/>
      <c r="Q282" s="651"/>
    </row>
    <row r="283" spans="1:20" x14ac:dyDescent="0.25">
      <c r="A283" s="58" t="s">
        <v>661</v>
      </c>
      <c r="B283" s="58" t="s">
        <v>915</v>
      </c>
      <c r="C283" s="58"/>
      <c r="D283" s="613"/>
      <c r="E283" s="58" t="s">
        <v>524</v>
      </c>
      <c r="F283" s="612"/>
      <c r="G283" s="612"/>
      <c r="H283" s="612"/>
      <c r="I283" s="614"/>
      <c r="J283" s="614"/>
      <c r="K283" s="614"/>
      <c r="L283" s="614"/>
      <c r="M283" s="614"/>
      <c r="N283" s="614"/>
      <c r="O283" s="614"/>
      <c r="Q283" s="651"/>
    </row>
    <row r="284" spans="1:20" x14ac:dyDescent="0.25">
      <c r="A284" s="58" t="s">
        <v>918</v>
      </c>
      <c r="B284" s="58" t="s">
        <v>935</v>
      </c>
      <c r="C284" s="58"/>
      <c r="D284" s="613"/>
      <c r="E284" s="58" t="s">
        <v>524</v>
      </c>
      <c r="F284" s="612"/>
      <c r="G284" s="612"/>
      <c r="H284" s="612"/>
      <c r="I284" s="614"/>
      <c r="J284" s="614"/>
      <c r="K284" s="614"/>
      <c r="L284" s="614"/>
      <c r="M284" s="614"/>
      <c r="N284" s="614"/>
      <c r="O284" s="614"/>
      <c r="Q284" s="651"/>
    </row>
    <row r="285" spans="1:20" x14ac:dyDescent="0.25">
      <c r="A285" s="58" t="s">
        <v>664</v>
      </c>
      <c r="B285" s="58" t="s">
        <v>919</v>
      </c>
      <c r="C285" s="58"/>
      <c r="D285" s="613"/>
      <c r="E285" s="58" t="s">
        <v>524</v>
      </c>
      <c r="F285" s="612"/>
      <c r="G285" s="612"/>
      <c r="H285" s="612"/>
      <c r="I285" s="614"/>
      <c r="J285" s="614"/>
      <c r="K285" s="614"/>
      <c r="L285" s="614"/>
      <c r="M285" s="614"/>
      <c r="N285" s="614"/>
      <c r="O285" s="614"/>
      <c r="Q285" s="651"/>
    </row>
    <row r="286" spans="1:20" x14ac:dyDescent="0.25">
      <c r="A286" s="58" t="s">
        <v>920</v>
      </c>
      <c r="B286" s="58" t="s">
        <v>917</v>
      </c>
      <c r="C286" s="58"/>
      <c r="D286" s="613"/>
      <c r="E286" s="58" t="s">
        <v>524</v>
      </c>
      <c r="F286" s="612"/>
      <c r="G286" s="612"/>
      <c r="H286" s="612"/>
      <c r="I286" s="614"/>
      <c r="J286" s="614"/>
      <c r="K286" s="614"/>
      <c r="L286" s="614"/>
      <c r="M286" s="614"/>
      <c r="N286" s="614"/>
      <c r="O286" s="614"/>
      <c r="Q286" s="651"/>
    </row>
    <row r="287" spans="1:20" s="430" customFormat="1" x14ac:dyDescent="0.25">
      <c r="A287" s="58"/>
      <c r="B287" s="522"/>
      <c r="C287" s="522"/>
      <c r="D287" s="615"/>
      <c r="E287" s="522"/>
      <c r="F287" s="612"/>
      <c r="G287" s="612"/>
      <c r="H287" s="612"/>
      <c r="I287" s="614"/>
      <c r="J287" s="614"/>
      <c r="K287" s="614"/>
      <c r="L287" s="614"/>
      <c r="M287" s="614"/>
      <c r="N287" s="614"/>
      <c r="O287" s="614"/>
      <c r="P287"/>
      <c r="Q287" s="651"/>
      <c r="R287"/>
      <c r="S287"/>
      <c r="T287"/>
    </row>
    <row r="288" spans="1:20" x14ac:dyDescent="0.25">
      <c r="A288" s="616" t="s">
        <v>524</v>
      </c>
      <c r="B288" s="617"/>
      <c r="C288" s="617"/>
      <c r="D288" s="619"/>
      <c r="E288" s="617"/>
      <c r="F288" s="618"/>
      <c r="G288" s="618"/>
      <c r="H288" s="618"/>
      <c r="I288" s="620">
        <f>SUM(I278:I287)</f>
        <v>0</v>
      </c>
      <c r="J288" s="620">
        <f t="shared" ref="J288:O288" si="64">SUM(J278:J287)</f>
        <v>0</v>
      </c>
      <c r="K288" s="620">
        <f t="shared" si="64"/>
        <v>0</v>
      </c>
      <c r="L288" s="620">
        <f t="shared" si="64"/>
        <v>0</v>
      </c>
      <c r="M288" s="620">
        <f t="shared" si="64"/>
        <v>0</v>
      </c>
      <c r="N288" s="620">
        <f t="shared" si="64"/>
        <v>0</v>
      </c>
      <c r="O288" s="620">
        <f t="shared" si="64"/>
        <v>0</v>
      </c>
      <c r="Q288" s="651"/>
    </row>
    <row r="289" spans="1:17" x14ac:dyDescent="0.25">
      <c r="I289"/>
      <c r="Q289" s="651"/>
    </row>
    <row r="290" spans="1:17" x14ac:dyDescent="0.25">
      <c r="A290" s="58" t="s">
        <v>661</v>
      </c>
      <c r="B290" s="58" t="s">
        <v>647</v>
      </c>
      <c r="C290" s="58"/>
      <c r="D290" s="623"/>
      <c r="E290" s="58" t="s">
        <v>619</v>
      </c>
      <c r="F290" s="612"/>
      <c r="G290" s="612"/>
      <c r="H290" s="612"/>
      <c r="I290" s="614">
        <v>0</v>
      </c>
      <c r="J290" s="614">
        <v>0</v>
      </c>
      <c r="K290" s="614">
        <v>0</v>
      </c>
      <c r="L290" s="614">
        <v>0</v>
      </c>
      <c r="M290" s="614">
        <v>0</v>
      </c>
      <c r="N290" s="614">
        <v>0</v>
      </c>
      <c r="O290" s="614">
        <v>0</v>
      </c>
      <c r="Q290" s="649"/>
    </row>
    <row r="291" spans="1:17" x14ac:dyDescent="0.25">
      <c r="A291" s="58" t="s">
        <v>661</v>
      </c>
      <c r="B291" s="58" t="s">
        <v>894</v>
      </c>
      <c r="C291" s="58"/>
      <c r="D291" s="623"/>
      <c r="E291" s="58" t="s">
        <v>619</v>
      </c>
      <c r="F291" s="612"/>
      <c r="G291" s="612"/>
      <c r="H291" s="612"/>
      <c r="I291" s="614">
        <v>0</v>
      </c>
      <c r="J291" s="614">
        <v>0</v>
      </c>
      <c r="K291" s="614">
        <v>0</v>
      </c>
      <c r="L291" s="614">
        <v>0</v>
      </c>
      <c r="M291" s="614">
        <v>0</v>
      </c>
      <c r="N291" s="614">
        <v>0</v>
      </c>
      <c r="O291" s="614">
        <v>0</v>
      </c>
      <c r="Q291" s="648"/>
    </row>
    <row r="292" spans="1:17" x14ac:dyDescent="0.25">
      <c r="A292" s="58"/>
      <c r="B292" s="58"/>
      <c r="C292" s="58"/>
      <c r="D292" s="613"/>
      <c r="E292" s="58"/>
      <c r="F292" s="612"/>
      <c r="G292" s="612"/>
      <c r="H292" s="612"/>
      <c r="I292" s="614"/>
      <c r="J292" s="614"/>
      <c r="K292" s="614"/>
      <c r="L292" s="614"/>
      <c r="M292" s="614"/>
      <c r="N292" s="614"/>
      <c r="O292" s="614"/>
      <c r="Q292" s="648"/>
    </row>
    <row r="293" spans="1:17" x14ac:dyDescent="0.25">
      <c r="A293" s="616" t="s">
        <v>619</v>
      </c>
      <c r="B293" s="617"/>
      <c r="C293" s="617"/>
      <c r="D293" s="619"/>
      <c r="E293" s="617"/>
      <c r="F293" s="618"/>
      <c r="G293" s="618"/>
      <c r="H293" s="618"/>
      <c r="I293" s="620">
        <f>SUM(I290:I292)</f>
        <v>0</v>
      </c>
      <c r="J293" s="620">
        <f t="shared" ref="J293:O293" si="65">SUM(J290:J292)</f>
        <v>0</v>
      </c>
      <c r="K293" s="620">
        <f t="shared" si="65"/>
        <v>0</v>
      </c>
      <c r="L293" s="620">
        <f t="shared" si="65"/>
        <v>0</v>
      </c>
      <c r="M293" s="620">
        <f t="shared" si="65"/>
        <v>0</v>
      </c>
      <c r="N293" s="620">
        <f t="shared" si="65"/>
        <v>0</v>
      </c>
      <c r="O293" s="620">
        <f t="shared" si="65"/>
        <v>0</v>
      </c>
      <c r="Q293" s="648"/>
    </row>
    <row r="294" spans="1:17" x14ac:dyDescent="0.25">
      <c r="I294"/>
      <c r="Q294" s="649"/>
    </row>
    <row r="295" spans="1:17" x14ac:dyDescent="0.25">
      <c r="A295" s="58" t="s">
        <v>661</v>
      </c>
      <c r="B295" s="58" t="s">
        <v>657</v>
      </c>
      <c r="C295" s="58"/>
      <c r="D295" s="623"/>
      <c r="E295" s="58" t="s">
        <v>685</v>
      </c>
      <c r="F295" s="612"/>
      <c r="G295" s="612"/>
      <c r="H295" s="612"/>
      <c r="I295" s="614">
        <v>0</v>
      </c>
      <c r="J295" s="614">
        <v>0</v>
      </c>
      <c r="K295" s="614">
        <v>0</v>
      </c>
      <c r="L295" s="614">
        <v>0</v>
      </c>
      <c r="M295" s="614">
        <v>0</v>
      </c>
      <c r="N295" s="614">
        <v>0</v>
      </c>
      <c r="O295" s="614">
        <v>0</v>
      </c>
      <c r="Q295" s="648"/>
    </row>
    <row r="296" spans="1:17" x14ac:dyDescent="0.25">
      <c r="A296" s="58"/>
      <c r="B296" s="58"/>
      <c r="C296" s="58"/>
      <c r="D296" s="613"/>
      <c r="E296" s="58"/>
      <c r="F296" s="612"/>
      <c r="G296" s="612"/>
      <c r="H296" s="612"/>
      <c r="I296" s="614"/>
      <c r="J296" s="614"/>
      <c r="K296" s="614"/>
      <c r="L296" s="614"/>
      <c r="M296" s="614"/>
      <c r="N296" s="614"/>
      <c r="O296" s="614"/>
      <c r="Q296" s="651"/>
    </row>
    <row r="297" spans="1:17" x14ac:dyDescent="0.25">
      <c r="A297" s="616" t="s">
        <v>684</v>
      </c>
      <c r="B297" s="617"/>
      <c r="C297" s="617"/>
      <c r="D297" s="619"/>
      <c r="E297" s="617"/>
      <c r="F297" s="618"/>
      <c r="G297" s="618"/>
      <c r="H297" s="618"/>
      <c r="I297" s="620">
        <f t="shared" ref="I297:O297" si="66">SUM(I295:I296)</f>
        <v>0</v>
      </c>
      <c r="J297" s="620">
        <f t="shared" si="66"/>
        <v>0</v>
      </c>
      <c r="K297" s="620">
        <f t="shared" si="66"/>
        <v>0</v>
      </c>
      <c r="L297" s="620">
        <f t="shared" si="66"/>
        <v>0</v>
      </c>
      <c r="M297" s="620">
        <f t="shared" si="66"/>
        <v>0</v>
      </c>
      <c r="N297" s="620">
        <f t="shared" si="66"/>
        <v>0</v>
      </c>
      <c r="O297" s="620">
        <f t="shared" si="66"/>
        <v>0</v>
      </c>
      <c r="Q297" s="651"/>
    </row>
    <row r="298" spans="1:17" x14ac:dyDescent="0.25">
      <c r="Q298" s="651"/>
    </row>
    <row r="299" spans="1:17" x14ac:dyDescent="0.25">
      <c r="A299" s="58" t="s">
        <v>661</v>
      </c>
      <c r="B299" s="58" t="s">
        <v>523</v>
      </c>
      <c r="C299" s="58"/>
      <c r="D299" s="613"/>
      <c r="E299" s="58"/>
      <c r="F299" s="612"/>
      <c r="G299" s="612"/>
      <c r="H299" s="612"/>
      <c r="I299" s="614">
        <v>0</v>
      </c>
      <c r="J299" s="614">
        <v>0</v>
      </c>
      <c r="K299" s="614">
        <v>0</v>
      </c>
      <c r="L299" s="614">
        <v>0</v>
      </c>
      <c r="M299" s="614">
        <v>0</v>
      </c>
      <c r="N299" s="614">
        <v>0</v>
      </c>
      <c r="O299" s="614">
        <v>0</v>
      </c>
    </row>
    <row r="300" spans="1:17" x14ac:dyDescent="0.25">
      <c r="A300" s="58" t="s">
        <v>661</v>
      </c>
      <c r="B300" s="58" t="s">
        <v>622</v>
      </c>
      <c r="C300" s="58"/>
      <c r="D300" s="613"/>
      <c r="E300" s="58"/>
      <c r="F300" s="612"/>
      <c r="G300" s="612"/>
      <c r="H300" s="612"/>
      <c r="I300" s="614">
        <v>0</v>
      </c>
      <c r="J300" s="614">
        <v>0</v>
      </c>
      <c r="K300" s="614">
        <v>0</v>
      </c>
      <c r="L300" s="614">
        <v>0</v>
      </c>
      <c r="M300" s="614">
        <v>0</v>
      </c>
      <c r="N300" s="614">
        <v>0</v>
      </c>
      <c r="O300" s="614">
        <v>0</v>
      </c>
    </row>
    <row r="301" spans="1:17" x14ac:dyDescent="0.25">
      <c r="A301" s="58" t="s">
        <v>661</v>
      </c>
      <c r="B301" s="58" t="s">
        <v>638</v>
      </c>
      <c r="C301" s="58"/>
      <c r="D301" s="613"/>
      <c r="E301" s="58"/>
      <c r="F301" s="612"/>
      <c r="G301" s="612"/>
      <c r="H301" s="612"/>
      <c r="I301" s="614">
        <v>0</v>
      </c>
      <c r="J301" s="614">
        <v>0</v>
      </c>
      <c r="K301" s="614">
        <v>0</v>
      </c>
      <c r="L301" s="614">
        <v>0</v>
      </c>
      <c r="M301" s="614">
        <v>0</v>
      </c>
      <c r="N301" s="614">
        <v>0</v>
      </c>
      <c r="O301" s="614">
        <v>0</v>
      </c>
    </row>
    <row r="302" spans="1:17" x14ac:dyDescent="0.25">
      <c r="A302" s="58" t="s">
        <v>661</v>
      </c>
      <c r="B302" s="58" t="s">
        <v>927</v>
      </c>
      <c r="C302" s="58"/>
      <c r="D302" s="613"/>
      <c r="E302" s="58"/>
      <c r="F302" s="612"/>
      <c r="G302" s="612"/>
      <c r="H302" s="612"/>
      <c r="I302" s="614"/>
      <c r="J302" s="614"/>
      <c r="K302" s="614"/>
      <c r="L302" s="614"/>
      <c r="M302" s="614"/>
      <c r="N302" s="614"/>
      <c r="O302" s="614"/>
    </row>
    <row r="303" spans="1:17" x14ac:dyDescent="0.25">
      <c r="A303" s="58"/>
      <c r="B303" s="58"/>
      <c r="C303" s="58"/>
      <c r="D303" s="613"/>
      <c r="E303" s="58"/>
      <c r="F303" s="612" t="s">
        <v>128</v>
      </c>
      <c r="G303" s="612"/>
      <c r="H303" s="612"/>
      <c r="I303" s="614">
        <v>0</v>
      </c>
      <c r="J303" s="614">
        <v>0</v>
      </c>
      <c r="K303" s="614">
        <v>0</v>
      </c>
      <c r="L303" s="614">
        <v>0</v>
      </c>
      <c r="M303" s="614">
        <v>0</v>
      </c>
      <c r="N303" s="614">
        <v>0</v>
      </c>
      <c r="O303" s="614">
        <v>0</v>
      </c>
      <c r="Q303" s="651"/>
    </row>
    <row r="304" spans="1:17" x14ac:dyDescent="0.25">
      <c r="A304" s="616" t="s">
        <v>623</v>
      </c>
      <c r="B304" s="617"/>
      <c r="C304" s="617"/>
      <c r="D304" s="619"/>
      <c r="E304" s="617"/>
      <c r="F304" s="618"/>
      <c r="G304" s="618"/>
      <c r="H304" s="618"/>
      <c r="I304" s="620">
        <f>SUM(I299:I303)</f>
        <v>0</v>
      </c>
      <c r="J304" s="620">
        <f t="shared" ref="J304:O304" si="67">SUM(J299:J303)</f>
        <v>0</v>
      </c>
      <c r="K304" s="620">
        <f t="shared" si="67"/>
        <v>0</v>
      </c>
      <c r="L304" s="620">
        <f t="shared" si="67"/>
        <v>0</v>
      </c>
      <c r="M304" s="620">
        <f t="shared" si="67"/>
        <v>0</v>
      </c>
      <c r="N304" s="620">
        <f t="shared" si="67"/>
        <v>0</v>
      </c>
      <c r="O304" s="620">
        <f t="shared" si="67"/>
        <v>0</v>
      </c>
      <c r="Q304" s="651"/>
    </row>
    <row r="305" spans="1:20" x14ac:dyDescent="0.25">
      <c r="Q305" s="651"/>
    </row>
    <row r="306" spans="1:20" x14ac:dyDescent="0.25">
      <c r="A306" s="624" t="s">
        <v>665</v>
      </c>
      <c r="B306" s="625"/>
      <c r="C306" s="625"/>
      <c r="D306" s="625"/>
      <c r="E306" s="625"/>
      <c r="F306" s="625"/>
      <c r="G306" s="625"/>
      <c r="H306" s="625"/>
      <c r="I306" s="625"/>
      <c r="J306" s="625"/>
      <c r="K306" s="625"/>
      <c r="L306" s="626"/>
      <c r="M306" s="626"/>
      <c r="N306" s="626"/>
      <c r="O306" s="626"/>
      <c r="Q306" s="651"/>
    </row>
    <row r="307" spans="1:20" x14ac:dyDescent="0.25">
      <c r="A307" s="617" t="s">
        <v>524</v>
      </c>
      <c r="B307" s="617"/>
      <c r="C307" s="617"/>
      <c r="D307" s="628"/>
      <c r="E307" s="617"/>
      <c r="F307" s="618"/>
      <c r="G307" s="618"/>
      <c r="H307" s="618"/>
      <c r="I307" s="620">
        <f t="shared" ref="I307:O307" si="68">+I288</f>
        <v>0</v>
      </c>
      <c r="J307" s="620">
        <f t="shared" si="68"/>
        <v>0</v>
      </c>
      <c r="K307" s="620">
        <f t="shared" si="68"/>
        <v>0</v>
      </c>
      <c r="L307" s="620">
        <f t="shared" si="68"/>
        <v>0</v>
      </c>
      <c r="M307" s="620">
        <f t="shared" si="68"/>
        <v>0</v>
      </c>
      <c r="N307" s="620">
        <f t="shared" si="68"/>
        <v>0</v>
      </c>
      <c r="O307" s="620">
        <f t="shared" si="68"/>
        <v>0</v>
      </c>
      <c r="Q307" s="651"/>
    </row>
    <row r="308" spans="1:20" x14ac:dyDescent="0.25">
      <c r="A308" s="790" t="s">
        <v>530</v>
      </c>
      <c r="B308" s="790"/>
      <c r="C308" s="790"/>
      <c r="D308" s="625"/>
      <c r="E308" s="790"/>
      <c r="F308" s="791"/>
      <c r="G308" s="793"/>
      <c r="H308" s="618"/>
      <c r="I308" s="620">
        <f t="shared" ref="I308:O308" si="69">I293</f>
        <v>0</v>
      </c>
      <c r="J308" s="620">
        <f t="shared" si="69"/>
        <v>0</v>
      </c>
      <c r="K308" s="620">
        <f t="shared" si="69"/>
        <v>0</v>
      </c>
      <c r="L308" s="620">
        <f t="shared" si="69"/>
        <v>0</v>
      </c>
      <c r="M308" s="620">
        <f t="shared" si="69"/>
        <v>0</v>
      </c>
      <c r="N308" s="620">
        <f t="shared" si="69"/>
        <v>0</v>
      </c>
      <c r="O308" s="620">
        <f t="shared" si="69"/>
        <v>0</v>
      </c>
      <c r="Q308" s="651"/>
    </row>
    <row r="309" spans="1:20" x14ac:dyDescent="0.25">
      <c r="A309" s="617" t="s">
        <v>634</v>
      </c>
      <c r="B309" s="617"/>
      <c r="C309" s="617"/>
      <c r="D309" s="628"/>
      <c r="E309" s="617"/>
      <c r="F309" s="618"/>
      <c r="G309" s="618"/>
      <c r="H309" s="618"/>
      <c r="I309" s="620">
        <f>+I297</f>
        <v>0</v>
      </c>
      <c r="J309" s="620">
        <f t="shared" ref="J309:O309" si="70">+J297</f>
        <v>0</v>
      </c>
      <c r="K309" s="620">
        <f t="shared" si="70"/>
        <v>0</v>
      </c>
      <c r="L309" s="620">
        <f t="shared" si="70"/>
        <v>0</v>
      </c>
      <c r="M309" s="620">
        <f t="shared" si="70"/>
        <v>0</v>
      </c>
      <c r="N309" s="620">
        <f t="shared" si="70"/>
        <v>0</v>
      </c>
      <c r="O309" s="620">
        <f t="shared" si="70"/>
        <v>0</v>
      </c>
    </row>
    <row r="310" spans="1:20" x14ac:dyDescent="0.25">
      <c r="A310" s="617" t="s">
        <v>623</v>
      </c>
      <c r="B310" s="617"/>
      <c r="C310" s="617"/>
      <c r="D310" s="628"/>
      <c r="E310" s="617"/>
      <c r="F310" s="618"/>
      <c r="G310" s="783"/>
      <c r="H310" s="618"/>
      <c r="I310" s="620">
        <f>I304</f>
        <v>0</v>
      </c>
      <c r="J310" s="620">
        <f t="shared" ref="J310:O310" si="71">J304</f>
        <v>0</v>
      </c>
      <c r="K310" s="620">
        <f t="shared" si="71"/>
        <v>0</v>
      </c>
      <c r="L310" s="620">
        <f t="shared" si="71"/>
        <v>0</v>
      </c>
      <c r="M310" s="620">
        <f t="shared" si="71"/>
        <v>0</v>
      </c>
      <c r="N310" s="620">
        <f t="shared" si="71"/>
        <v>0</v>
      </c>
      <c r="O310" s="620">
        <f t="shared" si="71"/>
        <v>0</v>
      </c>
      <c r="P310" s="430"/>
    </row>
    <row r="311" spans="1:20" x14ac:dyDescent="0.25">
      <c r="A311" s="794" t="s">
        <v>666</v>
      </c>
      <c r="B311" s="781"/>
      <c r="C311" s="781"/>
      <c r="D311" s="792"/>
      <c r="E311" s="781"/>
      <c r="F311" s="783"/>
      <c r="G311" s="618"/>
      <c r="H311" s="618"/>
      <c r="I311" s="620">
        <f>SUM(I307:I310)</f>
        <v>0</v>
      </c>
      <c r="J311" s="620">
        <f t="shared" ref="J311:O311" si="72">SUM(J307:J310)</f>
        <v>0</v>
      </c>
      <c r="K311" s="620">
        <f t="shared" si="72"/>
        <v>0</v>
      </c>
      <c r="L311" s="620">
        <f t="shared" si="72"/>
        <v>0</v>
      </c>
      <c r="M311" s="620">
        <f t="shared" si="72"/>
        <v>0</v>
      </c>
      <c r="N311" s="620">
        <f t="shared" si="72"/>
        <v>0</v>
      </c>
      <c r="O311" s="620">
        <f t="shared" si="72"/>
        <v>0</v>
      </c>
    </row>
    <row r="312" spans="1:20" s="787" customFormat="1" ht="12" thickBot="1" x14ac:dyDescent="0.25">
      <c r="A312" s="784"/>
      <c r="B312" s="784"/>
      <c r="C312" s="784"/>
      <c r="D312" s="779" t="s">
        <v>580</v>
      </c>
      <c r="E312" s="784"/>
      <c r="F312" s="785"/>
      <c r="G312" s="785"/>
      <c r="H312" s="785"/>
      <c r="I312" s="786">
        <f t="shared" ref="I312:O312" si="73">+I288+I293+I297+I304-I311</f>
        <v>0</v>
      </c>
      <c r="J312" s="786">
        <f t="shared" si="73"/>
        <v>0</v>
      </c>
      <c r="K312" s="786">
        <f t="shared" si="73"/>
        <v>0</v>
      </c>
      <c r="L312" s="786">
        <f t="shared" si="73"/>
        <v>0</v>
      </c>
      <c r="M312" s="786">
        <f t="shared" si="73"/>
        <v>0</v>
      </c>
      <c r="N312" s="786">
        <f t="shared" si="73"/>
        <v>0</v>
      </c>
      <c r="O312" s="786">
        <f t="shared" si="73"/>
        <v>0</v>
      </c>
    </row>
    <row r="313" spans="1:20" x14ac:dyDescent="0.25">
      <c r="D313" s="650"/>
      <c r="I313" s="636"/>
      <c r="J313" s="636"/>
      <c r="K313" s="636"/>
      <c r="L313" s="636"/>
      <c r="M313" s="636"/>
      <c r="N313" s="636"/>
      <c r="O313" s="636"/>
    </row>
    <row r="314" spans="1:20" x14ac:dyDescent="0.25">
      <c r="A314" s="81" t="s">
        <v>140</v>
      </c>
      <c r="D314" s="650"/>
      <c r="I314" s="636"/>
      <c r="J314" s="636"/>
      <c r="K314" s="636"/>
      <c r="L314" s="636"/>
      <c r="M314" s="636"/>
      <c r="N314" s="636"/>
      <c r="O314" s="636"/>
    </row>
    <row r="315" spans="1:20" x14ac:dyDescent="0.25">
      <c r="A315" s="58" t="s">
        <v>652</v>
      </c>
      <c r="B315" s="58" t="s">
        <v>649</v>
      </c>
      <c r="C315" s="58"/>
      <c r="D315" s="613"/>
      <c r="E315" s="58" t="s">
        <v>524</v>
      </c>
      <c r="F315" s="612"/>
      <c r="G315" s="612"/>
      <c r="H315" s="612"/>
      <c r="I315" s="614">
        <v>0</v>
      </c>
      <c r="J315" s="614">
        <v>0</v>
      </c>
      <c r="K315" s="614">
        <v>0</v>
      </c>
      <c r="L315" s="614">
        <v>0</v>
      </c>
      <c r="M315" s="614">
        <v>0</v>
      </c>
      <c r="N315" s="614">
        <v>0</v>
      </c>
      <c r="O315" s="614">
        <v>0</v>
      </c>
    </row>
    <row r="316" spans="1:20" x14ac:dyDescent="0.25">
      <c r="A316" s="58" t="s">
        <v>652</v>
      </c>
      <c r="B316" s="58" t="s">
        <v>650</v>
      </c>
      <c r="C316" s="58"/>
      <c r="D316" s="613"/>
      <c r="E316" s="58" t="s">
        <v>524</v>
      </c>
      <c r="F316" s="612"/>
      <c r="G316" s="612"/>
      <c r="H316" s="612"/>
      <c r="I316" s="614">
        <v>0</v>
      </c>
      <c r="J316" s="614">
        <v>0</v>
      </c>
      <c r="K316" s="614">
        <v>0</v>
      </c>
      <c r="L316" s="614">
        <v>0</v>
      </c>
      <c r="M316" s="614">
        <v>0</v>
      </c>
      <c r="N316" s="614">
        <v>0</v>
      </c>
      <c r="O316" s="614">
        <v>0</v>
      </c>
    </row>
    <row r="317" spans="1:20" x14ac:dyDescent="0.25">
      <c r="A317" s="58"/>
      <c r="B317" s="58"/>
      <c r="C317" s="58"/>
      <c r="D317" s="615"/>
      <c r="E317" s="58"/>
      <c r="F317" s="612"/>
      <c r="G317" s="612"/>
      <c r="H317" s="612"/>
      <c r="I317" s="614"/>
      <c r="J317" s="614"/>
      <c r="K317" s="614"/>
      <c r="L317" s="614"/>
      <c r="M317" s="614"/>
      <c r="N317" s="614"/>
      <c r="O317" s="614"/>
      <c r="R317" s="430"/>
      <c r="S317" s="430"/>
      <c r="T317" s="430"/>
    </row>
    <row r="318" spans="1:20" s="430" customFormat="1" x14ac:dyDescent="0.25">
      <c r="A318" s="616" t="s">
        <v>524</v>
      </c>
      <c r="B318" s="617"/>
      <c r="C318" s="617"/>
      <c r="D318" s="619"/>
      <c r="E318" s="617"/>
      <c r="F318" s="618"/>
      <c r="G318" s="618"/>
      <c r="H318" s="618"/>
      <c r="I318" s="620">
        <f>SUM(I315:I317)</f>
        <v>0</v>
      </c>
      <c r="J318" s="620">
        <f t="shared" ref="J318:O318" si="74">SUM(J315:J317)</f>
        <v>0</v>
      </c>
      <c r="K318" s="620">
        <f t="shared" si="74"/>
        <v>0</v>
      </c>
      <c r="L318" s="620">
        <f t="shared" si="74"/>
        <v>0</v>
      </c>
      <c r="M318" s="620">
        <f t="shared" si="74"/>
        <v>0</v>
      </c>
      <c r="N318" s="620">
        <f t="shared" si="74"/>
        <v>0</v>
      </c>
      <c r="O318" s="620">
        <f t="shared" si="74"/>
        <v>0</v>
      </c>
      <c r="P318"/>
      <c r="Q318"/>
      <c r="R318"/>
      <c r="S318"/>
      <c r="T318"/>
    </row>
    <row r="320" spans="1:20" x14ac:dyDescent="0.25">
      <c r="A320" s="58" t="s">
        <v>652</v>
      </c>
      <c r="B320" s="58" t="s">
        <v>647</v>
      </c>
      <c r="C320" s="58"/>
      <c r="D320" s="613"/>
      <c r="E320" s="58" t="s">
        <v>619</v>
      </c>
      <c r="F320" s="612"/>
      <c r="G320" s="612"/>
      <c r="H320" s="612"/>
      <c r="I320" s="614">
        <v>0</v>
      </c>
      <c r="J320" s="614">
        <v>0</v>
      </c>
      <c r="K320" s="614">
        <v>0</v>
      </c>
      <c r="L320" s="614">
        <v>0</v>
      </c>
      <c r="M320" s="614">
        <v>0</v>
      </c>
      <c r="N320" s="614">
        <v>0</v>
      </c>
      <c r="O320" s="614">
        <v>0</v>
      </c>
    </row>
    <row r="321" spans="1:15" x14ac:dyDescent="0.25">
      <c r="A321" s="58"/>
      <c r="B321" s="58"/>
      <c r="C321" s="58"/>
      <c r="D321" s="615"/>
      <c r="E321" s="58"/>
      <c r="F321" s="612"/>
      <c r="G321" s="612"/>
      <c r="H321" s="612"/>
      <c r="I321" s="614"/>
      <c r="J321" s="614"/>
      <c r="K321" s="614"/>
      <c r="L321" s="614"/>
      <c r="M321" s="614"/>
      <c r="N321" s="614"/>
      <c r="O321" s="614"/>
    </row>
    <row r="322" spans="1:15" x14ac:dyDescent="0.25">
      <c r="A322" s="616" t="s">
        <v>619</v>
      </c>
      <c r="B322" s="617"/>
      <c r="C322" s="617"/>
      <c r="D322" s="619"/>
      <c r="E322" s="617"/>
      <c r="F322" s="618"/>
      <c r="G322" s="618"/>
      <c r="H322" s="618"/>
      <c r="I322" s="620">
        <f>SUM(I320:I321)</f>
        <v>0</v>
      </c>
      <c r="J322" s="620">
        <f t="shared" ref="J322:O322" si="75">SUM(J320:J321)</f>
        <v>0</v>
      </c>
      <c r="K322" s="620">
        <f t="shared" si="75"/>
        <v>0</v>
      </c>
      <c r="L322" s="620">
        <f t="shared" si="75"/>
        <v>0</v>
      </c>
      <c r="M322" s="620">
        <f t="shared" si="75"/>
        <v>0</v>
      </c>
      <c r="N322" s="620">
        <f t="shared" si="75"/>
        <v>0</v>
      </c>
      <c r="O322" s="620">
        <f t="shared" si="75"/>
        <v>0</v>
      </c>
    </row>
    <row r="324" spans="1:15" x14ac:dyDescent="0.25">
      <c r="A324" s="58" t="s">
        <v>652</v>
      </c>
      <c r="B324" s="58" t="s">
        <v>651</v>
      </c>
      <c r="C324" s="58"/>
      <c r="D324" s="613"/>
      <c r="E324" s="58" t="s">
        <v>673</v>
      </c>
      <c r="F324" s="612"/>
      <c r="G324" s="612"/>
      <c r="H324" s="612"/>
      <c r="I324" s="614">
        <v>0</v>
      </c>
      <c r="J324" s="614">
        <v>0</v>
      </c>
      <c r="K324" s="614">
        <v>0</v>
      </c>
      <c r="L324" s="614">
        <v>0</v>
      </c>
      <c r="M324" s="614">
        <v>0</v>
      </c>
      <c r="N324" s="614">
        <v>0</v>
      </c>
      <c r="O324" s="614">
        <v>0</v>
      </c>
    </row>
    <row r="325" spans="1:15" x14ac:dyDescent="0.25">
      <c r="A325" s="58" t="s">
        <v>652</v>
      </c>
      <c r="B325" s="58" t="s">
        <v>644</v>
      </c>
      <c r="C325" s="58"/>
      <c r="D325" s="623"/>
      <c r="E325" s="58" t="s">
        <v>673</v>
      </c>
      <c r="F325" s="612"/>
      <c r="G325" s="612"/>
      <c r="H325" s="612"/>
      <c r="I325" s="614">
        <v>0</v>
      </c>
      <c r="J325" s="614">
        <v>0</v>
      </c>
      <c r="K325" s="614">
        <v>0</v>
      </c>
      <c r="L325" s="614">
        <v>0</v>
      </c>
      <c r="M325" s="614">
        <v>0</v>
      </c>
      <c r="N325" s="614">
        <v>0</v>
      </c>
      <c r="O325" s="614">
        <v>0</v>
      </c>
    </row>
    <row r="326" spans="1:15" x14ac:dyDescent="0.25">
      <c r="A326" s="58" t="s">
        <v>652</v>
      </c>
      <c r="B326" s="58" t="s">
        <v>926</v>
      </c>
      <c r="C326" s="58"/>
      <c r="D326" s="623"/>
      <c r="E326" s="58" t="s">
        <v>673</v>
      </c>
      <c r="F326" s="612"/>
      <c r="G326" s="612"/>
      <c r="H326" s="612"/>
      <c r="I326" s="614">
        <v>0</v>
      </c>
      <c r="J326" s="614">
        <v>0</v>
      </c>
      <c r="K326" s="614">
        <v>0</v>
      </c>
      <c r="L326" s="614">
        <v>0</v>
      </c>
      <c r="M326" s="614">
        <v>0</v>
      </c>
      <c r="N326" s="614">
        <v>0</v>
      </c>
      <c r="O326" s="614">
        <v>0</v>
      </c>
    </row>
    <row r="327" spans="1:15" x14ac:dyDescent="0.25">
      <c r="A327" s="58" t="s">
        <v>652</v>
      </c>
      <c r="B327" s="58" t="s">
        <v>926</v>
      </c>
      <c r="C327" s="58"/>
      <c r="D327" s="623"/>
      <c r="E327" s="58" t="s">
        <v>673</v>
      </c>
      <c r="F327" s="612"/>
      <c r="G327" s="612"/>
      <c r="H327" s="612"/>
      <c r="I327" s="614">
        <v>0</v>
      </c>
      <c r="J327" s="614">
        <v>0</v>
      </c>
      <c r="K327" s="614">
        <v>0</v>
      </c>
      <c r="L327" s="614">
        <v>0</v>
      </c>
      <c r="M327" s="614">
        <v>0</v>
      </c>
      <c r="N327" s="614">
        <v>0</v>
      </c>
      <c r="O327" s="614">
        <v>0</v>
      </c>
    </row>
    <row r="328" spans="1:15" x14ac:dyDescent="0.25">
      <c r="A328" s="58" t="s">
        <v>652</v>
      </c>
      <c r="B328" s="58" t="s">
        <v>685</v>
      </c>
      <c r="C328" s="58"/>
      <c r="D328" s="623"/>
      <c r="E328" s="58" t="s">
        <v>673</v>
      </c>
      <c r="F328" s="612"/>
      <c r="G328" s="612"/>
      <c r="H328" s="612"/>
      <c r="I328" s="614"/>
      <c r="J328" s="614"/>
      <c r="K328" s="614"/>
      <c r="L328" s="614"/>
      <c r="M328" s="614"/>
      <c r="N328" s="614"/>
      <c r="O328" s="614"/>
    </row>
    <row r="329" spans="1:15" x14ac:dyDescent="0.25">
      <c r="A329" s="58" t="s">
        <v>652</v>
      </c>
      <c r="B329" s="58" t="s">
        <v>685</v>
      </c>
      <c r="C329" s="58"/>
      <c r="D329" s="623"/>
      <c r="E329" s="58" t="s">
        <v>673</v>
      </c>
      <c r="F329" s="612"/>
      <c r="G329" s="612"/>
      <c r="H329" s="612"/>
      <c r="I329" s="614"/>
      <c r="J329" s="614"/>
      <c r="K329" s="614"/>
      <c r="L329" s="614"/>
      <c r="M329" s="614"/>
      <c r="N329" s="614"/>
      <c r="O329" s="614"/>
    </row>
    <row r="330" spans="1:15" x14ac:dyDescent="0.25">
      <c r="A330" s="58" t="s">
        <v>652</v>
      </c>
      <c r="B330" s="58" t="s">
        <v>657</v>
      </c>
      <c r="C330" s="58"/>
      <c r="D330" s="623"/>
      <c r="E330" s="58" t="s">
        <v>673</v>
      </c>
      <c r="F330" s="612"/>
      <c r="G330" s="612"/>
      <c r="H330" s="612"/>
      <c r="I330" s="614"/>
      <c r="J330" s="614"/>
      <c r="K330" s="614"/>
      <c r="L330" s="614"/>
      <c r="M330" s="614"/>
      <c r="N330" s="614"/>
      <c r="O330" s="614"/>
    </row>
    <row r="331" spans="1:15" x14ac:dyDescent="0.25">
      <c r="A331" s="58"/>
      <c r="B331" s="58"/>
      <c r="C331" s="58"/>
      <c r="D331" s="623"/>
      <c r="E331" s="58"/>
      <c r="F331" s="612"/>
      <c r="G331" s="612"/>
      <c r="H331" s="612"/>
      <c r="I331" s="614"/>
      <c r="J331" s="614"/>
      <c r="K331" s="614"/>
      <c r="L331" s="614"/>
      <c r="M331" s="614"/>
      <c r="N331" s="614"/>
      <c r="O331" s="614"/>
    </row>
    <row r="332" spans="1:15" x14ac:dyDescent="0.25">
      <c r="A332" s="58"/>
      <c r="B332" s="58"/>
      <c r="C332" s="58"/>
      <c r="D332" s="613"/>
      <c r="E332" s="58"/>
      <c r="F332" s="612"/>
      <c r="G332" s="612"/>
      <c r="H332" s="612"/>
      <c r="I332" s="614"/>
      <c r="J332" s="614"/>
      <c r="K332" s="614"/>
      <c r="L332" s="614"/>
      <c r="M332" s="614"/>
      <c r="N332" s="614"/>
      <c r="O332" s="614"/>
    </row>
    <row r="333" spans="1:15" x14ac:dyDescent="0.25">
      <c r="A333" s="616" t="s">
        <v>673</v>
      </c>
      <c r="B333" s="617"/>
      <c r="C333" s="617"/>
      <c r="D333" s="619"/>
      <c r="E333" s="617"/>
      <c r="F333" s="618"/>
      <c r="G333" s="618"/>
      <c r="H333" s="618"/>
      <c r="I333" s="620">
        <f>SUM(I324:I332)</f>
        <v>0</v>
      </c>
      <c r="J333" s="620">
        <f t="shared" ref="J333:O333" si="76">SUM(J324:J332)</f>
        <v>0</v>
      </c>
      <c r="K333" s="620">
        <f t="shared" si="76"/>
        <v>0</v>
      </c>
      <c r="L333" s="620">
        <f t="shared" si="76"/>
        <v>0</v>
      </c>
      <c r="M333" s="620">
        <f t="shared" si="76"/>
        <v>0</v>
      </c>
      <c r="N333" s="620">
        <f t="shared" si="76"/>
        <v>0</v>
      </c>
      <c r="O333" s="620">
        <f t="shared" si="76"/>
        <v>0</v>
      </c>
    </row>
    <row r="335" spans="1:15" x14ac:dyDescent="0.25">
      <c r="A335" s="58" t="s">
        <v>652</v>
      </c>
      <c r="B335" s="58" t="s">
        <v>523</v>
      </c>
      <c r="C335" s="58"/>
      <c r="D335" s="613"/>
      <c r="E335" s="58"/>
      <c r="F335" s="612"/>
      <c r="G335" s="612"/>
      <c r="H335" s="612"/>
      <c r="I335" s="614">
        <v>0</v>
      </c>
      <c r="J335" s="614">
        <v>0</v>
      </c>
      <c r="K335" s="614">
        <v>0</v>
      </c>
      <c r="L335" s="614">
        <v>0</v>
      </c>
      <c r="M335" s="614">
        <v>0</v>
      </c>
      <c r="N335" s="614">
        <v>0</v>
      </c>
      <c r="O335" s="614">
        <v>0</v>
      </c>
    </row>
    <row r="336" spans="1:15" x14ac:dyDescent="0.25">
      <c r="A336" s="58" t="s">
        <v>652</v>
      </c>
      <c r="B336" s="58" t="s">
        <v>622</v>
      </c>
      <c r="C336" s="58"/>
      <c r="D336" s="613"/>
      <c r="E336" s="58"/>
      <c r="F336" s="612"/>
      <c r="G336" s="612"/>
      <c r="H336" s="612"/>
      <c r="I336" s="614">
        <v>0</v>
      </c>
      <c r="J336" s="614">
        <v>0</v>
      </c>
      <c r="K336" s="614">
        <v>0</v>
      </c>
      <c r="L336" s="614">
        <v>0</v>
      </c>
      <c r="M336" s="614">
        <v>0</v>
      </c>
      <c r="N336" s="614">
        <v>0</v>
      </c>
      <c r="O336" s="614">
        <v>0</v>
      </c>
    </row>
    <row r="337" spans="1:16" x14ac:dyDescent="0.25">
      <c r="A337" s="58" t="s">
        <v>652</v>
      </c>
      <c r="B337" s="58" t="s">
        <v>928</v>
      </c>
      <c r="C337" s="58"/>
      <c r="D337" s="613"/>
      <c r="E337" s="58"/>
      <c r="F337" s="612"/>
      <c r="G337" s="612"/>
      <c r="H337" s="612"/>
      <c r="I337" s="614"/>
      <c r="J337" s="614"/>
      <c r="K337" s="614"/>
      <c r="L337" s="614"/>
      <c r="M337" s="614"/>
      <c r="N337" s="614"/>
      <c r="O337" s="614"/>
    </row>
    <row r="338" spans="1:16" x14ac:dyDescent="0.25">
      <c r="A338" s="58" t="s">
        <v>652</v>
      </c>
      <c r="B338" s="58" t="s">
        <v>929</v>
      </c>
      <c r="C338" s="58"/>
      <c r="D338" s="613"/>
      <c r="E338" s="58"/>
      <c r="F338" s="612"/>
      <c r="G338" s="612"/>
      <c r="H338" s="612"/>
      <c r="I338" s="614"/>
      <c r="J338" s="614"/>
      <c r="K338" s="614"/>
      <c r="L338" s="614"/>
      <c r="M338" s="614"/>
      <c r="N338" s="614"/>
      <c r="O338" s="614"/>
      <c r="P338" s="637"/>
    </row>
    <row r="339" spans="1:16" x14ac:dyDescent="0.25">
      <c r="A339" s="58" t="s">
        <v>652</v>
      </c>
      <c r="B339" s="58" t="s">
        <v>930</v>
      </c>
      <c r="C339" s="58"/>
      <c r="D339" s="613"/>
      <c r="E339" s="58"/>
      <c r="F339" s="612"/>
      <c r="G339" s="612"/>
      <c r="H339" s="612"/>
      <c r="I339" s="614"/>
      <c r="J339" s="614"/>
      <c r="K339" s="614"/>
      <c r="L339" s="614"/>
      <c r="M339" s="614"/>
      <c r="N339" s="614"/>
      <c r="O339" s="614"/>
      <c r="P339" s="637"/>
    </row>
    <row r="340" spans="1:16" x14ac:dyDescent="0.25">
      <c r="A340" s="58" t="s">
        <v>652</v>
      </c>
      <c r="B340" s="58" t="s">
        <v>638</v>
      </c>
      <c r="C340" s="58"/>
      <c r="D340" s="613"/>
      <c r="E340" s="58"/>
      <c r="F340" s="612"/>
      <c r="G340" s="612"/>
      <c r="H340" s="612"/>
      <c r="I340" s="614">
        <v>0</v>
      </c>
      <c r="J340" s="614">
        <v>0</v>
      </c>
      <c r="K340" s="614">
        <v>0</v>
      </c>
      <c r="L340" s="614">
        <v>0</v>
      </c>
      <c r="M340" s="614">
        <v>0</v>
      </c>
      <c r="N340" s="614">
        <v>0</v>
      </c>
      <c r="O340" s="614">
        <v>0</v>
      </c>
    </row>
    <row r="341" spans="1:16" x14ac:dyDescent="0.25">
      <c r="A341" s="58" t="s">
        <v>652</v>
      </c>
      <c r="B341" s="58" t="s">
        <v>648</v>
      </c>
      <c r="C341" s="58"/>
      <c r="D341" s="613"/>
      <c r="E341" s="58"/>
      <c r="F341" s="612"/>
      <c r="G341" s="612"/>
      <c r="H341" s="612"/>
      <c r="I341" s="614">
        <v>0</v>
      </c>
      <c r="J341" s="614">
        <v>0</v>
      </c>
      <c r="K341" s="614">
        <v>0</v>
      </c>
      <c r="L341" s="614">
        <v>0</v>
      </c>
      <c r="M341" s="614">
        <v>0</v>
      </c>
      <c r="N341" s="614">
        <v>0</v>
      </c>
      <c r="O341" s="614">
        <v>0</v>
      </c>
    </row>
    <row r="342" spans="1:16" x14ac:dyDescent="0.25">
      <c r="A342" s="58" t="s">
        <v>652</v>
      </c>
      <c r="B342" s="58" t="s">
        <v>645</v>
      </c>
      <c r="C342" s="58"/>
      <c r="D342" s="613"/>
      <c r="E342" s="58"/>
      <c r="F342" s="612"/>
      <c r="G342" s="612"/>
      <c r="H342" s="612"/>
      <c r="I342" s="614">
        <v>0</v>
      </c>
      <c r="J342" s="614">
        <v>0</v>
      </c>
      <c r="K342" s="614">
        <v>0</v>
      </c>
      <c r="L342" s="614">
        <v>0</v>
      </c>
      <c r="M342" s="614">
        <v>0</v>
      </c>
      <c r="N342" s="614">
        <v>0</v>
      </c>
      <c r="O342" s="614">
        <v>0</v>
      </c>
    </row>
    <row r="343" spans="1:16" x14ac:dyDescent="0.25">
      <c r="A343" s="58"/>
      <c r="B343" s="58"/>
      <c r="C343" s="58"/>
      <c r="D343" s="613"/>
      <c r="E343" s="58"/>
      <c r="F343" s="612" t="s">
        <v>128</v>
      </c>
      <c r="G343" s="612"/>
      <c r="H343" s="612"/>
      <c r="I343" s="614"/>
      <c r="J343" s="614"/>
      <c r="K343" s="614"/>
      <c r="L343" s="614"/>
      <c r="M343" s="614"/>
      <c r="N343" s="614"/>
      <c r="O343" s="614"/>
    </row>
    <row r="344" spans="1:16" x14ac:dyDescent="0.25">
      <c r="A344" s="616" t="s">
        <v>623</v>
      </c>
      <c r="B344" s="617"/>
      <c r="C344" s="617"/>
      <c r="D344" s="619"/>
      <c r="E344" s="617"/>
      <c r="F344" s="618"/>
      <c r="G344" s="618"/>
      <c r="H344" s="618"/>
      <c r="I344" s="620">
        <f>SUM(I335:I343)</f>
        <v>0</v>
      </c>
      <c r="J344" s="620">
        <f t="shared" ref="J344:O344" si="77">SUM(J335:J343)</f>
        <v>0</v>
      </c>
      <c r="K344" s="620">
        <f t="shared" si="77"/>
        <v>0</v>
      </c>
      <c r="L344" s="620">
        <f t="shared" si="77"/>
        <v>0</v>
      </c>
      <c r="M344" s="620">
        <f t="shared" si="77"/>
        <v>0</v>
      </c>
      <c r="N344" s="620">
        <f t="shared" si="77"/>
        <v>0</v>
      </c>
      <c r="O344" s="620">
        <f t="shared" si="77"/>
        <v>0</v>
      </c>
    </row>
    <row r="346" spans="1:16" x14ac:dyDescent="0.25">
      <c r="A346" s="624" t="s">
        <v>140</v>
      </c>
      <c r="B346" s="625"/>
      <c r="C346" s="625"/>
      <c r="D346" s="625"/>
      <c r="E346" s="625"/>
      <c r="F346" s="625"/>
      <c r="G346" s="625"/>
      <c r="H346" s="625"/>
      <c r="I346" s="625"/>
      <c r="J346" s="625"/>
      <c r="K346" s="625"/>
      <c r="L346" s="626"/>
      <c r="M346" s="626"/>
      <c r="N346" s="626"/>
      <c r="O346" s="626"/>
    </row>
    <row r="347" spans="1:16" x14ac:dyDescent="0.25">
      <c r="A347" s="617" t="s">
        <v>524</v>
      </c>
      <c r="B347" s="617"/>
      <c r="C347" s="617"/>
      <c r="D347" s="628"/>
      <c r="E347" s="617"/>
      <c r="F347" s="618"/>
      <c r="G347" s="618"/>
      <c r="H347" s="618"/>
      <c r="I347" s="620">
        <f>I318</f>
        <v>0</v>
      </c>
      <c r="J347" s="620">
        <f t="shared" ref="J347:O347" si="78">J318</f>
        <v>0</v>
      </c>
      <c r="K347" s="620">
        <f t="shared" si="78"/>
        <v>0</v>
      </c>
      <c r="L347" s="620">
        <f t="shared" si="78"/>
        <v>0</v>
      </c>
      <c r="M347" s="620">
        <f t="shared" si="78"/>
        <v>0</v>
      </c>
      <c r="N347" s="620">
        <f t="shared" si="78"/>
        <v>0</v>
      </c>
      <c r="O347" s="620">
        <f t="shared" si="78"/>
        <v>0</v>
      </c>
    </row>
    <row r="348" spans="1:16" x14ac:dyDescent="0.25">
      <c r="A348" s="790" t="s">
        <v>530</v>
      </c>
      <c r="B348" s="790"/>
      <c r="C348" s="790"/>
      <c r="D348" s="625"/>
      <c r="E348" s="790"/>
      <c r="F348" s="791"/>
      <c r="G348" s="791"/>
      <c r="H348" s="618"/>
      <c r="I348" s="620">
        <f>I322</f>
        <v>0</v>
      </c>
      <c r="J348" s="620">
        <f t="shared" ref="J348:O348" si="79">J322</f>
        <v>0</v>
      </c>
      <c r="K348" s="620">
        <f t="shared" si="79"/>
        <v>0</v>
      </c>
      <c r="L348" s="620">
        <f t="shared" si="79"/>
        <v>0</v>
      </c>
      <c r="M348" s="620">
        <f t="shared" si="79"/>
        <v>0</v>
      </c>
      <c r="N348" s="620">
        <f t="shared" si="79"/>
        <v>0</v>
      </c>
      <c r="O348" s="620">
        <f t="shared" si="79"/>
        <v>0</v>
      </c>
    </row>
    <row r="349" spans="1:16" x14ac:dyDescent="0.25">
      <c r="A349" s="617" t="s">
        <v>966</v>
      </c>
      <c r="B349" s="617"/>
      <c r="C349" s="617"/>
      <c r="D349" s="628"/>
      <c r="E349" s="617"/>
      <c r="F349" s="618"/>
      <c r="G349" s="618"/>
      <c r="H349" s="618"/>
      <c r="I349" s="620">
        <f>I333</f>
        <v>0</v>
      </c>
      <c r="J349" s="620">
        <f t="shared" ref="J349:O349" si="80">J333</f>
        <v>0</v>
      </c>
      <c r="K349" s="620">
        <f t="shared" si="80"/>
        <v>0</v>
      </c>
      <c r="L349" s="620">
        <f t="shared" si="80"/>
        <v>0</v>
      </c>
      <c r="M349" s="620">
        <f t="shared" si="80"/>
        <v>0</v>
      </c>
      <c r="N349" s="620">
        <f t="shared" si="80"/>
        <v>0</v>
      </c>
      <c r="O349" s="620">
        <f t="shared" si="80"/>
        <v>0</v>
      </c>
    </row>
    <row r="350" spans="1:16" x14ac:dyDescent="0.25">
      <c r="A350" s="617" t="s">
        <v>623</v>
      </c>
      <c r="B350" s="617"/>
      <c r="C350" s="617"/>
      <c r="D350" s="628"/>
      <c r="E350" s="617"/>
      <c r="F350" s="618"/>
      <c r="G350" s="618"/>
      <c r="H350" s="618"/>
      <c r="I350" s="620">
        <f>I344</f>
        <v>0</v>
      </c>
      <c r="J350" s="620">
        <f t="shared" ref="J350:O350" si="81">J344</f>
        <v>0</v>
      </c>
      <c r="K350" s="620">
        <f t="shared" si="81"/>
        <v>0</v>
      </c>
      <c r="L350" s="620">
        <f t="shared" si="81"/>
        <v>0</v>
      </c>
      <c r="M350" s="620">
        <f t="shared" si="81"/>
        <v>0</v>
      </c>
      <c r="N350" s="620">
        <f t="shared" si="81"/>
        <v>0</v>
      </c>
      <c r="O350" s="620">
        <f t="shared" si="81"/>
        <v>0</v>
      </c>
    </row>
    <row r="351" spans="1:16" x14ac:dyDescent="0.25">
      <c r="A351" s="794" t="s">
        <v>653</v>
      </c>
      <c r="B351" s="781"/>
      <c r="C351" s="781"/>
      <c r="D351" s="792"/>
      <c r="E351" s="781"/>
      <c r="F351" s="783"/>
      <c r="G351" s="783"/>
      <c r="H351" s="618"/>
      <c r="I351" s="620">
        <f>SUM(I347:I350)</f>
        <v>0</v>
      </c>
      <c r="J351" s="620">
        <f t="shared" ref="J351:O351" si="82">SUM(J347:J350)</f>
        <v>0</v>
      </c>
      <c r="K351" s="620">
        <f t="shared" si="82"/>
        <v>0</v>
      </c>
      <c r="L351" s="620">
        <f t="shared" si="82"/>
        <v>0</v>
      </c>
      <c r="M351" s="620">
        <f t="shared" si="82"/>
        <v>0</v>
      </c>
      <c r="N351" s="620">
        <f t="shared" si="82"/>
        <v>0</v>
      </c>
      <c r="O351" s="620">
        <f t="shared" si="82"/>
        <v>0</v>
      </c>
    </row>
    <row r="352" spans="1:16" s="787" customFormat="1" ht="12" thickBot="1" x14ac:dyDescent="0.25">
      <c r="A352" s="784"/>
      <c r="B352" s="784"/>
      <c r="C352" s="784"/>
      <c r="D352" s="779" t="s">
        <v>1000</v>
      </c>
      <c r="E352" s="784"/>
      <c r="F352" s="785"/>
      <c r="G352" s="785"/>
      <c r="H352" s="785"/>
      <c r="I352" s="786">
        <f>+I318+I322+I333+I344-I351</f>
        <v>0</v>
      </c>
      <c r="J352" s="786">
        <f t="shared" ref="J352:O352" si="83">+J318+J322+J333+J344-J351</f>
        <v>0</v>
      </c>
      <c r="K352" s="786">
        <f t="shared" si="83"/>
        <v>0</v>
      </c>
      <c r="L352" s="786">
        <f t="shared" si="83"/>
        <v>0</v>
      </c>
      <c r="M352" s="786">
        <f t="shared" si="83"/>
        <v>0</v>
      </c>
      <c r="N352" s="786">
        <f t="shared" si="83"/>
        <v>0</v>
      </c>
      <c r="O352" s="786">
        <f t="shared" si="83"/>
        <v>0</v>
      </c>
    </row>
    <row r="354" spans="1:15" x14ac:dyDescent="0.25">
      <c r="A354" s="81" t="s">
        <v>151</v>
      </c>
      <c r="D354" s="650"/>
      <c r="I354" s="636"/>
      <c r="J354" s="636"/>
      <c r="K354" s="636"/>
      <c r="L354" s="636"/>
      <c r="M354" s="636"/>
      <c r="N354" s="636"/>
      <c r="O354" s="636"/>
    </row>
    <row r="355" spans="1:15" x14ac:dyDescent="0.25">
      <c r="A355" s="58" t="s">
        <v>632</v>
      </c>
      <c r="B355" s="58" t="s">
        <v>631</v>
      </c>
      <c r="C355" s="58"/>
      <c r="D355" s="652"/>
      <c r="E355" s="58" t="s">
        <v>524</v>
      </c>
      <c r="F355" s="612"/>
      <c r="G355" s="612"/>
      <c r="H355" s="612"/>
      <c r="I355" s="614">
        <v>0</v>
      </c>
      <c r="J355" s="614">
        <v>0</v>
      </c>
      <c r="K355" s="614">
        <v>0</v>
      </c>
      <c r="L355" s="614">
        <v>0</v>
      </c>
      <c r="M355" s="614">
        <v>0</v>
      </c>
      <c r="N355" s="614">
        <v>0</v>
      </c>
      <c r="O355" s="614">
        <v>0</v>
      </c>
    </row>
    <row r="356" spans="1:15" x14ac:dyDescent="0.25">
      <c r="A356" s="58" t="s">
        <v>938</v>
      </c>
      <c r="B356" s="58" t="s">
        <v>943</v>
      </c>
      <c r="C356" s="58"/>
      <c r="D356" s="613"/>
      <c r="E356" s="58" t="s">
        <v>524</v>
      </c>
      <c r="F356" s="612"/>
      <c r="G356" s="612"/>
      <c r="H356" s="612"/>
      <c r="I356" s="614">
        <v>0</v>
      </c>
      <c r="J356" s="614">
        <v>0</v>
      </c>
      <c r="K356" s="614">
        <v>0</v>
      </c>
      <c r="L356" s="614">
        <v>0</v>
      </c>
      <c r="M356" s="614">
        <v>0</v>
      </c>
      <c r="N356" s="614">
        <v>0</v>
      </c>
      <c r="O356" s="614">
        <v>0</v>
      </c>
    </row>
    <row r="357" spans="1:15" x14ac:dyDescent="0.25">
      <c r="A357" s="58" t="s">
        <v>633</v>
      </c>
      <c r="B357" s="58" t="s">
        <v>939</v>
      </c>
      <c r="C357" s="58"/>
      <c r="D357" s="615"/>
      <c r="E357" s="58" t="s">
        <v>524</v>
      </c>
      <c r="F357" s="612"/>
      <c r="G357" s="612"/>
      <c r="H357" s="612"/>
      <c r="I357" s="614"/>
      <c r="J357" s="614"/>
      <c r="K357" s="614"/>
      <c r="L357" s="614"/>
      <c r="M357" s="614"/>
      <c r="N357" s="614"/>
      <c r="O357" s="614"/>
    </row>
    <row r="358" spans="1:15" x14ac:dyDescent="0.25">
      <c r="A358" s="58" t="s">
        <v>633</v>
      </c>
      <c r="B358" s="58" t="s">
        <v>946</v>
      </c>
      <c r="C358" s="58"/>
      <c r="D358" s="615"/>
      <c r="E358" s="58" t="s">
        <v>524</v>
      </c>
      <c r="F358" s="612"/>
      <c r="G358" s="612"/>
      <c r="H358" s="612"/>
      <c r="I358" s="614"/>
      <c r="J358" s="614"/>
      <c r="K358" s="614"/>
      <c r="L358" s="614"/>
      <c r="M358" s="614"/>
      <c r="N358" s="614"/>
      <c r="O358" s="614"/>
    </row>
    <row r="359" spans="1:15" x14ac:dyDescent="0.25">
      <c r="A359" s="58" t="s">
        <v>633</v>
      </c>
      <c r="B359" s="58" t="s">
        <v>945</v>
      </c>
      <c r="C359" s="58"/>
      <c r="D359" s="615"/>
      <c r="E359" s="58" t="s">
        <v>524</v>
      </c>
      <c r="F359" s="612"/>
      <c r="G359" s="612"/>
      <c r="H359" s="612"/>
      <c r="I359" s="614"/>
      <c r="J359" s="614"/>
      <c r="K359" s="614"/>
      <c r="L359" s="614"/>
      <c r="M359" s="614"/>
      <c r="N359" s="614"/>
      <c r="O359" s="614"/>
    </row>
    <row r="360" spans="1:15" x14ac:dyDescent="0.25">
      <c r="A360" s="58" t="s">
        <v>633</v>
      </c>
      <c r="B360" s="58" t="s">
        <v>945</v>
      </c>
      <c r="C360" s="58"/>
      <c r="D360" s="615"/>
      <c r="E360" s="58" t="s">
        <v>524</v>
      </c>
      <c r="F360" s="612"/>
      <c r="G360" s="612"/>
      <c r="H360" s="612"/>
      <c r="I360" s="614"/>
      <c r="J360" s="614"/>
      <c r="K360" s="614"/>
      <c r="L360" s="614"/>
      <c r="M360" s="614"/>
      <c r="N360" s="614"/>
      <c r="O360" s="614"/>
    </row>
    <row r="361" spans="1:15" x14ac:dyDescent="0.25">
      <c r="A361" s="58" t="s">
        <v>940</v>
      </c>
      <c r="B361" s="58" t="s">
        <v>941</v>
      </c>
      <c r="C361" s="58"/>
      <c r="D361" s="615"/>
      <c r="E361" s="58" t="s">
        <v>524</v>
      </c>
      <c r="F361" s="612"/>
      <c r="G361" s="612"/>
      <c r="H361" s="612"/>
      <c r="I361" s="614"/>
      <c r="J361" s="614"/>
      <c r="K361" s="614"/>
      <c r="L361" s="614"/>
      <c r="M361" s="614"/>
      <c r="N361" s="614"/>
      <c r="O361" s="614"/>
    </row>
    <row r="362" spans="1:15" x14ac:dyDescent="0.25">
      <c r="A362" s="58" t="s">
        <v>636</v>
      </c>
      <c r="B362" s="58" t="s">
        <v>942</v>
      </c>
      <c r="C362" s="58"/>
      <c r="D362" s="615"/>
      <c r="E362" s="58" t="s">
        <v>524</v>
      </c>
      <c r="F362" s="612"/>
      <c r="G362" s="612"/>
      <c r="H362" s="612"/>
      <c r="I362" s="614"/>
      <c r="J362" s="614"/>
      <c r="K362" s="614"/>
      <c r="L362" s="614"/>
      <c r="M362" s="614"/>
      <c r="N362" s="614"/>
      <c r="O362" s="614"/>
    </row>
    <row r="363" spans="1:15" x14ac:dyDescent="0.25">
      <c r="A363" s="58"/>
      <c r="B363" s="58"/>
      <c r="C363" s="58"/>
      <c r="D363" s="615"/>
      <c r="E363" s="58"/>
      <c r="F363" s="612"/>
      <c r="G363" s="612"/>
      <c r="H363" s="612"/>
      <c r="I363" s="614"/>
      <c r="J363" s="614"/>
      <c r="K363" s="614"/>
      <c r="L363" s="614"/>
      <c r="M363" s="614"/>
      <c r="N363" s="614"/>
      <c r="O363" s="614"/>
    </row>
    <row r="364" spans="1:15" x14ac:dyDescent="0.25">
      <c r="A364" s="616" t="s">
        <v>524</v>
      </c>
      <c r="B364" s="617"/>
      <c r="C364" s="617"/>
      <c r="D364" s="619"/>
      <c r="E364" s="617"/>
      <c r="F364" s="618"/>
      <c r="G364" s="618"/>
      <c r="H364" s="618"/>
      <c r="I364" s="620">
        <f>SUM(I355:I363)</f>
        <v>0</v>
      </c>
      <c r="J364" s="620">
        <f t="shared" ref="J364:O364" si="84">SUM(J355:J363)</f>
        <v>0</v>
      </c>
      <c r="K364" s="620">
        <f t="shared" si="84"/>
        <v>0</v>
      </c>
      <c r="L364" s="620">
        <f t="shared" si="84"/>
        <v>0</v>
      </c>
      <c r="M364" s="620">
        <f t="shared" si="84"/>
        <v>0</v>
      </c>
      <c r="N364" s="620">
        <f t="shared" si="84"/>
        <v>0</v>
      </c>
      <c r="O364" s="620">
        <f t="shared" si="84"/>
        <v>0</v>
      </c>
    </row>
    <row r="366" spans="1:15" x14ac:dyDescent="0.25">
      <c r="A366" s="58" t="s">
        <v>632</v>
      </c>
      <c r="B366" s="58" t="s">
        <v>894</v>
      </c>
      <c r="C366" s="58"/>
      <c r="D366" s="613"/>
      <c r="E366" s="58" t="s">
        <v>619</v>
      </c>
      <c r="F366" s="612"/>
      <c r="G366" s="612"/>
      <c r="H366" s="612"/>
      <c r="I366" s="614">
        <v>0</v>
      </c>
      <c r="J366" s="614">
        <v>0</v>
      </c>
      <c r="K366" s="614">
        <v>0</v>
      </c>
      <c r="L366" s="614">
        <v>0</v>
      </c>
      <c r="M366" s="614">
        <v>0</v>
      </c>
      <c r="N366" s="614">
        <v>0</v>
      </c>
      <c r="O366" s="614">
        <v>0</v>
      </c>
    </row>
    <row r="367" spans="1:15" x14ac:dyDescent="0.25">
      <c r="A367" s="58" t="s">
        <v>633</v>
      </c>
      <c r="B367" s="58" t="s">
        <v>894</v>
      </c>
      <c r="C367" s="58"/>
      <c r="D367" s="613"/>
      <c r="E367" s="58" t="s">
        <v>619</v>
      </c>
      <c r="F367" s="612"/>
      <c r="G367" s="612"/>
      <c r="H367" s="612"/>
      <c r="I367" s="614">
        <v>0</v>
      </c>
      <c r="J367" s="614">
        <v>0</v>
      </c>
      <c r="K367" s="614">
        <v>0</v>
      </c>
      <c r="L367" s="614">
        <v>0</v>
      </c>
      <c r="M367" s="614">
        <v>0</v>
      </c>
      <c r="N367" s="614">
        <v>0</v>
      </c>
      <c r="O367" s="614">
        <v>0</v>
      </c>
    </row>
    <row r="368" spans="1:15" x14ac:dyDescent="0.25">
      <c r="A368" s="58" t="s">
        <v>633</v>
      </c>
      <c r="B368" s="58" t="s">
        <v>944</v>
      </c>
      <c r="C368" s="58"/>
      <c r="D368" s="613"/>
      <c r="E368" s="58" t="s">
        <v>619</v>
      </c>
      <c r="F368" s="612"/>
      <c r="G368" s="612"/>
      <c r="H368" s="612"/>
      <c r="I368" s="614"/>
      <c r="J368" s="614"/>
      <c r="K368" s="614"/>
      <c r="L368" s="614"/>
      <c r="M368" s="614"/>
      <c r="N368" s="614"/>
      <c r="O368" s="614"/>
    </row>
    <row r="369" spans="1:16" x14ac:dyDescent="0.25">
      <c r="A369" s="58" t="s">
        <v>940</v>
      </c>
      <c r="B369" s="58" t="s">
        <v>894</v>
      </c>
      <c r="C369" s="58"/>
      <c r="D369" s="613"/>
      <c r="E369" s="58" t="s">
        <v>619</v>
      </c>
      <c r="F369" s="612"/>
      <c r="G369" s="612"/>
      <c r="H369" s="612"/>
      <c r="I369" s="614"/>
      <c r="J369" s="614"/>
      <c r="K369" s="614"/>
      <c r="L369" s="614"/>
      <c r="M369" s="614"/>
      <c r="N369" s="614"/>
      <c r="O369" s="614"/>
    </row>
    <row r="370" spans="1:16" x14ac:dyDescent="0.25">
      <c r="A370" s="58" t="s">
        <v>636</v>
      </c>
      <c r="B370" s="58" t="s">
        <v>894</v>
      </c>
      <c r="C370" s="58"/>
      <c r="D370" s="652"/>
      <c r="E370" s="58" t="s">
        <v>619</v>
      </c>
      <c r="F370" s="612"/>
      <c r="G370" s="612"/>
      <c r="H370" s="612"/>
      <c r="I370" s="614">
        <v>0</v>
      </c>
      <c r="J370" s="614">
        <v>0</v>
      </c>
      <c r="K370" s="614">
        <v>0</v>
      </c>
      <c r="L370" s="614">
        <v>0</v>
      </c>
      <c r="M370" s="614">
        <v>0</v>
      </c>
      <c r="N370" s="614">
        <v>0</v>
      </c>
      <c r="O370" s="614">
        <v>0</v>
      </c>
    </row>
    <row r="371" spans="1:16" x14ac:dyDescent="0.25">
      <c r="A371" s="68"/>
      <c r="B371" s="58"/>
      <c r="C371" s="58"/>
      <c r="D371" s="653"/>
      <c r="E371" s="58"/>
      <c r="F371" s="612"/>
      <c r="G371" s="612"/>
      <c r="H371" s="612"/>
      <c r="I371" s="614"/>
      <c r="J371" s="614"/>
      <c r="K371" s="614"/>
      <c r="L371" s="614"/>
      <c r="M371" s="614"/>
      <c r="N371" s="614"/>
      <c r="O371" s="614"/>
    </row>
    <row r="372" spans="1:16" x14ac:dyDescent="0.25">
      <c r="A372" s="616" t="s">
        <v>619</v>
      </c>
      <c r="B372" s="617"/>
      <c r="C372" s="617"/>
      <c r="D372" s="619"/>
      <c r="E372" s="617"/>
      <c r="F372" s="618"/>
      <c r="G372" s="618"/>
      <c r="H372" s="618"/>
      <c r="I372" s="620">
        <f>SUM(I366:I371)</f>
        <v>0</v>
      </c>
      <c r="J372" s="620">
        <f t="shared" ref="J372:O372" si="85">SUM(J366:J371)</f>
        <v>0</v>
      </c>
      <c r="K372" s="620">
        <f t="shared" si="85"/>
        <v>0</v>
      </c>
      <c r="L372" s="620">
        <f t="shared" si="85"/>
        <v>0</v>
      </c>
      <c r="M372" s="620">
        <f t="shared" si="85"/>
        <v>0</v>
      </c>
      <c r="N372" s="620">
        <f t="shared" si="85"/>
        <v>0</v>
      </c>
      <c r="O372" s="620">
        <f t="shared" si="85"/>
        <v>0</v>
      </c>
    </row>
    <row r="374" spans="1:16" x14ac:dyDescent="0.25">
      <c r="A374" s="58" t="s">
        <v>632</v>
      </c>
      <c r="B374" s="58" t="s">
        <v>635</v>
      </c>
      <c r="C374" s="58"/>
      <c r="D374" s="623"/>
      <c r="E374" s="58" t="s">
        <v>684</v>
      </c>
      <c r="F374" s="612"/>
      <c r="G374" s="612"/>
      <c r="H374" s="612"/>
      <c r="I374" s="614">
        <v>0</v>
      </c>
      <c r="J374" s="614">
        <v>0</v>
      </c>
      <c r="K374" s="614">
        <v>0</v>
      </c>
      <c r="L374" s="614">
        <v>0</v>
      </c>
      <c r="M374" s="614">
        <v>0</v>
      </c>
      <c r="N374" s="614">
        <v>0</v>
      </c>
      <c r="O374" s="614">
        <v>0</v>
      </c>
    </row>
    <row r="375" spans="1:16" x14ac:dyDescent="0.25">
      <c r="A375" s="58"/>
      <c r="B375" s="58"/>
      <c r="C375" s="58"/>
      <c r="D375" s="613"/>
      <c r="E375" s="58"/>
      <c r="F375" s="612"/>
      <c r="G375" s="612"/>
      <c r="H375" s="612"/>
      <c r="I375" s="614">
        <v>0</v>
      </c>
      <c r="J375" s="614">
        <v>0</v>
      </c>
      <c r="K375" s="614">
        <v>0</v>
      </c>
      <c r="L375" s="614">
        <v>0</v>
      </c>
      <c r="M375" s="614">
        <v>0</v>
      </c>
      <c r="N375" s="614">
        <v>0</v>
      </c>
      <c r="O375" s="614">
        <v>0</v>
      </c>
    </row>
    <row r="376" spans="1:16" x14ac:dyDescent="0.25">
      <c r="A376" s="58"/>
      <c r="B376" s="58"/>
      <c r="C376" s="58"/>
      <c r="D376" s="613"/>
      <c r="E376" s="58"/>
      <c r="F376" s="58"/>
      <c r="G376" s="58"/>
      <c r="H376" s="58"/>
      <c r="I376" s="614"/>
      <c r="J376" s="614"/>
      <c r="K376" s="614"/>
      <c r="L376" s="614"/>
      <c r="M376" s="614"/>
      <c r="N376" s="614"/>
      <c r="O376" s="614"/>
    </row>
    <row r="377" spans="1:16" x14ac:dyDescent="0.25">
      <c r="A377" s="616" t="s">
        <v>684</v>
      </c>
      <c r="B377" s="617"/>
      <c r="C377" s="617"/>
      <c r="D377" s="619"/>
      <c r="E377" s="617"/>
      <c r="F377" s="618"/>
      <c r="G377" s="618"/>
      <c r="H377" s="618"/>
      <c r="I377" s="620">
        <f>SUM(I374:I376)</f>
        <v>0</v>
      </c>
      <c r="J377" s="620">
        <f t="shared" ref="J377:O377" si="86">SUM(J374:J376)</f>
        <v>0</v>
      </c>
      <c r="K377" s="620">
        <f t="shared" si="86"/>
        <v>0</v>
      </c>
      <c r="L377" s="620">
        <f t="shared" si="86"/>
        <v>0</v>
      </c>
      <c r="M377" s="620">
        <f t="shared" si="86"/>
        <v>0</v>
      </c>
      <c r="N377" s="620">
        <f t="shared" si="86"/>
        <v>0</v>
      </c>
      <c r="O377" s="620">
        <f t="shared" si="86"/>
        <v>0</v>
      </c>
    </row>
    <row r="379" spans="1:16" x14ac:dyDescent="0.25">
      <c r="A379" s="58" t="s">
        <v>632</v>
      </c>
      <c r="B379" s="58" t="s">
        <v>947</v>
      </c>
      <c r="C379" s="58"/>
      <c r="D379" s="613"/>
      <c r="E379" s="58"/>
      <c r="F379" s="612"/>
      <c r="G379" s="612"/>
      <c r="H379" s="612"/>
      <c r="I379" s="614">
        <v>0</v>
      </c>
      <c r="J379" s="614">
        <v>0</v>
      </c>
      <c r="K379" s="614">
        <v>0</v>
      </c>
      <c r="L379" s="614">
        <v>0</v>
      </c>
      <c r="M379" s="614">
        <v>0</v>
      </c>
      <c r="N379" s="614">
        <v>0</v>
      </c>
      <c r="O379" s="614">
        <v>0</v>
      </c>
      <c r="P379" s="607"/>
    </row>
    <row r="380" spans="1:16" x14ac:dyDescent="0.25">
      <c r="A380" s="58" t="s">
        <v>938</v>
      </c>
      <c r="B380" s="58" t="s">
        <v>948</v>
      </c>
      <c r="C380" s="58"/>
      <c r="D380" s="613"/>
      <c r="E380" s="58"/>
      <c r="F380" s="612"/>
      <c r="G380" s="612"/>
      <c r="H380" s="612"/>
      <c r="I380" s="614"/>
      <c r="J380" s="614"/>
      <c r="K380" s="614"/>
      <c r="L380" s="614"/>
      <c r="M380" s="614"/>
      <c r="N380" s="614"/>
      <c r="O380" s="614"/>
      <c r="P380" s="607"/>
    </row>
    <row r="381" spans="1:16" x14ac:dyDescent="0.25">
      <c r="A381" s="58" t="s">
        <v>633</v>
      </c>
      <c r="B381" s="58" t="s">
        <v>949</v>
      </c>
      <c r="C381" s="58"/>
      <c r="D381" s="613"/>
      <c r="E381" s="58"/>
      <c r="F381" s="612"/>
      <c r="G381" s="612"/>
      <c r="H381" s="612"/>
      <c r="I381" s="614"/>
      <c r="J381" s="614"/>
      <c r="K381" s="614"/>
      <c r="L381" s="614"/>
      <c r="M381" s="614"/>
      <c r="N381" s="614"/>
      <c r="O381" s="614"/>
      <c r="P381" s="607"/>
    </row>
    <row r="382" spans="1:16" x14ac:dyDescent="0.25">
      <c r="A382" s="58" t="s">
        <v>940</v>
      </c>
      <c r="B382" s="58" t="s">
        <v>950</v>
      </c>
      <c r="C382" s="58"/>
      <c r="D382" s="613"/>
      <c r="E382" s="58"/>
      <c r="F382" s="612"/>
      <c r="G382" s="612"/>
      <c r="H382" s="612"/>
      <c r="I382" s="614"/>
      <c r="J382" s="614"/>
      <c r="K382" s="614"/>
      <c r="L382" s="614"/>
      <c r="M382" s="614"/>
      <c r="N382" s="614"/>
      <c r="O382" s="614"/>
      <c r="P382" s="607"/>
    </row>
    <row r="383" spans="1:16" x14ac:dyDescent="0.25">
      <c r="A383" s="58" t="s">
        <v>636</v>
      </c>
      <c r="B383" s="58" t="s">
        <v>951</v>
      </c>
      <c r="C383" s="58"/>
      <c r="D383" s="613"/>
      <c r="E383" s="58"/>
      <c r="F383" s="612"/>
      <c r="G383" s="612"/>
      <c r="H383" s="612"/>
      <c r="I383" s="614"/>
      <c r="J383" s="614"/>
      <c r="K383" s="614"/>
      <c r="L383" s="614"/>
      <c r="M383" s="614"/>
      <c r="N383" s="614"/>
      <c r="O383" s="614"/>
      <c r="P383" s="607"/>
    </row>
    <row r="384" spans="1:16" x14ac:dyDescent="0.25">
      <c r="A384" s="58" t="s">
        <v>632</v>
      </c>
      <c r="B384" s="58" t="s">
        <v>952</v>
      </c>
      <c r="C384" s="58"/>
      <c r="D384" s="613"/>
      <c r="E384" s="58"/>
      <c r="F384" s="612"/>
      <c r="G384" s="612"/>
      <c r="H384" s="612"/>
      <c r="I384" s="614">
        <v>0</v>
      </c>
      <c r="J384" s="614">
        <v>0</v>
      </c>
      <c r="K384" s="614">
        <v>0</v>
      </c>
      <c r="L384" s="614">
        <v>0</v>
      </c>
      <c r="M384" s="614">
        <v>0</v>
      </c>
      <c r="N384" s="614">
        <v>0</v>
      </c>
      <c r="O384" s="614">
        <v>0</v>
      </c>
      <c r="P384" s="607"/>
    </row>
    <row r="385" spans="1:16" x14ac:dyDescent="0.25">
      <c r="A385" s="58" t="s">
        <v>938</v>
      </c>
      <c r="B385" s="58" t="s">
        <v>953</v>
      </c>
      <c r="C385" s="58"/>
      <c r="D385" s="613"/>
      <c r="E385" s="58"/>
      <c r="F385" s="612"/>
      <c r="G385" s="612"/>
      <c r="H385" s="612"/>
      <c r="I385" s="614"/>
      <c r="J385" s="614"/>
      <c r="K385" s="614"/>
      <c r="L385" s="614"/>
      <c r="M385" s="614"/>
      <c r="N385" s="614"/>
      <c r="O385" s="614"/>
      <c r="P385" s="607"/>
    </row>
    <row r="386" spans="1:16" x14ac:dyDescent="0.25">
      <c r="A386" s="58" t="s">
        <v>632</v>
      </c>
      <c r="B386" s="58" t="s">
        <v>954</v>
      </c>
      <c r="C386" s="58"/>
      <c r="D386" s="613"/>
      <c r="E386" s="58"/>
      <c r="F386" s="612"/>
      <c r="G386" s="612"/>
      <c r="H386" s="612"/>
      <c r="I386" s="614">
        <v>0</v>
      </c>
      <c r="J386" s="614">
        <v>0</v>
      </c>
      <c r="K386" s="614">
        <v>0</v>
      </c>
      <c r="L386" s="614">
        <v>0</v>
      </c>
      <c r="M386" s="614">
        <v>0</v>
      </c>
      <c r="N386" s="614">
        <v>0</v>
      </c>
      <c r="O386" s="614">
        <v>0</v>
      </c>
      <c r="P386" s="607"/>
    </row>
    <row r="387" spans="1:16" x14ac:dyDescent="0.25">
      <c r="A387" s="58" t="s">
        <v>938</v>
      </c>
      <c r="B387" s="58" t="s">
        <v>955</v>
      </c>
      <c r="C387" s="58"/>
      <c r="D387" s="613"/>
      <c r="E387" s="58"/>
      <c r="F387" s="612"/>
      <c r="G387" s="612"/>
      <c r="H387" s="612"/>
      <c r="I387" s="614"/>
      <c r="J387" s="614"/>
      <c r="K387" s="614"/>
      <c r="L387" s="614"/>
      <c r="M387" s="614"/>
      <c r="N387" s="614"/>
      <c r="O387" s="614"/>
      <c r="P387" s="607"/>
    </row>
    <row r="388" spans="1:16" x14ac:dyDescent="0.25">
      <c r="A388" s="58"/>
      <c r="B388" s="58" t="s">
        <v>626</v>
      </c>
      <c r="C388" s="58"/>
      <c r="D388" s="613"/>
      <c r="E388" s="58"/>
      <c r="F388" s="612"/>
      <c r="G388" s="612"/>
      <c r="H388" s="612"/>
      <c r="I388" s="614"/>
      <c r="J388" s="614"/>
      <c r="K388" s="614"/>
      <c r="L388" s="614"/>
      <c r="M388" s="614"/>
      <c r="N388" s="614"/>
      <c r="O388" s="614"/>
      <c r="P388" s="607"/>
    </row>
    <row r="389" spans="1:16" x14ac:dyDescent="0.25">
      <c r="A389" s="58"/>
      <c r="B389" s="58"/>
      <c r="C389" s="58"/>
      <c r="D389" s="613"/>
      <c r="E389" s="58"/>
      <c r="F389" s="612"/>
      <c r="G389" s="612"/>
      <c r="H389" s="612"/>
      <c r="I389" s="614"/>
      <c r="J389" s="614"/>
      <c r="K389" s="614"/>
      <c r="L389" s="614"/>
      <c r="M389" s="614"/>
      <c r="N389" s="614"/>
      <c r="O389" s="614"/>
      <c r="P389" s="607"/>
    </row>
    <row r="390" spans="1:16" x14ac:dyDescent="0.25">
      <c r="A390" s="616" t="s">
        <v>623</v>
      </c>
      <c r="B390" s="617"/>
      <c r="C390" s="617"/>
      <c r="D390" s="619"/>
      <c r="E390" s="617"/>
      <c r="F390" s="618"/>
      <c r="G390" s="618"/>
      <c r="H390" s="618"/>
      <c r="I390" s="620">
        <f>SUM(I379:I389)</f>
        <v>0</v>
      </c>
      <c r="J390" s="620">
        <f t="shared" ref="J390:O390" si="87">SUM(J379:J389)</f>
        <v>0</v>
      </c>
      <c r="K390" s="620">
        <f t="shared" si="87"/>
        <v>0</v>
      </c>
      <c r="L390" s="620">
        <f t="shared" si="87"/>
        <v>0</v>
      </c>
      <c r="M390" s="620">
        <f t="shared" si="87"/>
        <v>0</v>
      </c>
      <c r="N390" s="620">
        <f t="shared" si="87"/>
        <v>0</v>
      </c>
      <c r="O390" s="620">
        <f t="shared" si="87"/>
        <v>0</v>
      </c>
    </row>
    <row r="393" spans="1:16" x14ac:dyDescent="0.25">
      <c r="A393" s="624" t="s">
        <v>151</v>
      </c>
      <c r="B393" s="625"/>
      <c r="C393" s="625"/>
      <c r="D393" s="625"/>
      <c r="E393" s="625"/>
      <c r="F393" s="625"/>
      <c r="G393" s="625"/>
      <c r="H393" s="625"/>
      <c r="I393" s="625"/>
      <c r="J393" s="625"/>
      <c r="K393" s="625"/>
      <c r="L393" s="626"/>
      <c r="M393" s="626"/>
      <c r="N393" s="626"/>
      <c r="O393" s="626"/>
    </row>
    <row r="394" spans="1:16" x14ac:dyDescent="0.25">
      <c r="A394" s="617" t="s">
        <v>524</v>
      </c>
      <c r="B394" s="617"/>
      <c r="C394" s="617"/>
      <c r="D394" s="628"/>
      <c r="E394" s="617"/>
      <c r="F394" s="618"/>
      <c r="G394" s="618"/>
      <c r="H394" s="618"/>
      <c r="I394" s="620">
        <f>I364</f>
        <v>0</v>
      </c>
      <c r="J394" s="620">
        <f t="shared" ref="J394:O394" si="88">J364</f>
        <v>0</v>
      </c>
      <c r="K394" s="620">
        <f t="shared" si="88"/>
        <v>0</v>
      </c>
      <c r="L394" s="620">
        <f t="shared" si="88"/>
        <v>0</v>
      </c>
      <c r="M394" s="620">
        <f t="shared" si="88"/>
        <v>0</v>
      </c>
      <c r="N394" s="620">
        <f t="shared" si="88"/>
        <v>0</v>
      </c>
      <c r="O394" s="620">
        <f t="shared" si="88"/>
        <v>0</v>
      </c>
    </row>
    <row r="395" spans="1:16" x14ac:dyDescent="0.25">
      <c r="A395" s="790" t="s">
        <v>530</v>
      </c>
      <c r="B395" s="790"/>
      <c r="C395" s="790"/>
      <c r="D395" s="625"/>
      <c r="E395" s="790"/>
      <c r="F395" s="791"/>
      <c r="G395" s="618"/>
      <c r="H395" s="618"/>
      <c r="I395" s="620">
        <f>I372</f>
        <v>0</v>
      </c>
      <c r="J395" s="620">
        <f t="shared" ref="J395:O395" si="89">J372</f>
        <v>0</v>
      </c>
      <c r="K395" s="620">
        <f t="shared" si="89"/>
        <v>0</v>
      </c>
      <c r="L395" s="620">
        <f t="shared" si="89"/>
        <v>0</v>
      </c>
      <c r="M395" s="620">
        <f t="shared" si="89"/>
        <v>0</v>
      </c>
      <c r="N395" s="620">
        <f t="shared" si="89"/>
        <v>0</v>
      </c>
      <c r="O395" s="620">
        <f t="shared" si="89"/>
        <v>0</v>
      </c>
    </row>
    <row r="396" spans="1:16" x14ac:dyDescent="0.25">
      <c r="A396" s="617" t="s">
        <v>973</v>
      </c>
      <c r="B396" s="617"/>
      <c r="C396" s="617"/>
      <c r="D396" s="628"/>
      <c r="E396" s="617"/>
      <c r="F396" s="618"/>
      <c r="G396" s="618"/>
      <c r="H396" s="618"/>
      <c r="I396" s="620">
        <f>I377</f>
        <v>0</v>
      </c>
      <c r="J396" s="620">
        <f t="shared" ref="J396:O396" si="90">J377</f>
        <v>0</v>
      </c>
      <c r="K396" s="620">
        <f t="shared" si="90"/>
        <v>0</v>
      </c>
      <c r="L396" s="620">
        <f t="shared" si="90"/>
        <v>0</v>
      </c>
      <c r="M396" s="620">
        <f t="shared" si="90"/>
        <v>0</v>
      </c>
      <c r="N396" s="620">
        <f t="shared" si="90"/>
        <v>0</v>
      </c>
      <c r="O396" s="620">
        <f t="shared" si="90"/>
        <v>0</v>
      </c>
    </row>
    <row r="397" spans="1:16" x14ac:dyDescent="0.25">
      <c r="A397" s="617" t="s">
        <v>623</v>
      </c>
      <c r="B397" s="617"/>
      <c r="C397" s="617"/>
      <c r="D397" s="628"/>
      <c r="E397" s="617"/>
      <c r="F397" s="618"/>
      <c r="G397" s="618"/>
      <c r="H397" s="618"/>
      <c r="I397" s="620">
        <f t="shared" ref="I397" si="91">I390</f>
        <v>0</v>
      </c>
      <c r="J397" s="620">
        <f t="shared" ref="J397:O397" si="92">J390</f>
        <v>0</v>
      </c>
      <c r="K397" s="620">
        <f t="shared" si="92"/>
        <v>0</v>
      </c>
      <c r="L397" s="620">
        <f t="shared" si="92"/>
        <v>0</v>
      </c>
      <c r="M397" s="620">
        <f t="shared" si="92"/>
        <v>0</v>
      </c>
      <c r="N397" s="620">
        <f t="shared" si="92"/>
        <v>0</v>
      </c>
      <c r="O397" s="620">
        <f t="shared" si="92"/>
        <v>0</v>
      </c>
    </row>
    <row r="398" spans="1:16" x14ac:dyDescent="0.25">
      <c r="A398" s="794" t="s">
        <v>637</v>
      </c>
      <c r="B398" s="781"/>
      <c r="C398" s="781"/>
      <c r="D398" s="792"/>
      <c r="E398" s="781"/>
      <c r="F398" s="783"/>
      <c r="G398" s="618"/>
      <c r="H398" s="618"/>
      <c r="I398" s="620">
        <f>SUM(I394:I397)</f>
        <v>0</v>
      </c>
      <c r="J398" s="620">
        <f t="shared" ref="J398:O398" si="93">SUM(J394:J397)</f>
        <v>0</v>
      </c>
      <c r="K398" s="620">
        <f t="shared" si="93"/>
        <v>0</v>
      </c>
      <c r="L398" s="620">
        <f t="shared" si="93"/>
        <v>0</v>
      </c>
      <c r="M398" s="620">
        <f t="shared" si="93"/>
        <v>0</v>
      </c>
      <c r="N398" s="620">
        <f t="shared" si="93"/>
        <v>0</v>
      </c>
      <c r="O398" s="620">
        <f t="shared" si="93"/>
        <v>0</v>
      </c>
    </row>
    <row r="399" spans="1:16" s="787" customFormat="1" ht="12" thickBot="1" x14ac:dyDescent="0.25">
      <c r="A399" s="784"/>
      <c r="B399" s="784"/>
      <c r="C399" s="784"/>
      <c r="D399" s="779" t="s">
        <v>1000</v>
      </c>
      <c r="E399" s="784"/>
      <c r="F399" s="785"/>
      <c r="G399" s="785"/>
      <c r="H399" s="785"/>
      <c r="I399" s="786">
        <f>+I364+I372+I377+I390-I398</f>
        <v>0</v>
      </c>
      <c r="J399" s="786">
        <f t="shared" ref="J399:O399" si="94">+J364+J372+J377+J390-J398</f>
        <v>0</v>
      </c>
      <c r="K399" s="786">
        <f t="shared" si="94"/>
        <v>0</v>
      </c>
      <c r="L399" s="786">
        <f t="shared" si="94"/>
        <v>0</v>
      </c>
      <c r="M399" s="786">
        <f t="shared" si="94"/>
        <v>0</v>
      </c>
      <c r="N399" s="786">
        <f t="shared" si="94"/>
        <v>0</v>
      </c>
      <c r="O399" s="786">
        <f t="shared" si="94"/>
        <v>0</v>
      </c>
    </row>
    <row r="401" spans="1:20" x14ac:dyDescent="0.25">
      <c r="A401" s="81" t="s">
        <v>154</v>
      </c>
    </row>
    <row r="402" spans="1:20" x14ac:dyDescent="0.25">
      <c r="A402" s="58" t="s">
        <v>639</v>
      </c>
      <c r="B402" s="58" t="s">
        <v>956</v>
      </c>
      <c r="C402" s="58"/>
      <c r="D402" s="613"/>
      <c r="E402" s="58" t="s">
        <v>524</v>
      </c>
      <c r="F402" s="612"/>
      <c r="G402" s="612"/>
      <c r="H402" s="612"/>
      <c r="I402" s="614">
        <v>0</v>
      </c>
      <c r="J402" s="614">
        <v>0</v>
      </c>
      <c r="K402" s="614">
        <v>0</v>
      </c>
      <c r="L402" s="614">
        <v>0</v>
      </c>
      <c r="M402" s="614">
        <v>0</v>
      </c>
      <c r="N402" s="614">
        <v>0</v>
      </c>
      <c r="O402" s="614">
        <v>0</v>
      </c>
    </row>
    <row r="403" spans="1:20" x14ac:dyDescent="0.25">
      <c r="A403" s="58" t="s">
        <v>639</v>
      </c>
      <c r="B403" s="58" t="s">
        <v>957</v>
      </c>
      <c r="C403" s="58"/>
      <c r="D403" s="613"/>
      <c r="E403" s="58" t="s">
        <v>524</v>
      </c>
      <c r="F403" s="612"/>
      <c r="G403" s="612"/>
      <c r="H403" s="612"/>
      <c r="I403" s="614">
        <v>0</v>
      </c>
      <c r="J403" s="614">
        <v>0</v>
      </c>
      <c r="K403" s="614">
        <v>0</v>
      </c>
      <c r="L403" s="614">
        <v>0</v>
      </c>
      <c r="M403" s="614">
        <v>0</v>
      </c>
      <c r="N403" s="614">
        <v>0</v>
      </c>
      <c r="O403" s="614">
        <v>0</v>
      </c>
    </row>
    <row r="404" spans="1:20" x14ac:dyDescent="0.25">
      <c r="A404" s="58" t="s">
        <v>643</v>
      </c>
      <c r="B404" s="58" t="s">
        <v>642</v>
      </c>
      <c r="C404" s="58"/>
      <c r="D404" s="623"/>
      <c r="E404" s="58" t="s">
        <v>524</v>
      </c>
      <c r="F404" s="612"/>
      <c r="G404" s="612"/>
      <c r="H404" s="612"/>
      <c r="I404" s="614">
        <v>0</v>
      </c>
      <c r="J404" s="614">
        <v>0</v>
      </c>
      <c r="K404" s="614">
        <v>0</v>
      </c>
      <c r="L404" s="614">
        <v>0</v>
      </c>
      <c r="M404" s="614">
        <v>0</v>
      </c>
      <c r="N404" s="614">
        <v>0</v>
      </c>
      <c r="O404" s="614">
        <v>0</v>
      </c>
      <c r="P404" s="430"/>
      <c r="Q404" s="430"/>
      <c r="R404" s="430"/>
      <c r="S404" s="430"/>
      <c r="T404" s="430"/>
    </row>
    <row r="405" spans="1:20" x14ac:dyDescent="0.25">
      <c r="A405" s="58" t="s">
        <v>646</v>
      </c>
      <c r="B405" s="58" t="s">
        <v>965</v>
      </c>
      <c r="C405" s="58"/>
      <c r="D405" s="795"/>
      <c r="E405" s="58" t="s">
        <v>524</v>
      </c>
      <c r="F405" s="612"/>
      <c r="G405" s="612"/>
      <c r="H405" s="612"/>
      <c r="I405" s="614"/>
      <c r="J405" s="614"/>
      <c r="K405" s="614"/>
      <c r="L405" s="614"/>
      <c r="M405" s="614"/>
      <c r="N405" s="614"/>
      <c r="O405" s="614"/>
      <c r="P405" s="430"/>
      <c r="Q405" s="430"/>
      <c r="R405" s="430"/>
      <c r="S405" s="430"/>
      <c r="T405" s="430"/>
    </row>
    <row r="406" spans="1:20" s="430" customFormat="1" x14ac:dyDescent="0.25">
      <c r="A406" s="58"/>
      <c r="B406" s="58"/>
      <c r="C406" s="58"/>
      <c r="D406" s="615"/>
      <c r="E406" s="58"/>
      <c r="F406" s="612"/>
      <c r="G406" s="612"/>
      <c r="H406" s="612"/>
      <c r="I406" s="614"/>
      <c r="J406" s="614"/>
      <c r="K406" s="614"/>
      <c r="L406" s="614"/>
      <c r="M406" s="614"/>
      <c r="N406" s="614"/>
      <c r="O406" s="614"/>
      <c r="P406"/>
      <c r="Q406"/>
      <c r="R406"/>
      <c r="S406"/>
      <c r="T406"/>
    </row>
    <row r="407" spans="1:20" x14ac:dyDescent="0.25">
      <c r="A407" s="616" t="s">
        <v>524</v>
      </c>
      <c r="B407" s="617"/>
      <c r="C407" s="617"/>
      <c r="D407" s="619"/>
      <c r="E407" s="617"/>
      <c r="F407" s="618"/>
      <c r="G407" s="618"/>
      <c r="H407" s="618"/>
      <c r="I407" s="620">
        <f t="shared" ref="I407:L407" si="95">SUM(I402:I406)</f>
        <v>0</v>
      </c>
      <c r="J407" s="620">
        <f t="shared" si="95"/>
        <v>0</v>
      </c>
      <c r="K407" s="620">
        <f t="shared" si="95"/>
        <v>0</v>
      </c>
      <c r="L407" s="620">
        <f t="shared" si="95"/>
        <v>0</v>
      </c>
      <c r="M407" s="620">
        <f t="shared" ref="M407:N407" si="96">SUM(M402:M406)</f>
        <v>0</v>
      </c>
      <c r="N407" s="620">
        <f t="shared" si="96"/>
        <v>0</v>
      </c>
      <c r="O407" s="620">
        <f t="shared" ref="O407" si="97">SUM(O402:O406)</f>
        <v>0</v>
      </c>
    </row>
    <row r="409" spans="1:20" x14ac:dyDescent="0.25">
      <c r="A409" s="58" t="s">
        <v>639</v>
      </c>
      <c r="B409" s="58" t="s">
        <v>894</v>
      </c>
      <c r="C409" s="58"/>
      <c r="D409" s="613"/>
      <c r="E409" s="58" t="s">
        <v>619</v>
      </c>
      <c r="F409" s="789"/>
      <c r="G409" s="789"/>
      <c r="H409" s="789"/>
      <c r="I409" s="789"/>
      <c r="J409" s="58"/>
      <c r="K409" s="58"/>
      <c r="L409" s="58"/>
      <c r="M409" s="58"/>
      <c r="N409" s="58"/>
      <c r="O409" s="58"/>
    </row>
    <row r="410" spans="1:20" x14ac:dyDescent="0.25">
      <c r="A410" s="58" t="s">
        <v>643</v>
      </c>
      <c r="B410" s="58" t="s">
        <v>647</v>
      </c>
      <c r="C410" s="58"/>
      <c r="D410" s="613"/>
      <c r="E410" s="58" t="s">
        <v>619</v>
      </c>
      <c r="F410" s="612"/>
      <c r="G410" s="612"/>
      <c r="H410" s="612"/>
      <c r="I410" s="614">
        <v>0</v>
      </c>
      <c r="J410" s="614">
        <v>0</v>
      </c>
      <c r="K410" s="614">
        <v>0</v>
      </c>
      <c r="L410" s="614">
        <v>0</v>
      </c>
      <c r="M410" s="614">
        <v>0</v>
      </c>
      <c r="N410" s="614">
        <v>0</v>
      </c>
      <c r="O410" s="614">
        <v>0</v>
      </c>
    </row>
    <row r="411" spans="1:20" x14ac:dyDescent="0.25">
      <c r="A411" s="58" t="s">
        <v>128</v>
      </c>
      <c r="B411" s="58"/>
      <c r="C411" s="58"/>
      <c r="D411" s="613"/>
      <c r="E411" s="58"/>
      <c r="F411" s="612"/>
      <c r="G411" s="612"/>
      <c r="H411" s="612"/>
      <c r="I411" s="614"/>
      <c r="J411" s="614"/>
      <c r="K411" s="614"/>
      <c r="L411" s="614">
        <v>0</v>
      </c>
      <c r="M411" s="614">
        <v>0</v>
      </c>
      <c r="N411" s="614">
        <v>0</v>
      </c>
      <c r="O411" s="614">
        <v>0</v>
      </c>
    </row>
    <row r="412" spans="1:20" x14ac:dyDescent="0.25">
      <c r="A412" s="616" t="s">
        <v>619</v>
      </c>
      <c r="B412" s="617"/>
      <c r="C412" s="617"/>
      <c r="D412" s="619"/>
      <c r="E412" s="617"/>
      <c r="F412" s="618"/>
      <c r="G412" s="618"/>
      <c r="H412" s="618"/>
      <c r="I412" s="620">
        <f t="shared" ref="I412:L412" si="98">SUM(I410:I411)</f>
        <v>0</v>
      </c>
      <c r="J412" s="620">
        <f t="shared" si="98"/>
        <v>0</v>
      </c>
      <c r="K412" s="620">
        <f t="shared" si="98"/>
        <v>0</v>
      </c>
      <c r="L412" s="620">
        <f t="shared" si="98"/>
        <v>0</v>
      </c>
      <c r="M412" s="620">
        <f t="shared" ref="M412:N412" si="99">SUM(M410:M411)</f>
        <v>0</v>
      </c>
      <c r="N412" s="620">
        <f t="shared" si="99"/>
        <v>0</v>
      </c>
      <c r="O412" s="620">
        <f t="shared" ref="O412" si="100">SUM(O410:O411)</f>
        <v>0</v>
      </c>
    </row>
    <row r="414" spans="1:20" x14ac:dyDescent="0.25">
      <c r="A414" s="58" t="s">
        <v>639</v>
      </c>
      <c r="B414" s="58" t="s">
        <v>640</v>
      </c>
      <c r="C414" s="58"/>
      <c r="D414" s="623"/>
      <c r="E414" s="58" t="s">
        <v>684</v>
      </c>
      <c r="F414" s="612"/>
      <c r="G414" s="612"/>
      <c r="H414" s="612"/>
      <c r="I414" s="614">
        <v>0</v>
      </c>
      <c r="J414" s="614">
        <v>0</v>
      </c>
      <c r="K414" s="614">
        <v>0</v>
      </c>
      <c r="L414" s="614">
        <v>0</v>
      </c>
      <c r="M414" s="614">
        <v>0</v>
      </c>
      <c r="N414" s="614">
        <v>0</v>
      </c>
      <c r="O414" s="614">
        <v>0</v>
      </c>
    </row>
    <row r="415" spans="1:20" x14ac:dyDescent="0.25">
      <c r="A415" s="58" t="s">
        <v>643</v>
      </c>
      <c r="B415" s="58" t="s">
        <v>644</v>
      </c>
      <c r="C415" s="58"/>
      <c r="D415" s="623"/>
      <c r="E415" s="58" t="s">
        <v>684</v>
      </c>
      <c r="F415" s="612"/>
      <c r="G415" s="612"/>
      <c r="H415" s="612"/>
      <c r="I415" s="614">
        <v>0</v>
      </c>
      <c r="J415" s="614">
        <v>0</v>
      </c>
      <c r="K415" s="614">
        <v>0</v>
      </c>
      <c r="L415" s="614">
        <v>0</v>
      </c>
      <c r="M415" s="614">
        <v>0</v>
      </c>
      <c r="N415" s="614">
        <v>0</v>
      </c>
      <c r="O415" s="614">
        <v>0</v>
      </c>
    </row>
    <row r="416" spans="1:20" x14ac:dyDescent="0.25">
      <c r="A416" s="58" t="s">
        <v>643</v>
      </c>
      <c r="B416" s="522" t="s">
        <v>968</v>
      </c>
      <c r="C416" s="522"/>
      <c r="D416" s="795"/>
      <c r="E416" s="58" t="s">
        <v>684</v>
      </c>
      <c r="F416" s="612"/>
      <c r="G416" s="612"/>
      <c r="H416" s="612"/>
      <c r="I416" s="614"/>
      <c r="J416" s="614"/>
      <c r="K416" s="614"/>
      <c r="L416" s="614"/>
      <c r="M416" s="614"/>
      <c r="N416" s="614"/>
      <c r="O416" s="614"/>
    </row>
    <row r="417" spans="1:15" x14ac:dyDescent="0.25">
      <c r="A417" s="58" t="s">
        <v>643</v>
      </c>
      <c r="B417" s="522" t="s">
        <v>968</v>
      </c>
      <c r="C417" s="522"/>
      <c r="D417" s="795"/>
      <c r="E417" s="58" t="s">
        <v>684</v>
      </c>
      <c r="F417" s="612"/>
      <c r="G417" s="612"/>
      <c r="H417" s="612"/>
      <c r="I417" s="614"/>
      <c r="J417" s="614"/>
      <c r="K417" s="614"/>
      <c r="L417" s="614"/>
      <c r="M417" s="614"/>
      <c r="N417" s="614"/>
      <c r="O417" s="614"/>
    </row>
    <row r="418" spans="1:15" x14ac:dyDescent="0.25">
      <c r="A418" s="58" t="s">
        <v>646</v>
      </c>
      <c r="B418" s="522" t="s">
        <v>967</v>
      </c>
      <c r="C418" s="522"/>
      <c r="D418" s="795"/>
      <c r="E418" s="58" t="s">
        <v>684</v>
      </c>
      <c r="F418" s="612"/>
      <c r="G418" s="612"/>
      <c r="H418" s="612"/>
      <c r="I418" s="614"/>
      <c r="J418" s="614"/>
      <c r="K418" s="614"/>
      <c r="L418" s="614"/>
      <c r="M418" s="614"/>
      <c r="N418" s="614"/>
      <c r="O418" s="614"/>
    </row>
    <row r="419" spans="1:15" x14ac:dyDescent="0.25">
      <c r="A419" s="58" t="s">
        <v>646</v>
      </c>
      <c r="B419" s="522" t="s">
        <v>967</v>
      </c>
      <c r="C419" s="522"/>
      <c r="D419" s="795"/>
      <c r="E419" s="58" t="s">
        <v>684</v>
      </c>
      <c r="F419" s="612"/>
      <c r="G419" s="612"/>
      <c r="H419" s="612"/>
      <c r="I419" s="614"/>
      <c r="J419" s="614"/>
      <c r="K419" s="614"/>
      <c r="L419" s="614"/>
      <c r="M419" s="614"/>
      <c r="N419" s="614"/>
      <c r="O419" s="614"/>
    </row>
    <row r="420" spans="1:15" x14ac:dyDescent="0.25">
      <c r="A420" s="58"/>
      <c r="B420" s="522"/>
      <c r="C420" s="522"/>
      <c r="D420" s="615"/>
      <c r="E420" s="522"/>
      <c r="F420" s="612"/>
      <c r="G420" s="612"/>
      <c r="H420" s="612"/>
      <c r="I420" s="614"/>
      <c r="J420" s="614"/>
      <c r="K420" s="614"/>
      <c r="L420" s="614">
        <v>0</v>
      </c>
      <c r="M420" s="614">
        <v>0</v>
      </c>
      <c r="N420" s="614">
        <v>0</v>
      </c>
      <c r="O420" s="614">
        <v>0</v>
      </c>
    </row>
    <row r="421" spans="1:15" x14ac:dyDescent="0.25">
      <c r="A421" s="616" t="s">
        <v>684</v>
      </c>
      <c r="B421" s="617"/>
      <c r="C421" s="617"/>
      <c r="D421" s="619"/>
      <c r="E421" s="617"/>
      <c r="F421" s="618"/>
      <c r="G421" s="618"/>
      <c r="H421" s="618"/>
      <c r="I421" s="620">
        <f t="shared" ref="I421:L421" si="101">SUM(I414:I420)</f>
        <v>0</v>
      </c>
      <c r="J421" s="620">
        <f t="shared" si="101"/>
        <v>0</v>
      </c>
      <c r="K421" s="620">
        <f t="shared" si="101"/>
        <v>0</v>
      </c>
      <c r="L421" s="620">
        <f t="shared" si="101"/>
        <v>0</v>
      </c>
      <c r="M421" s="620">
        <f t="shared" ref="M421:N421" si="102">SUM(M414:M420)</f>
        <v>0</v>
      </c>
      <c r="N421" s="620">
        <f t="shared" si="102"/>
        <v>0</v>
      </c>
      <c r="O421" s="620">
        <f t="shared" ref="O421" si="103">SUM(O414:O420)</f>
        <v>0</v>
      </c>
    </row>
    <row r="423" spans="1:15" x14ac:dyDescent="0.25">
      <c r="A423" s="58" t="s">
        <v>639</v>
      </c>
      <c r="B423" s="58" t="s">
        <v>960</v>
      </c>
      <c r="C423" s="58"/>
      <c r="D423" s="623"/>
      <c r="E423" s="58" t="s">
        <v>582</v>
      </c>
      <c r="F423" s="612"/>
      <c r="G423" s="612"/>
      <c r="H423" s="612"/>
      <c r="I423" s="614">
        <v>0</v>
      </c>
      <c r="J423" s="614">
        <v>0</v>
      </c>
      <c r="K423" s="614">
        <v>0</v>
      </c>
      <c r="L423" s="614">
        <v>0</v>
      </c>
      <c r="M423" s="614">
        <v>0</v>
      </c>
      <c r="N423" s="614">
        <v>0</v>
      </c>
      <c r="O423" s="614">
        <v>0</v>
      </c>
    </row>
    <row r="424" spans="1:15" x14ac:dyDescent="0.25">
      <c r="A424" s="58" t="s">
        <v>639</v>
      </c>
      <c r="B424" s="58" t="s">
        <v>958</v>
      </c>
      <c r="C424" s="58"/>
      <c r="D424" s="623"/>
      <c r="E424" s="58" t="s">
        <v>582</v>
      </c>
      <c r="F424" s="612"/>
      <c r="G424" s="612"/>
      <c r="H424" s="612"/>
      <c r="I424" s="614">
        <v>0</v>
      </c>
      <c r="J424" s="614">
        <v>0</v>
      </c>
      <c r="K424" s="614">
        <v>0</v>
      </c>
      <c r="L424" s="614">
        <v>0</v>
      </c>
      <c r="M424" s="614">
        <v>0</v>
      </c>
      <c r="N424" s="614">
        <v>0</v>
      </c>
      <c r="O424" s="614">
        <v>0</v>
      </c>
    </row>
    <row r="425" spans="1:15" x14ac:dyDescent="0.25">
      <c r="A425" s="58" t="s">
        <v>639</v>
      </c>
      <c r="B425" s="58" t="s">
        <v>959</v>
      </c>
      <c r="C425" s="58"/>
      <c r="D425" s="613"/>
      <c r="E425" s="58" t="s">
        <v>582</v>
      </c>
      <c r="F425" s="612"/>
      <c r="G425" s="612"/>
      <c r="H425" s="612"/>
      <c r="I425" s="614">
        <v>0</v>
      </c>
      <c r="J425" s="614">
        <v>0</v>
      </c>
      <c r="K425" s="614">
        <v>0</v>
      </c>
      <c r="L425" s="614">
        <v>0</v>
      </c>
      <c r="M425" s="614">
        <v>0</v>
      </c>
      <c r="N425" s="614">
        <v>0</v>
      </c>
      <c r="O425" s="614">
        <v>0</v>
      </c>
    </row>
    <row r="426" spans="1:15" x14ac:dyDescent="0.25">
      <c r="A426" s="58" t="s">
        <v>639</v>
      </c>
      <c r="B426" s="58" t="s">
        <v>961</v>
      </c>
      <c r="C426" s="58"/>
      <c r="D426" s="613"/>
      <c r="E426" s="58" t="s">
        <v>582</v>
      </c>
      <c r="F426" s="612"/>
      <c r="G426" s="612"/>
      <c r="H426" s="612"/>
      <c r="I426" s="614"/>
      <c r="J426" s="614"/>
      <c r="K426" s="614"/>
      <c r="L426" s="614"/>
      <c r="M426" s="614"/>
      <c r="N426" s="614"/>
      <c r="O426" s="614"/>
    </row>
    <row r="427" spans="1:15" x14ac:dyDescent="0.25">
      <c r="A427" s="58" t="s">
        <v>639</v>
      </c>
      <c r="B427" s="58" t="s">
        <v>961</v>
      </c>
      <c r="C427" s="58"/>
      <c r="D427" s="613"/>
      <c r="E427" s="58" t="s">
        <v>582</v>
      </c>
      <c r="F427" s="612"/>
      <c r="G427" s="612"/>
      <c r="H427" s="612"/>
      <c r="I427" s="614"/>
      <c r="J427" s="614"/>
      <c r="K427" s="614"/>
      <c r="L427" s="614"/>
      <c r="M427" s="614"/>
      <c r="N427" s="614"/>
      <c r="O427" s="614"/>
    </row>
    <row r="428" spans="1:15" x14ac:dyDescent="0.25">
      <c r="A428" s="58" t="s">
        <v>639</v>
      </c>
      <c r="B428" s="58" t="s">
        <v>962</v>
      </c>
      <c r="C428" s="58"/>
      <c r="D428" s="613"/>
      <c r="E428" s="58" t="s">
        <v>582</v>
      </c>
      <c r="F428" s="612"/>
      <c r="G428" s="612"/>
      <c r="H428" s="612"/>
      <c r="I428" s="614"/>
      <c r="J428" s="614"/>
      <c r="K428" s="614"/>
      <c r="L428" s="614"/>
      <c r="M428" s="614"/>
      <c r="N428" s="614"/>
      <c r="O428" s="614"/>
    </row>
    <row r="429" spans="1:15" x14ac:dyDescent="0.25">
      <c r="A429" s="58"/>
      <c r="B429" s="58"/>
      <c r="C429" s="58"/>
      <c r="D429" s="613"/>
      <c r="E429" s="58"/>
      <c r="F429" s="612"/>
      <c r="G429" s="612"/>
      <c r="H429" s="612"/>
      <c r="I429" s="614"/>
      <c r="J429" s="614"/>
      <c r="K429" s="614"/>
      <c r="L429" s="614"/>
      <c r="M429" s="614"/>
      <c r="N429" s="614"/>
      <c r="O429" s="614"/>
    </row>
    <row r="430" spans="1:15" x14ac:dyDescent="0.25">
      <c r="A430" s="616" t="s">
        <v>582</v>
      </c>
      <c r="B430" s="617"/>
      <c r="C430" s="617"/>
      <c r="D430" s="619"/>
      <c r="E430" s="617"/>
      <c r="F430" s="618"/>
      <c r="G430" s="618"/>
      <c r="H430" s="618"/>
      <c r="I430" s="620">
        <f t="shared" ref="I430:L430" si="104">SUM(I423:I429)</f>
        <v>0</v>
      </c>
      <c r="J430" s="620">
        <f t="shared" si="104"/>
        <v>0</v>
      </c>
      <c r="K430" s="620">
        <f t="shared" si="104"/>
        <v>0</v>
      </c>
      <c r="L430" s="620">
        <f t="shared" si="104"/>
        <v>0</v>
      </c>
      <c r="M430" s="620">
        <f t="shared" ref="M430:N430" si="105">SUM(M423:M429)</f>
        <v>0</v>
      </c>
      <c r="N430" s="620">
        <f t="shared" si="105"/>
        <v>0</v>
      </c>
      <c r="O430" s="620">
        <f t="shared" ref="O430" si="106">SUM(O423:O429)</f>
        <v>0</v>
      </c>
    </row>
    <row r="432" spans="1:15" x14ac:dyDescent="0.25">
      <c r="A432" s="58" t="s">
        <v>639</v>
      </c>
      <c r="B432" s="58" t="s">
        <v>641</v>
      </c>
      <c r="C432" s="58"/>
      <c r="D432" s="613"/>
      <c r="E432" s="58" t="s">
        <v>524</v>
      </c>
      <c r="F432" s="612"/>
      <c r="G432" s="612"/>
      <c r="H432" s="612"/>
      <c r="I432" s="614">
        <v>0</v>
      </c>
      <c r="J432" s="614">
        <v>0</v>
      </c>
      <c r="K432" s="614">
        <v>0</v>
      </c>
      <c r="L432" s="614">
        <v>0</v>
      </c>
      <c r="M432" s="614">
        <v>0</v>
      </c>
      <c r="N432" s="614">
        <v>0</v>
      </c>
      <c r="O432" s="614">
        <v>0</v>
      </c>
    </row>
    <row r="433" spans="1:21" x14ac:dyDescent="0.25">
      <c r="A433" s="58" t="s">
        <v>643</v>
      </c>
      <c r="B433" s="58" t="s">
        <v>963</v>
      </c>
      <c r="C433" s="58"/>
      <c r="D433" s="613"/>
      <c r="E433" s="58" t="s">
        <v>524</v>
      </c>
      <c r="F433" s="612"/>
      <c r="G433" s="612"/>
      <c r="H433" s="612"/>
      <c r="I433" s="614"/>
      <c r="J433" s="614"/>
      <c r="K433" s="614"/>
      <c r="L433" s="614"/>
      <c r="M433" s="614"/>
      <c r="N433" s="614"/>
      <c r="O433" s="614"/>
    </row>
    <row r="434" spans="1:21" x14ac:dyDescent="0.25">
      <c r="A434" s="58" t="s">
        <v>643</v>
      </c>
      <c r="B434" s="58" t="s">
        <v>964</v>
      </c>
      <c r="C434" s="58"/>
      <c r="D434" s="613"/>
      <c r="E434" s="58" t="s">
        <v>524</v>
      </c>
      <c r="F434" s="612"/>
      <c r="G434" s="612"/>
      <c r="H434" s="612"/>
      <c r="I434" s="614"/>
      <c r="J434" s="614"/>
      <c r="K434" s="614"/>
      <c r="L434" s="614"/>
      <c r="M434" s="614"/>
      <c r="N434" s="614"/>
      <c r="O434" s="614"/>
    </row>
    <row r="435" spans="1:21" x14ac:dyDescent="0.25">
      <c r="A435" s="58" t="s">
        <v>639</v>
      </c>
      <c r="B435" s="58" t="s">
        <v>523</v>
      </c>
      <c r="C435" s="58"/>
      <c r="D435" s="613"/>
      <c r="E435" s="58"/>
      <c r="F435" s="612"/>
      <c r="G435" s="612"/>
      <c r="H435" s="612"/>
      <c r="I435" s="614">
        <v>0</v>
      </c>
      <c r="J435" s="614">
        <v>0</v>
      </c>
      <c r="K435" s="614">
        <v>0</v>
      </c>
      <c r="L435" s="614">
        <v>0</v>
      </c>
      <c r="M435" s="614">
        <v>0</v>
      </c>
      <c r="N435" s="614">
        <v>0</v>
      </c>
      <c r="O435" s="614">
        <v>0</v>
      </c>
      <c r="U435" s="607"/>
    </row>
    <row r="436" spans="1:21" x14ac:dyDescent="0.25">
      <c r="A436" s="58" t="s">
        <v>639</v>
      </c>
      <c r="B436" s="58" t="s">
        <v>622</v>
      </c>
      <c r="C436" s="58"/>
      <c r="D436" s="613"/>
      <c r="E436" s="58"/>
      <c r="F436" s="612"/>
      <c r="G436" s="612"/>
      <c r="H436" s="612"/>
      <c r="I436" s="614">
        <v>0</v>
      </c>
      <c r="J436" s="614">
        <v>0</v>
      </c>
      <c r="K436" s="614">
        <v>0</v>
      </c>
      <c r="L436" s="614">
        <v>0</v>
      </c>
      <c r="M436" s="614">
        <v>0</v>
      </c>
      <c r="N436" s="614">
        <v>0</v>
      </c>
      <c r="O436" s="614">
        <v>0</v>
      </c>
      <c r="U436" s="607"/>
    </row>
    <row r="437" spans="1:21" x14ac:dyDescent="0.25">
      <c r="A437" s="58" t="s">
        <v>639</v>
      </c>
      <c r="B437" s="58" t="s">
        <v>969</v>
      </c>
      <c r="C437" s="58"/>
      <c r="D437" s="613"/>
      <c r="E437" s="58" t="s">
        <v>684</v>
      </c>
      <c r="F437" s="612"/>
      <c r="G437" s="612"/>
      <c r="H437" s="612"/>
      <c r="I437" s="614"/>
      <c r="J437" s="614"/>
      <c r="K437" s="614"/>
      <c r="L437" s="614"/>
      <c r="M437" s="614"/>
      <c r="N437" s="614"/>
      <c r="O437" s="614"/>
      <c r="U437" s="607"/>
    </row>
    <row r="438" spans="1:21" x14ac:dyDescent="0.25">
      <c r="A438" s="58" t="s">
        <v>643</v>
      </c>
      <c r="B438" s="58" t="s">
        <v>970</v>
      </c>
      <c r="C438" s="58"/>
      <c r="D438" s="613"/>
      <c r="E438" s="58" t="s">
        <v>684</v>
      </c>
      <c r="F438" s="612"/>
      <c r="G438" s="612"/>
      <c r="H438" s="612"/>
      <c r="I438" s="614"/>
      <c r="J438" s="614"/>
      <c r="K438" s="614"/>
      <c r="L438" s="614"/>
      <c r="M438" s="614"/>
      <c r="N438" s="614"/>
      <c r="O438" s="614"/>
      <c r="U438" s="607"/>
    </row>
    <row r="439" spans="1:21" x14ac:dyDescent="0.25">
      <c r="A439" s="58" t="s">
        <v>646</v>
      </c>
      <c r="B439" s="58" t="s">
        <v>971</v>
      </c>
      <c r="C439" s="58"/>
      <c r="D439" s="613"/>
      <c r="E439" s="58" t="s">
        <v>684</v>
      </c>
      <c r="F439" s="612"/>
      <c r="G439" s="612"/>
      <c r="H439" s="612"/>
      <c r="I439" s="614">
        <v>0</v>
      </c>
      <c r="J439" s="614">
        <v>0</v>
      </c>
      <c r="K439" s="614">
        <v>0</v>
      </c>
      <c r="L439" s="614">
        <v>0</v>
      </c>
      <c r="M439" s="614">
        <v>0</v>
      </c>
      <c r="N439" s="614">
        <v>0</v>
      </c>
      <c r="O439" s="614">
        <v>0</v>
      </c>
    </row>
    <row r="440" spans="1:21" x14ac:dyDescent="0.25">
      <c r="A440" s="58"/>
      <c r="B440" s="58"/>
      <c r="C440" s="58"/>
      <c r="D440" s="613"/>
      <c r="E440" s="58"/>
      <c r="F440" s="612" t="s">
        <v>128</v>
      </c>
      <c r="G440" s="612"/>
      <c r="H440" s="612"/>
      <c r="I440" s="614"/>
      <c r="J440" s="614"/>
      <c r="K440" s="614"/>
      <c r="L440" s="614"/>
      <c r="M440" s="614"/>
      <c r="N440" s="614"/>
      <c r="O440" s="614"/>
    </row>
    <row r="441" spans="1:21" x14ac:dyDescent="0.25">
      <c r="A441" s="616" t="s">
        <v>623</v>
      </c>
      <c r="B441" s="617"/>
      <c r="C441" s="617"/>
      <c r="D441" s="619"/>
      <c r="E441" s="617"/>
      <c r="F441" s="618"/>
      <c r="G441" s="618"/>
      <c r="H441" s="618"/>
      <c r="I441" s="620">
        <f t="shared" ref="I441:L441" si="107">SUM(I432:I440)</f>
        <v>0</v>
      </c>
      <c r="J441" s="620">
        <f t="shared" si="107"/>
        <v>0</v>
      </c>
      <c r="K441" s="620">
        <f t="shared" si="107"/>
        <v>0</v>
      </c>
      <c r="L441" s="620">
        <f t="shared" si="107"/>
        <v>0</v>
      </c>
      <c r="M441" s="620">
        <f t="shared" ref="M441:N441" si="108">SUM(M432:M440)</f>
        <v>0</v>
      </c>
      <c r="N441" s="620">
        <f t="shared" si="108"/>
        <v>0</v>
      </c>
      <c r="O441" s="620">
        <f t="shared" ref="O441" si="109">SUM(O432:O440)</f>
        <v>0</v>
      </c>
    </row>
    <row r="443" spans="1:21" x14ac:dyDescent="0.25">
      <c r="A443" s="624" t="s">
        <v>154</v>
      </c>
      <c r="B443" s="625"/>
      <c r="C443" s="625"/>
      <c r="D443" s="625"/>
      <c r="E443" s="625"/>
      <c r="F443" s="625"/>
      <c r="G443" s="625"/>
      <c r="H443" s="625"/>
      <c r="I443" s="625"/>
      <c r="J443" s="625"/>
      <c r="K443" s="625"/>
      <c r="L443" s="626"/>
      <c r="M443" s="626"/>
      <c r="N443" s="626"/>
      <c r="O443" s="626"/>
    </row>
    <row r="444" spans="1:21" x14ac:dyDescent="0.25">
      <c r="A444" s="617" t="s">
        <v>524</v>
      </c>
      <c r="B444" s="617"/>
      <c r="C444" s="617"/>
      <c r="D444" s="628"/>
      <c r="E444" s="617"/>
      <c r="F444" s="618"/>
      <c r="G444" s="618"/>
      <c r="H444" s="618"/>
      <c r="I444" s="620">
        <f t="shared" ref="I444:O444" si="110">I407</f>
        <v>0</v>
      </c>
      <c r="J444" s="620">
        <f t="shared" si="110"/>
        <v>0</v>
      </c>
      <c r="K444" s="620">
        <f t="shared" si="110"/>
        <v>0</v>
      </c>
      <c r="L444" s="620">
        <f t="shared" si="110"/>
        <v>0</v>
      </c>
      <c r="M444" s="620">
        <f t="shared" si="110"/>
        <v>0</v>
      </c>
      <c r="N444" s="620">
        <f t="shared" si="110"/>
        <v>0</v>
      </c>
      <c r="O444" s="620">
        <f t="shared" si="110"/>
        <v>0</v>
      </c>
    </row>
    <row r="445" spans="1:21" x14ac:dyDescent="0.25">
      <c r="A445" s="790" t="s">
        <v>530</v>
      </c>
      <c r="B445" s="790"/>
      <c r="C445" s="790"/>
      <c r="D445" s="625"/>
      <c r="E445" s="790"/>
      <c r="F445" s="791"/>
      <c r="G445" s="791"/>
      <c r="H445" s="791"/>
      <c r="I445" s="806">
        <f t="shared" ref="I445:O445" si="111">I412</f>
        <v>0</v>
      </c>
      <c r="J445" s="806">
        <f t="shared" si="111"/>
        <v>0</v>
      </c>
      <c r="K445" s="806">
        <f t="shared" si="111"/>
        <v>0</v>
      </c>
      <c r="L445" s="806">
        <f t="shared" si="111"/>
        <v>0</v>
      </c>
      <c r="M445" s="806">
        <f t="shared" si="111"/>
        <v>0</v>
      </c>
      <c r="N445" s="806">
        <f t="shared" si="111"/>
        <v>0</v>
      </c>
      <c r="O445" s="806">
        <f t="shared" si="111"/>
        <v>0</v>
      </c>
    </row>
    <row r="446" spans="1:21" x14ac:dyDescent="0.25">
      <c r="A446" s="617" t="s">
        <v>972</v>
      </c>
      <c r="B446" s="617"/>
      <c r="C446" s="617"/>
      <c r="D446" s="628"/>
      <c r="E446" s="617"/>
      <c r="F446" s="618"/>
      <c r="G446" s="618"/>
      <c r="H446" s="618"/>
      <c r="I446" s="620">
        <f t="shared" ref="I446:O446" si="112">I430</f>
        <v>0</v>
      </c>
      <c r="J446" s="620">
        <f t="shared" si="112"/>
        <v>0</v>
      </c>
      <c r="K446" s="620">
        <f t="shared" si="112"/>
        <v>0</v>
      </c>
      <c r="L446" s="620">
        <f t="shared" si="112"/>
        <v>0</v>
      </c>
      <c r="M446" s="620">
        <f t="shared" si="112"/>
        <v>0</v>
      </c>
      <c r="N446" s="620">
        <f t="shared" si="112"/>
        <v>0</v>
      </c>
      <c r="O446" s="620">
        <f t="shared" si="112"/>
        <v>0</v>
      </c>
    </row>
    <row r="447" spans="1:21" x14ac:dyDescent="0.25">
      <c r="A447" s="790" t="s">
        <v>973</v>
      </c>
      <c r="B447" s="790"/>
      <c r="C447" s="790"/>
      <c r="D447" s="625"/>
      <c r="E447" s="790"/>
      <c r="F447" s="791"/>
      <c r="G447" s="791"/>
      <c r="H447" s="791"/>
      <c r="I447" s="806">
        <f t="shared" ref="I447:O447" si="113">I421</f>
        <v>0</v>
      </c>
      <c r="J447" s="806">
        <f t="shared" si="113"/>
        <v>0</v>
      </c>
      <c r="K447" s="806">
        <f t="shared" si="113"/>
        <v>0</v>
      </c>
      <c r="L447" s="806">
        <f t="shared" si="113"/>
        <v>0</v>
      </c>
      <c r="M447" s="806">
        <f t="shared" si="113"/>
        <v>0</v>
      </c>
      <c r="N447" s="806">
        <f t="shared" si="113"/>
        <v>0</v>
      </c>
      <c r="O447" s="806">
        <f t="shared" si="113"/>
        <v>0</v>
      </c>
    </row>
    <row r="448" spans="1:21" x14ac:dyDescent="0.25">
      <c r="A448" s="617" t="s">
        <v>623</v>
      </c>
      <c r="B448" s="617"/>
      <c r="C448" s="617"/>
      <c r="D448" s="628"/>
      <c r="E448" s="617"/>
      <c r="F448" s="618"/>
      <c r="G448" s="618"/>
      <c r="H448" s="618"/>
      <c r="I448" s="620">
        <f t="shared" ref="I448:L448" si="114">I441</f>
        <v>0</v>
      </c>
      <c r="J448" s="620">
        <f t="shared" si="114"/>
        <v>0</v>
      </c>
      <c r="K448" s="620">
        <f t="shared" si="114"/>
        <v>0</v>
      </c>
      <c r="L448" s="620">
        <f t="shared" si="114"/>
        <v>0</v>
      </c>
      <c r="M448" s="620">
        <f t="shared" ref="M448:N448" si="115">M441</f>
        <v>0</v>
      </c>
      <c r="N448" s="620">
        <f t="shared" si="115"/>
        <v>0</v>
      </c>
      <c r="O448" s="620">
        <f t="shared" ref="O448" si="116">O441</f>
        <v>0</v>
      </c>
    </row>
    <row r="449" spans="1:16" x14ac:dyDescent="0.25">
      <c r="A449" s="624" t="s">
        <v>654</v>
      </c>
      <c r="B449" s="790"/>
      <c r="C449" s="790"/>
      <c r="D449" s="807"/>
      <c r="E449" s="790"/>
      <c r="F449" s="791"/>
      <c r="G449" s="791"/>
      <c r="H449" s="791"/>
      <c r="I449" s="806">
        <f t="shared" ref="I449:L449" si="117">SUM(I444:I448)</f>
        <v>0</v>
      </c>
      <c r="J449" s="806">
        <f t="shared" si="117"/>
        <v>0</v>
      </c>
      <c r="K449" s="806">
        <f t="shared" si="117"/>
        <v>0</v>
      </c>
      <c r="L449" s="806">
        <f t="shared" si="117"/>
        <v>0</v>
      </c>
      <c r="M449" s="806">
        <f t="shared" ref="M449:N449" si="118">SUM(M444:M448)</f>
        <v>0</v>
      </c>
      <c r="N449" s="806">
        <f t="shared" si="118"/>
        <v>0</v>
      </c>
      <c r="O449" s="806">
        <f t="shared" ref="O449" si="119">SUM(O444:O448)</f>
        <v>0</v>
      </c>
    </row>
    <row r="450" spans="1:16" s="787" customFormat="1" ht="11.25" x14ac:dyDescent="0.2">
      <c r="D450" s="803" t="s">
        <v>1000</v>
      </c>
      <c r="F450" s="804"/>
      <c r="G450" s="804"/>
      <c r="H450" s="804"/>
      <c r="I450" s="805">
        <f>+I407+I412+I421+I430+I441-I449</f>
        <v>0</v>
      </c>
      <c r="J450" s="805">
        <f t="shared" ref="J450:O450" si="120">+J407+J412+J421+J430+J441-J449</f>
        <v>0</v>
      </c>
      <c r="K450" s="805">
        <f t="shared" si="120"/>
        <v>0</v>
      </c>
      <c r="L450" s="805">
        <f t="shared" si="120"/>
        <v>0</v>
      </c>
      <c r="M450" s="805">
        <f t="shared" si="120"/>
        <v>0</v>
      </c>
      <c r="N450" s="805">
        <f t="shared" si="120"/>
        <v>0</v>
      </c>
      <c r="O450" s="805">
        <f t="shared" si="120"/>
        <v>0</v>
      </c>
    </row>
    <row r="451" spans="1:16" x14ac:dyDescent="0.25">
      <c r="A451" s="796"/>
      <c r="B451" s="796"/>
      <c r="C451" s="796"/>
      <c r="D451" s="797"/>
      <c r="E451" s="796"/>
      <c r="F451" s="798"/>
      <c r="G451" s="798"/>
      <c r="H451" s="798"/>
      <c r="I451" s="798"/>
      <c r="J451" s="796"/>
      <c r="K451" s="796"/>
      <c r="L451" s="796"/>
      <c r="M451" s="796"/>
      <c r="N451" s="796"/>
      <c r="O451" s="796"/>
      <c r="P451" s="796"/>
    </row>
    <row r="453" spans="1:16" x14ac:dyDescent="0.25">
      <c r="A453" s="62" t="s">
        <v>980</v>
      </c>
    </row>
    <row r="454" spans="1:16" x14ac:dyDescent="0.25">
      <c r="A454" s="58"/>
      <c r="B454" s="58"/>
      <c r="C454" s="58"/>
      <c r="D454" s="613"/>
      <c r="E454" s="58" t="s">
        <v>869</v>
      </c>
      <c r="F454" s="612"/>
      <c r="G454" s="612"/>
      <c r="H454" s="612"/>
      <c r="I454" s="614">
        <v>0</v>
      </c>
      <c r="J454" s="614">
        <v>0</v>
      </c>
      <c r="K454" s="614">
        <v>0</v>
      </c>
      <c r="L454" s="614">
        <v>0</v>
      </c>
      <c r="M454" s="614">
        <v>0</v>
      </c>
      <c r="N454" s="614">
        <v>0</v>
      </c>
      <c r="O454" s="614">
        <v>0</v>
      </c>
    </row>
    <row r="455" spans="1:16" x14ac:dyDescent="0.25">
      <c r="A455" s="58"/>
      <c r="B455" s="58"/>
      <c r="C455" s="58"/>
      <c r="D455" s="613"/>
      <c r="E455" s="58"/>
      <c r="F455" s="612"/>
      <c r="G455" s="612"/>
      <c r="H455" s="612"/>
      <c r="I455" s="614"/>
      <c r="J455" s="614"/>
      <c r="K455" s="614"/>
      <c r="L455" s="614"/>
      <c r="M455" s="614"/>
      <c r="N455" s="614"/>
      <c r="O455" s="614"/>
    </row>
    <row r="456" spans="1:16" x14ac:dyDescent="0.25">
      <c r="A456" s="616" t="s">
        <v>887</v>
      </c>
      <c r="B456" s="617"/>
      <c r="C456" s="617"/>
      <c r="D456" s="619"/>
      <c r="E456" s="617"/>
      <c r="F456" s="618"/>
      <c r="G456" s="618"/>
      <c r="H456" s="618"/>
      <c r="I456" s="620">
        <f t="shared" ref="I456:O456" si="121">SUM(I454:I455)</f>
        <v>0</v>
      </c>
      <c r="J456" s="620">
        <f t="shared" si="121"/>
        <v>0</v>
      </c>
      <c r="K456" s="620">
        <f t="shared" si="121"/>
        <v>0</v>
      </c>
      <c r="L456" s="620">
        <f t="shared" si="121"/>
        <v>0</v>
      </c>
      <c r="M456" s="620">
        <f t="shared" si="121"/>
        <v>0</v>
      </c>
      <c r="N456" s="620">
        <f t="shared" si="121"/>
        <v>0</v>
      </c>
      <c r="O456" s="620">
        <f t="shared" si="121"/>
        <v>0</v>
      </c>
    </row>
    <row r="458" spans="1:16" x14ac:dyDescent="0.25">
      <c r="A458" s="576">
        <v>6000</v>
      </c>
      <c r="B458" s="58" t="s">
        <v>649</v>
      </c>
      <c r="C458" s="58"/>
      <c r="D458" s="613"/>
      <c r="E458" s="58" t="s">
        <v>524</v>
      </c>
      <c r="F458" s="789"/>
      <c r="G458" s="789"/>
      <c r="H458" s="789"/>
      <c r="I458" s="614">
        <v>0</v>
      </c>
      <c r="J458" s="614">
        <v>0</v>
      </c>
      <c r="K458" s="614">
        <v>0</v>
      </c>
      <c r="L458" s="614">
        <v>0</v>
      </c>
      <c r="M458" s="614">
        <v>0</v>
      </c>
      <c r="N458" s="614">
        <v>0</v>
      </c>
      <c r="O458" s="614">
        <v>0</v>
      </c>
    </row>
    <row r="459" spans="1:16" x14ac:dyDescent="0.25">
      <c r="A459" s="58"/>
      <c r="B459" s="58" t="s">
        <v>975</v>
      </c>
      <c r="C459" s="58"/>
      <c r="D459" s="613"/>
      <c r="E459" s="58" t="s">
        <v>524</v>
      </c>
      <c r="F459" s="789"/>
      <c r="G459" s="789"/>
      <c r="H459" s="789"/>
      <c r="I459" s="614"/>
      <c r="J459" s="614"/>
      <c r="K459" s="614"/>
      <c r="L459" s="614"/>
      <c r="M459" s="614"/>
      <c r="N459" s="614"/>
      <c r="O459" s="614"/>
    </row>
    <row r="460" spans="1:16" x14ac:dyDescent="0.25">
      <c r="A460" s="58"/>
      <c r="B460" s="58" t="s">
        <v>984</v>
      </c>
      <c r="C460" s="58"/>
      <c r="D460" s="613"/>
      <c r="E460" s="58" t="s">
        <v>524</v>
      </c>
      <c r="F460" s="789"/>
      <c r="G460" s="789"/>
      <c r="H460" s="789"/>
      <c r="I460" s="614"/>
      <c r="J460" s="614"/>
      <c r="K460" s="614"/>
      <c r="L460" s="614"/>
      <c r="M460" s="614"/>
      <c r="N460" s="614"/>
      <c r="O460" s="614"/>
    </row>
    <row r="461" spans="1:16" x14ac:dyDescent="0.25">
      <c r="A461" s="58"/>
      <c r="B461" s="58"/>
      <c r="C461" s="58"/>
      <c r="D461" s="613"/>
      <c r="E461" s="58"/>
      <c r="F461" s="612" t="s">
        <v>128</v>
      </c>
      <c r="G461" s="612"/>
      <c r="H461" s="612"/>
      <c r="I461" s="614"/>
      <c r="J461" s="614"/>
      <c r="K461" s="614"/>
      <c r="L461" s="614"/>
      <c r="M461" s="614"/>
      <c r="N461" s="614"/>
      <c r="O461" s="614"/>
    </row>
    <row r="462" spans="1:16" x14ac:dyDescent="0.25">
      <c r="A462" s="616" t="s">
        <v>524</v>
      </c>
      <c r="B462" s="617"/>
      <c r="C462" s="617"/>
      <c r="D462" s="619"/>
      <c r="E462" s="617"/>
      <c r="F462" s="618"/>
      <c r="G462" s="618"/>
      <c r="H462" s="618"/>
      <c r="I462" s="620">
        <f>SUM(I458:I461)</f>
        <v>0</v>
      </c>
      <c r="J462" s="620">
        <f t="shared" ref="J462:O462" si="122">SUM(J458:J461)</f>
        <v>0</v>
      </c>
      <c r="K462" s="620">
        <f t="shared" si="122"/>
        <v>0</v>
      </c>
      <c r="L462" s="620">
        <f t="shared" si="122"/>
        <v>0</v>
      </c>
      <c r="M462" s="620">
        <f t="shared" si="122"/>
        <v>0</v>
      </c>
      <c r="N462" s="620">
        <f t="shared" si="122"/>
        <v>0</v>
      </c>
      <c r="O462" s="620">
        <f t="shared" si="122"/>
        <v>0</v>
      </c>
    </row>
    <row r="463" spans="1:16" x14ac:dyDescent="0.25">
      <c r="I463" s="636"/>
      <c r="J463" s="636"/>
      <c r="K463" s="636"/>
      <c r="L463" s="636"/>
      <c r="M463" s="636"/>
      <c r="N463" s="636"/>
      <c r="O463" s="636"/>
    </row>
    <row r="464" spans="1:16" x14ac:dyDescent="0.25">
      <c r="A464" s="58"/>
      <c r="B464" s="58" t="s">
        <v>894</v>
      </c>
      <c r="C464" s="58"/>
      <c r="D464" s="613"/>
      <c r="E464" s="613" t="s">
        <v>619</v>
      </c>
      <c r="F464" s="789"/>
      <c r="G464" s="789"/>
      <c r="H464" s="789"/>
      <c r="I464" s="614">
        <v>0</v>
      </c>
      <c r="J464" s="614">
        <v>0</v>
      </c>
      <c r="K464" s="614">
        <v>0</v>
      </c>
      <c r="L464" s="614">
        <v>0</v>
      </c>
      <c r="M464" s="614">
        <v>0</v>
      </c>
      <c r="N464" s="614">
        <v>0</v>
      </c>
      <c r="O464" s="614">
        <v>0</v>
      </c>
    </row>
    <row r="465" spans="1:15" x14ac:dyDescent="0.25">
      <c r="A465" s="58"/>
      <c r="B465" s="58" t="s">
        <v>894</v>
      </c>
      <c r="C465" s="58"/>
      <c r="D465" s="613"/>
      <c r="E465" s="613" t="s">
        <v>619</v>
      </c>
      <c r="F465" s="789"/>
      <c r="G465" s="789"/>
      <c r="H465" s="789"/>
      <c r="I465" s="614"/>
      <c r="J465" s="614"/>
      <c r="K465" s="614"/>
      <c r="L465" s="614"/>
      <c r="M465" s="614"/>
      <c r="N465" s="614"/>
      <c r="O465" s="614"/>
    </row>
    <row r="466" spans="1:15" x14ac:dyDescent="0.25">
      <c r="A466" s="58"/>
      <c r="B466" s="58"/>
      <c r="C466" s="58"/>
      <c r="D466" s="613"/>
      <c r="E466" s="58"/>
      <c r="F466" s="612" t="s">
        <v>128</v>
      </c>
      <c r="G466" s="612"/>
      <c r="H466" s="612"/>
      <c r="I466" s="614"/>
      <c r="J466" s="614"/>
      <c r="K466" s="614"/>
      <c r="L466" s="614"/>
      <c r="M466" s="614"/>
      <c r="N466" s="614"/>
      <c r="O466" s="614"/>
    </row>
    <row r="467" spans="1:15" x14ac:dyDescent="0.25">
      <c r="A467" s="616" t="s">
        <v>619</v>
      </c>
      <c r="B467" s="617"/>
      <c r="C467" s="617"/>
      <c r="D467" s="619"/>
      <c r="E467" s="617"/>
      <c r="F467" s="618"/>
      <c r="G467" s="618"/>
      <c r="H467" s="618"/>
      <c r="I467" s="620">
        <f>SUM(I464:I466)</f>
        <v>0</v>
      </c>
      <c r="J467" s="620">
        <f t="shared" ref="J467:O467" si="123">SUM(J464:J466)</f>
        <v>0</v>
      </c>
      <c r="K467" s="620">
        <f t="shared" si="123"/>
        <v>0</v>
      </c>
      <c r="L467" s="620">
        <f t="shared" si="123"/>
        <v>0</v>
      </c>
      <c r="M467" s="620">
        <f t="shared" si="123"/>
        <v>0</v>
      </c>
      <c r="N467" s="620">
        <f t="shared" si="123"/>
        <v>0</v>
      </c>
      <c r="O467" s="620">
        <f t="shared" si="123"/>
        <v>0</v>
      </c>
    </row>
    <row r="468" spans="1:15" x14ac:dyDescent="0.25">
      <c r="I468" s="636"/>
      <c r="J468" s="636"/>
      <c r="K468" s="636"/>
      <c r="L468" s="636"/>
      <c r="M468" s="636"/>
      <c r="N468" s="636"/>
      <c r="O468" s="636"/>
    </row>
    <row r="469" spans="1:15" x14ac:dyDescent="0.25">
      <c r="A469" s="58"/>
      <c r="B469" s="58" t="s">
        <v>977</v>
      </c>
      <c r="C469" s="58"/>
      <c r="D469" s="613"/>
      <c r="E469" s="58" t="s">
        <v>684</v>
      </c>
      <c r="F469" s="789"/>
      <c r="G469" s="789"/>
      <c r="H469" s="789"/>
      <c r="I469" s="614">
        <v>0</v>
      </c>
      <c r="J469" s="614">
        <v>0</v>
      </c>
      <c r="K469" s="614">
        <v>0</v>
      </c>
      <c r="L469" s="614">
        <v>0</v>
      </c>
      <c r="M469" s="614">
        <v>0</v>
      </c>
      <c r="N469" s="614">
        <v>0</v>
      </c>
      <c r="O469" s="614">
        <v>0</v>
      </c>
    </row>
    <row r="470" spans="1:15" x14ac:dyDescent="0.25">
      <c r="A470" s="58"/>
      <c r="B470" s="58" t="s">
        <v>1002</v>
      </c>
      <c r="C470" s="58"/>
      <c r="D470" s="613"/>
      <c r="E470" s="58" t="s">
        <v>684</v>
      </c>
      <c r="F470" s="789"/>
      <c r="G470" s="789"/>
      <c r="H470" s="789"/>
      <c r="I470" s="614"/>
      <c r="J470" s="614"/>
      <c r="K470" s="614"/>
      <c r="L470" s="614"/>
      <c r="M470" s="614"/>
      <c r="N470" s="614"/>
      <c r="O470" s="614"/>
    </row>
    <row r="471" spans="1:15" x14ac:dyDescent="0.25">
      <c r="A471" s="58"/>
      <c r="B471" s="58" t="s">
        <v>985</v>
      </c>
      <c r="C471" s="58"/>
      <c r="D471" s="613"/>
      <c r="E471" s="58" t="s">
        <v>684</v>
      </c>
      <c r="F471" s="789"/>
      <c r="G471" s="789"/>
      <c r="H471" s="789"/>
      <c r="I471" s="614"/>
      <c r="J471" s="614"/>
      <c r="K471" s="614"/>
      <c r="L471" s="614"/>
      <c r="M471" s="614"/>
      <c r="N471" s="614"/>
      <c r="O471" s="614"/>
    </row>
    <row r="472" spans="1:15" x14ac:dyDescent="0.25">
      <c r="A472" s="58"/>
      <c r="B472" s="58" t="s">
        <v>981</v>
      </c>
      <c r="C472" s="58"/>
      <c r="D472" s="613"/>
      <c r="E472" s="58" t="s">
        <v>684</v>
      </c>
      <c r="F472" s="789"/>
      <c r="G472" s="789"/>
      <c r="H472" s="789"/>
      <c r="I472" s="614"/>
      <c r="J472" s="614"/>
      <c r="K472" s="614"/>
      <c r="L472" s="614"/>
      <c r="M472" s="614"/>
      <c r="N472" s="614"/>
      <c r="O472" s="614"/>
    </row>
    <row r="473" spans="1:15" x14ac:dyDescent="0.25">
      <c r="A473" s="58"/>
      <c r="B473" s="58" t="s">
        <v>986</v>
      </c>
      <c r="C473" s="58"/>
      <c r="D473" s="613"/>
      <c r="E473" s="58" t="s">
        <v>684</v>
      </c>
      <c r="F473" s="789"/>
      <c r="G473" s="789"/>
      <c r="H473" s="789"/>
      <c r="I473" s="614"/>
      <c r="J473" s="614"/>
      <c r="K473" s="614"/>
      <c r="L473" s="614"/>
      <c r="M473" s="614"/>
      <c r="N473" s="614"/>
      <c r="O473" s="614"/>
    </row>
    <row r="474" spans="1:15" x14ac:dyDescent="0.25">
      <c r="A474" s="58"/>
      <c r="B474" s="58" t="s">
        <v>644</v>
      </c>
      <c r="C474" s="58"/>
      <c r="D474" s="613"/>
      <c r="E474" s="58" t="s">
        <v>684</v>
      </c>
      <c r="F474" s="789"/>
      <c r="G474" s="789"/>
      <c r="H474" s="789"/>
      <c r="I474" s="614"/>
      <c r="J474" s="614"/>
      <c r="K474" s="614"/>
      <c r="L474" s="614"/>
      <c r="M474" s="614"/>
      <c r="N474" s="614"/>
      <c r="O474" s="614"/>
    </row>
    <row r="475" spans="1:15" x14ac:dyDescent="0.25">
      <c r="A475" s="58"/>
      <c r="B475" s="58" t="s">
        <v>987</v>
      </c>
      <c r="C475" s="58"/>
      <c r="D475" s="613"/>
      <c r="E475" s="58" t="s">
        <v>684</v>
      </c>
      <c r="F475" s="789"/>
      <c r="G475" s="789"/>
      <c r="H475" s="789"/>
      <c r="I475" s="614"/>
      <c r="J475" s="614"/>
      <c r="K475" s="614"/>
      <c r="L475" s="614"/>
      <c r="M475" s="614"/>
      <c r="N475" s="614"/>
      <c r="O475" s="614"/>
    </row>
    <row r="476" spans="1:15" x14ac:dyDescent="0.25">
      <c r="A476" s="58"/>
      <c r="B476" s="58" t="s">
        <v>926</v>
      </c>
      <c r="C476" s="58"/>
      <c r="D476" s="613"/>
      <c r="E476" s="58" t="s">
        <v>684</v>
      </c>
      <c r="F476" s="789"/>
      <c r="G476" s="789"/>
      <c r="H476" s="789"/>
      <c r="I476" s="614"/>
      <c r="J476" s="614"/>
      <c r="K476" s="614"/>
      <c r="L476" s="614"/>
      <c r="M476" s="614"/>
      <c r="N476" s="614"/>
      <c r="O476" s="614"/>
    </row>
    <row r="477" spans="1:15" x14ac:dyDescent="0.25">
      <c r="A477" s="58"/>
      <c r="B477" s="58" t="s">
        <v>657</v>
      </c>
      <c r="C477" s="58"/>
      <c r="D477" s="613"/>
      <c r="E477" s="58" t="s">
        <v>684</v>
      </c>
      <c r="F477" s="789"/>
      <c r="G477" s="789"/>
      <c r="H477" s="789"/>
      <c r="I477" s="614"/>
      <c r="J477" s="614"/>
      <c r="K477" s="614"/>
      <c r="L477" s="614"/>
      <c r="M477" s="614"/>
      <c r="N477" s="614"/>
      <c r="O477" s="614"/>
    </row>
    <row r="478" spans="1:15" x14ac:dyDescent="0.25">
      <c r="A478" s="58"/>
      <c r="B478" s="58" t="s">
        <v>979</v>
      </c>
      <c r="C478" s="58"/>
      <c r="D478" s="613"/>
      <c r="E478" s="58" t="s">
        <v>684</v>
      </c>
      <c r="F478" s="789"/>
      <c r="G478" s="789"/>
      <c r="H478" s="789"/>
      <c r="I478" s="614"/>
      <c r="J478" s="614"/>
      <c r="K478" s="614"/>
      <c r="L478" s="614"/>
      <c r="M478" s="614"/>
      <c r="N478" s="614"/>
      <c r="O478" s="614"/>
    </row>
    <row r="479" spans="1:15" x14ac:dyDescent="0.25">
      <c r="A479" s="58"/>
      <c r="B479" s="58" t="s">
        <v>977</v>
      </c>
      <c r="C479" s="58"/>
      <c r="D479" s="613"/>
      <c r="E479" s="58" t="s">
        <v>684</v>
      </c>
      <c r="F479" s="789"/>
      <c r="G479" s="789"/>
      <c r="H479" s="789"/>
      <c r="I479" s="614"/>
      <c r="J479" s="614"/>
      <c r="K479" s="614"/>
      <c r="L479" s="614"/>
      <c r="M479" s="614"/>
      <c r="N479" s="614"/>
      <c r="O479" s="614"/>
    </row>
    <row r="480" spans="1:15" x14ac:dyDescent="0.25">
      <c r="A480" s="58"/>
      <c r="B480" s="58" t="s">
        <v>982</v>
      </c>
      <c r="C480" s="58"/>
      <c r="D480" s="613"/>
      <c r="E480" s="58" t="s">
        <v>684</v>
      </c>
      <c r="F480" s="789"/>
      <c r="G480" s="789"/>
      <c r="H480" s="789"/>
      <c r="I480" s="614"/>
      <c r="J480" s="614"/>
      <c r="K480" s="614"/>
      <c r="L480" s="614"/>
      <c r="M480" s="614"/>
      <c r="N480" s="614"/>
      <c r="O480" s="614"/>
    </row>
    <row r="481" spans="1:15" x14ac:dyDescent="0.25">
      <c r="A481" s="58"/>
      <c r="B481" s="58"/>
      <c r="C481" s="58"/>
      <c r="D481" s="613"/>
      <c r="E481" s="58"/>
      <c r="F481" s="612" t="s">
        <v>128</v>
      </c>
      <c r="G481" s="612"/>
      <c r="H481" s="612"/>
      <c r="I481" s="614"/>
      <c r="J481" s="614"/>
      <c r="K481" s="614"/>
      <c r="L481" s="614"/>
      <c r="M481" s="614"/>
      <c r="N481" s="614"/>
      <c r="O481" s="614"/>
    </row>
    <row r="482" spans="1:15" x14ac:dyDescent="0.25">
      <c r="A482" s="616" t="s">
        <v>684</v>
      </c>
      <c r="B482" s="617"/>
      <c r="C482" s="617"/>
      <c r="D482" s="619"/>
      <c r="E482" s="617"/>
      <c r="F482" s="618"/>
      <c r="G482" s="618"/>
      <c r="H482" s="618"/>
      <c r="I482" s="620">
        <f>SUM(I469:I481)</f>
        <v>0</v>
      </c>
      <c r="J482" s="620">
        <f t="shared" ref="J482:O482" si="124">SUM(J469:J481)</f>
        <v>0</v>
      </c>
      <c r="K482" s="620">
        <f t="shared" si="124"/>
        <v>0</v>
      </c>
      <c r="L482" s="620">
        <f t="shared" si="124"/>
        <v>0</v>
      </c>
      <c r="M482" s="620">
        <f t="shared" si="124"/>
        <v>0</v>
      </c>
      <c r="N482" s="620">
        <f t="shared" si="124"/>
        <v>0</v>
      </c>
      <c r="O482" s="620">
        <f t="shared" si="124"/>
        <v>0</v>
      </c>
    </row>
    <row r="483" spans="1:15" x14ac:dyDescent="0.25">
      <c r="I483" s="636"/>
      <c r="J483" s="636"/>
      <c r="K483" s="636"/>
      <c r="L483" s="636"/>
      <c r="M483" s="636"/>
      <c r="N483" s="636"/>
      <c r="O483" s="636"/>
    </row>
    <row r="484" spans="1:15" x14ac:dyDescent="0.25">
      <c r="A484" s="58"/>
      <c r="B484" s="58" t="s">
        <v>622</v>
      </c>
      <c r="C484" s="58"/>
      <c r="D484" s="613"/>
      <c r="E484" s="58"/>
      <c r="F484" s="789"/>
      <c r="G484" s="789"/>
      <c r="H484" s="789"/>
      <c r="I484" s="614">
        <v>0</v>
      </c>
      <c r="J484" s="614">
        <v>0</v>
      </c>
      <c r="K484" s="614">
        <v>0</v>
      </c>
      <c r="L484" s="614">
        <v>0</v>
      </c>
      <c r="M484" s="614">
        <v>0</v>
      </c>
      <c r="N484" s="614">
        <v>0</v>
      </c>
      <c r="O484" s="614">
        <v>0</v>
      </c>
    </row>
    <row r="485" spans="1:15" x14ac:dyDescent="0.25">
      <c r="A485" s="58"/>
      <c r="B485" s="58" t="s">
        <v>988</v>
      </c>
      <c r="C485" s="58"/>
      <c r="D485" s="613"/>
      <c r="E485" s="58"/>
      <c r="F485" s="789"/>
      <c r="G485" s="789"/>
      <c r="H485" s="789"/>
      <c r="I485" s="614"/>
      <c r="J485" s="614"/>
      <c r="K485" s="614"/>
      <c r="L485" s="614"/>
      <c r="M485" s="614"/>
      <c r="N485" s="614"/>
      <c r="O485" s="614"/>
    </row>
    <row r="486" spans="1:15" x14ac:dyDescent="0.25">
      <c r="A486" s="58"/>
      <c r="B486" s="58" t="s">
        <v>989</v>
      </c>
      <c r="C486" s="58"/>
      <c r="D486" s="613"/>
      <c r="E486" s="58"/>
      <c r="F486" s="789"/>
      <c r="G486" s="789"/>
      <c r="H486" s="789"/>
      <c r="I486" s="614"/>
      <c r="J486" s="614"/>
      <c r="K486" s="614"/>
      <c r="L486" s="614"/>
      <c r="M486" s="614"/>
      <c r="N486" s="614"/>
      <c r="O486" s="614"/>
    </row>
    <row r="487" spans="1:15" x14ac:dyDescent="0.25">
      <c r="A487" s="58"/>
      <c r="B487" s="58" t="s">
        <v>523</v>
      </c>
      <c r="C487" s="58"/>
      <c r="D487" s="613"/>
      <c r="E487" s="58"/>
      <c r="F487" s="789"/>
      <c r="G487" s="789"/>
      <c r="H487" s="789"/>
      <c r="I487" s="614"/>
      <c r="J487" s="614"/>
      <c r="K487" s="614"/>
      <c r="L487" s="614"/>
      <c r="M487" s="614"/>
      <c r="N487" s="614"/>
      <c r="O487" s="614"/>
    </row>
    <row r="488" spans="1:15" x14ac:dyDescent="0.25">
      <c r="A488" s="58"/>
      <c r="B488" s="58" t="s">
        <v>929</v>
      </c>
      <c r="C488" s="58"/>
      <c r="D488" s="613"/>
      <c r="E488" s="58"/>
      <c r="F488" s="789"/>
      <c r="G488" s="789"/>
      <c r="H488" s="789"/>
      <c r="I488" s="614"/>
      <c r="J488" s="614"/>
      <c r="K488" s="614"/>
      <c r="L488" s="614"/>
      <c r="M488" s="614"/>
      <c r="N488" s="614"/>
      <c r="O488" s="614"/>
    </row>
    <row r="489" spans="1:15" x14ac:dyDescent="0.25">
      <c r="A489" s="58"/>
      <c r="B489" s="58" t="s">
        <v>648</v>
      </c>
      <c r="C489" s="58"/>
      <c r="D489" s="613"/>
      <c r="E489" s="58"/>
      <c r="F489" s="789"/>
      <c r="G489" s="789"/>
      <c r="H489" s="789"/>
      <c r="I489" s="614"/>
      <c r="J489" s="614"/>
      <c r="K489" s="614"/>
      <c r="L489" s="614"/>
      <c r="M489" s="614"/>
      <c r="N489" s="614"/>
      <c r="O489" s="614"/>
    </row>
    <row r="490" spans="1:15" x14ac:dyDescent="0.25">
      <c r="A490" s="58"/>
      <c r="B490" s="58" t="s">
        <v>638</v>
      </c>
      <c r="C490" s="58"/>
      <c r="D490" s="613"/>
      <c r="E490" s="58"/>
      <c r="F490" s="789"/>
      <c r="G490" s="789"/>
      <c r="H490" s="789"/>
      <c r="I490" s="614"/>
      <c r="J490" s="614"/>
      <c r="K490" s="614"/>
      <c r="L490" s="614"/>
      <c r="M490" s="614"/>
      <c r="N490" s="614"/>
      <c r="O490" s="614"/>
    </row>
    <row r="491" spans="1:15" x14ac:dyDescent="0.25">
      <c r="A491" s="58"/>
      <c r="B491" s="58" t="s">
        <v>990</v>
      </c>
      <c r="C491" s="58"/>
      <c r="D491" s="613"/>
      <c r="E491" s="58"/>
      <c r="F491" s="789"/>
      <c r="G491" s="789"/>
      <c r="H491" s="789"/>
      <c r="I491" s="614"/>
      <c r="J491" s="614"/>
      <c r="K491" s="614"/>
      <c r="L491" s="614"/>
      <c r="M491" s="614"/>
      <c r="N491" s="614"/>
      <c r="O491" s="614"/>
    </row>
    <row r="492" spans="1:15" x14ac:dyDescent="0.25">
      <c r="A492" s="58"/>
      <c r="B492" s="58" t="s">
        <v>626</v>
      </c>
      <c r="C492" s="58"/>
      <c r="D492" s="613"/>
      <c r="E492" s="58"/>
      <c r="F492" s="789"/>
      <c r="G492" s="789"/>
      <c r="H492" s="789"/>
      <c r="I492" s="614"/>
      <c r="J492" s="614"/>
      <c r="K492" s="614"/>
      <c r="L492" s="614"/>
      <c r="M492" s="614"/>
      <c r="N492" s="614"/>
      <c r="O492" s="614"/>
    </row>
    <row r="493" spans="1:15" x14ac:dyDescent="0.25">
      <c r="A493" s="58"/>
      <c r="B493" s="58"/>
      <c r="C493" s="58"/>
      <c r="D493" s="613"/>
      <c r="E493" s="58"/>
      <c r="F493" s="612" t="s">
        <v>128</v>
      </c>
      <c r="G493" s="612"/>
      <c r="H493" s="612"/>
      <c r="I493" s="614"/>
      <c r="J493" s="614"/>
      <c r="K493" s="614"/>
      <c r="L493" s="614"/>
      <c r="M493" s="614"/>
      <c r="N493" s="614"/>
      <c r="O493" s="614"/>
    </row>
    <row r="494" spans="1:15" x14ac:dyDescent="0.25">
      <c r="A494" s="616" t="s">
        <v>623</v>
      </c>
      <c r="B494" s="617"/>
      <c r="C494" s="617"/>
      <c r="D494" s="619"/>
      <c r="E494" s="617"/>
      <c r="F494" s="618"/>
      <c r="G494" s="618"/>
      <c r="H494" s="618"/>
      <c r="I494" s="620">
        <f>SUM(I484:I493)</f>
        <v>0</v>
      </c>
      <c r="J494" s="620">
        <f t="shared" ref="J494:O494" si="125">SUM(J484:J493)</f>
        <v>0</v>
      </c>
      <c r="K494" s="620">
        <f t="shared" si="125"/>
        <v>0</v>
      </c>
      <c r="L494" s="620">
        <f t="shared" si="125"/>
        <v>0</v>
      </c>
      <c r="M494" s="620">
        <f t="shared" si="125"/>
        <v>0</v>
      </c>
      <c r="N494" s="620">
        <f t="shared" si="125"/>
        <v>0</v>
      </c>
      <c r="O494" s="620">
        <f t="shared" si="125"/>
        <v>0</v>
      </c>
    </row>
    <row r="496" spans="1:15" x14ac:dyDescent="0.25">
      <c r="A496" s="624" t="s">
        <v>991</v>
      </c>
      <c r="B496" s="625"/>
      <c r="C496" s="625"/>
      <c r="D496" s="625"/>
      <c r="E496" s="625"/>
      <c r="F496" s="625"/>
      <c r="G496" s="625"/>
      <c r="H496" s="625"/>
      <c r="I496" s="625"/>
      <c r="J496" s="625"/>
      <c r="K496" s="625"/>
      <c r="L496" s="626"/>
      <c r="M496" s="626"/>
      <c r="N496" s="626"/>
      <c r="O496" s="626"/>
    </row>
    <row r="497" spans="1:15" x14ac:dyDescent="0.25">
      <c r="A497" s="616" t="s">
        <v>1001</v>
      </c>
      <c r="B497" s="628"/>
      <c r="C497" s="628"/>
      <c r="D497" s="628"/>
      <c r="E497" s="628"/>
      <c r="F497" s="628"/>
      <c r="G497" s="628"/>
      <c r="H497" s="628"/>
      <c r="I497" s="809">
        <f>+I456</f>
        <v>0</v>
      </c>
      <c r="J497" s="809">
        <f t="shared" ref="J497:O497" si="126">+J456</f>
        <v>0</v>
      </c>
      <c r="K497" s="809">
        <f t="shared" si="126"/>
        <v>0</v>
      </c>
      <c r="L497" s="809">
        <f t="shared" si="126"/>
        <v>0</v>
      </c>
      <c r="M497" s="809">
        <f t="shared" si="126"/>
        <v>0</v>
      </c>
      <c r="N497" s="809">
        <f t="shared" si="126"/>
        <v>0</v>
      </c>
      <c r="O497" s="809">
        <f t="shared" si="126"/>
        <v>0</v>
      </c>
    </row>
    <row r="498" spans="1:15" x14ac:dyDescent="0.25">
      <c r="A498" s="790" t="s">
        <v>524</v>
      </c>
      <c r="B498" s="790"/>
      <c r="C498" s="790"/>
      <c r="D498" s="625"/>
      <c r="E498" s="790"/>
      <c r="F498" s="791"/>
      <c r="G498" s="791"/>
      <c r="H498" s="791"/>
      <c r="I498" s="806">
        <f>+I462</f>
        <v>0</v>
      </c>
      <c r="J498" s="806">
        <f t="shared" ref="J498:O498" si="127">+J462</f>
        <v>0</v>
      </c>
      <c r="K498" s="806">
        <f t="shared" si="127"/>
        <v>0</v>
      </c>
      <c r="L498" s="806">
        <f t="shared" si="127"/>
        <v>0</v>
      </c>
      <c r="M498" s="806">
        <f t="shared" si="127"/>
        <v>0</v>
      </c>
      <c r="N498" s="806">
        <f t="shared" si="127"/>
        <v>0</v>
      </c>
      <c r="O498" s="806">
        <f t="shared" si="127"/>
        <v>0</v>
      </c>
    </row>
    <row r="499" spans="1:15" x14ac:dyDescent="0.25">
      <c r="A499" s="617" t="s">
        <v>530</v>
      </c>
      <c r="B499" s="617"/>
      <c r="C499" s="617"/>
      <c r="D499" s="628"/>
      <c r="E499" s="617"/>
      <c r="F499" s="618"/>
      <c r="G499" s="618"/>
      <c r="H499" s="618"/>
      <c r="I499" s="620">
        <f>+I467</f>
        <v>0</v>
      </c>
      <c r="J499" s="620">
        <f t="shared" ref="J499:O499" si="128">+J467</f>
        <v>0</v>
      </c>
      <c r="K499" s="620">
        <f t="shared" si="128"/>
        <v>0</v>
      </c>
      <c r="L499" s="620">
        <f t="shared" si="128"/>
        <v>0</v>
      </c>
      <c r="M499" s="620">
        <f t="shared" si="128"/>
        <v>0</v>
      </c>
      <c r="N499" s="620">
        <f t="shared" si="128"/>
        <v>0</v>
      </c>
      <c r="O499" s="620">
        <f t="shared" si="128"/>
        <v>0</v>
      </c>
    </row>
    <row r="500" spans="1:15" x14ac:dyDescent="0.25">
      <c r="A500" s="790" t="s">
        <v>973</v>
      </c>
      <c r="B500" s="790"/>
      <c r="C500" s="790"/>
      <c r="D500" s="625"/>
      <c r="E500" s="790"/>
      <c r="F500" s="791"/>
      <c r="G500" s="791"/>
      <c r="H500" s="791"/>
      <c r="I500" s="806">
        <f>+I482</f>
        <v>0</v>
      </c>
      <c r="J500" s="806">
        <f t="shared" ref="J500:O500" si="129">+J482</f>
        <v>0</v>
      </c>
      <c r="K500" s="806">
        <f t="shared" si="129"/>
        <v>0</v>
      </c>
      <c r="L500" s="806">
        <f t="shared" si="129"/>
        <v>0</v>
      </c>
      <c r="M500" s="806">
        <f t="shared" si="129"/>
        <v>0</v>
      </c>
      <c r="N500" s="806">
        <f t="shared" si="129"/>
        <v>0</v>
      </c>
      <c r="O500" s="806">
        <f t="shared" si="129"/>
        <v>0</v>
      </c>
    </row>
    <row r="501" spans="1:15" x14ac:dyDescent="0.25">
      <c r="A501" s="617" t="s">
        <v>623</v>
      </c>
      <c r="B501" s="617"/>
      <c r="C501" s="617"/>
      <c r="D501" s="628"/>
      <c r="E501" s="617"/>
      <c r="F501" s="618"/>
      <c r="G501" s="618"/>
      <c r="H501" s="618"/>
      <c r="I501" s="620">
        <f>+I494</f>
        <v>0</v>
      </c>
      <c r="J501" s="620">
        <f t="shared" ref="J501:O501" si="130">+J494</f>
        <v>0</v>
      </c>
      <c r="K501" s="620">
        <f t="shared" si="130"/>
        <v>0</v>
      </c>
      <c r="L501" s="620">
        <f t="shared" si="130"/>
        <v>0</v>
      </c>
      <c r="M501" s="620">
        <f t="shared" si="130"/>
        <v>0</v>
      </c>
      <c r="N501" s="620">
        <f t="shared" si="130"/>
        <v>0</v>
      </c>
      <c r="O501" s="620">
        <f t="shared" si="130"/>
        <v>0</v>
      </c>
    </row>
    <row r="502" spans="1:15" x14ac:dyDescent="0.25">
      <c r="A502" s="794" t="s">
        <v>993</v>
      </c>
      <c r="B502" s="781"/>
      <c r="C502" s="781"/>
      <c r="D502" s="792"/>
      <c r="E502" s="781"/>
      <c r="F502" s="783"/>
      <c r="G502" s="783"/>
      <c r="H502" s="783"/>
      <c r="I502" s="808">
        <f>SUM(I497:I501)</f>
        <v>0</v>
      </c>
      <c r="J502" s="808">
        <f t="shared" ref="J502:O502" si="131">SUM(J497:J501)</f>
        <v>0</v>
      </c>
      <c r="K502" s="808">
        <f t="shared" si="131"/>
        <v>0</v>
      </c>
      <c r="L502" s="808">
        <f t="shared" si="131"/>
        <v>0</v>
      </c>
      <c r="M502" s="808">
        <f t="shared" si="131"/>
        <v>0</v>
      </c>
      <c r="N502" s="808">
        <f t="shared" si="131"/>
        <v>0</v>
      </c>
      <c r="O502" s="808">
        <f t="shared" si="131"/>
        <v>0</v>
      </c>
    </row>
    <row r="503" spans="1:15" s="787" customFormat="1" ht="11.25" x14ac:dyDescent="0.2">
      <c r="D503" s="803" t="s">
        <v>1000</v>
      </c>
      <c r="F503" s="804"/>
      <c r="G503" s="804"/>
      <c r="H503" s="804"/>
      <c r="I503" s="805">
        <f>+I456+I462+I467+I482+I494-I502</f>
        <v>0</v>
      </c>
      <c r="J503" s="805">
        <f t="shared" ref="J503:O503" si="132">+J456+J462+J467+J482+J494-J502</f>
        <v>0</v>
      </c>
      <c r="K503" s="805">
        <f t="shared" si="132"/>
        <v>0</v>
      </c>
      <c r="L503" s="805">
        <f t="shared" si="132"/>
        <v>0</v>
      </c>
      <c r="M503" s="805">
        <f t="shared" si="132"/>
        <v>0</v>
      </c>
      <c r="N503" s="805">
        <f t="shared" si="132"/>
        <v>0</v>
      </c>
      <c r="O503" s="805">
        <f t="shared" si="132"/>
        <v>0</v>
      </c>
    </row>
    <row r="504" spans="1:15" x14ac:dyDescent="0.25">
      <c r="I504" s="636"/>
      <c r="J504" s="636"/>
      <c r="K504" s="636"/>
      <c r="L504" s="636"/>
      <c r="M504" s="636"/>
      <c r="N504" s="636"/>
      <c r="O504" s="636"/>
    </row>
    <row r="505" spans="1:15" x14ac:dyDescent="0.25">
      <c r="I505" s="636"/>
      <c r="J505" s="636"/>
      <c r="K505" s="636"/>
      <c r="L505" s="636"/>
      <c r="M505" s="636"/>
      <c r="N505" s="636"/>
      <c r="O505" s="636"/>
    </row>
    <row r="506" spans="1:15" x14ac:dyDescent="0.25">
      <c r="A506" s="62" t="s">
        <v>974</v>
      </c>
      <c r="I506" s="636"/>
      <c r="J506" s="636"/>
      <c r="K506" s="636"/>
      <c r="L506" s="636"/>
      <c r="M506" s="636"/>
      <c r="N506" s="636"/>
      <c r="O506" s="636"/>
    </row>
    <row r="507" spans="1:15" x14ac:dyDescent="0.25">
      <c r="A507" s="58"/>
      <c r="B507" s="58"/>
      <c r="C507" s="58"/>
      <c r="D507" s="613"/>
      <c r="E507" s="58" t="s">
        <v>869</v>
      </c>
      <c r="F507" s="612"/>
      <c r="G507" s="612"/>
      <c r="H507" s="612"/>
      <c r="I507" s="614">
        <v>0</v>
      </c>
      <c r="J507" s="614">
        <v>0</v>
      </c>
      <c r="K507" s="614">
        <v>0</v>
      </c>
      <c r="L507" s="614">
        <v>0</v>
      </c>
      <c r="M507" s="614">
        <v>0</v>
      </c>
      <c r="N507" s="614">
        <v>0</v>
      </c>
      <c r="O507" s="614">
        <v>0</v>
      </c>
    </row>
    <row r="508" spans="1:15" x14ac:dyDescent="0.25">
      <c r="A508" s="58"/>
      <c r="B508" s="58"/>
      <c r="C508" s="58"/>
      <c r="D508" s="613"/>
      <c r="E508" s="58"/>
      <c r="F508" s="612"/>
      <c r="G508" s="612"/>
      <c r="H508" s="612"/>
      <c r="I508" s="614"/>
      <c r="J508" s="614"/>
      <c r="K508" s="614"/>
      <c r="L508" s="614"/>
      <c r="M508" s="614"/>
      <c r="N508" s="614"/>
      <c r="O508" s="614"/>
    </row>
    <row r="509" spans="1:15" x14ac:dyDescent="0.25">
      <c r="A509" s="616" t="s">
        <v>887</v>
      </c>
      <c r="B509" s="617"/>
      <c r="C509" s="617"/>
      <c r="D509" s="619"/>
      <c r="E509" s="617"/>
      <c r="F509" s="618"/>
      <c r="G509" s="618"/>
      <c r="H509" s="618"/>
      <c r="I509" s="620">
        <f t="shared" ref="I509:O509" si="133">SUM(I507:I508)</f>
        <v>0</v>
      </c>
      <c r="J509" s="620">
        <f t="shared" si="133"/>
        <v>0</v>
      </c>
      <c r="K509" s="620">
        <f t="shared" si="133"/>
        <v>0</v>
      </c>
      <c r="L509" s="620">
        <f t="shared" si="133"/>
        <v>0</v>
      </c>
      <c r="M509" s="620">
        <f t="shared" si="133"/>
        <v>0</v>
      </c>
      <c r="N509" s="620">
        <f t="shared" si="133"/>
        <v>0</v>
      </c>
      <c r="O509" s="620">
        <f t="shared" si="133"/>
        <v>0</v>
      </c>
    </row>
    <row r="511" spans="1:15" x14ac:dyDescent="0.25">
      <c r="A511" s="576">
        <v>6100</v>
      </c>
      <c r="B511" s="58" t="s">
        <v>649</v>
      </c>
      <c r="C511" s="58"/>
      <c r="D511" s="613"/>
      <c r="E511" s="613" t="s">
        <v>524</v>
      </c>
      <c r="F511" s="789"/>
      <c r="G511" s="789"/>
      <c r="H511" s="789"/>
      <c r="I511" s="614"/>
      <c r="J511" s="614"/>
      <c r="K511" s="614"/>
      <c r="L511" s="614"/>
      <c r="M511" s="614"/>
      <c r="N511" s="614"/>
      <c r="O511" s="614"/>
    </row>
    <row r="512" spans="1:15" x14ac:dyDescent="0.25">
      <c r="A512" s="58"/>
      <c r="B512" s="58" t="s">
        <v>975</v>
      </c>
      <c r="C512" s="58"/>
      <c r="D512" s="613"/>
      <c r="E512" s="613" t="s">
        <v>524</v>
      </c>
      <c r="F512" s="789"/>
      <c r="G512" s="789"/>
      <c r="H512" s="789"/>
      <c r="I512" s="614"/>
      <c r="J512" s="614"/>
      <c r="K512" s="614"/>
      <c r="L512" s="614"/>
      <c r="M512" s="614"/>
      <c r="N512" s="614"/>
      <c r="O512" s="614"/>
    </row>
    <row r="513" spans="1:15" x14ac:dyDescent="0.25">
      <c r="A513" s="58"/>
      <c r="B513" s="58" t="s">
        <v>1002</v>
      </c>
      <c r="C513" s="58"/>
      <c r="D513" s="613"/>
      <c r="E513" s="613" t="s">
        <v>524</v>
      </c>
      <c r="F513" s="789"/>
      <c r="G513" s="789"/>
      <c r="H513" s="789"/>
      <c r="I513" s="614"/>
      <c r="J513" s="614"/>
      <c r="K513" s="614"/>
      <c r="L513" s="614"/>
      <c r="M513" s="614"/>
      <c r="N513" s="614"/>
      <c r="O513" s="614"/>
    </row>
    <row r="514" spans="1:15" x14ac:dyDescent="0.25">
      <c r="A514" s="58"/>
      <c r="B514" s="58"/>
      <c r="C514" s="58"/>
      <c r="D514" s="613"/>
      <c r="E514" s="58"/>
      <c r="F514" s="612" t="s">
        <v>128</v>
      </c>
      <c r="G514" s="612"/>
      <c r="H514" s="612"/>
      <c r="I514" s="614"/>
      <c r="J514" s="614"/>
      <c r="K514" s="614"/>
      <c r="L514" s="614"/>
      <c r="M514" s="614"/>
      <c r="N514" s="614"/>
      <c r="O514" s="614"/>
    </row>
    <row r="515" spans="1:15" x14ac:dyDescent="0.25">
      <c r="A515" s="616" t="s">
        <v>524</v>
      </c>
      <c r="B515" s="617"/>
      <c r="C515" s="617"/>
      <c r="D515" s="619"/>
      <c r="E515" s="617"/>
      <c r="F515" s="618"/>
      <c r="G515" s="618"/>
      <c r="H515" s="618"/>
      <c r="I515" s="620">
        <f t="shared" ref="I515:O515" si="134">SUM(I478:I514)</f>
        <v>0</v>
      </c>
      <c r="J515" s="620">
        <f t="shared" si="134"/>
        <v>0</v>
      </c>
      <c r="K515" s="620">
        <f t="shared" si="134"/>
        <v>0</v>
      </c>
      <c r="L515" s="620">
        <f t="shared" si="134"/>
        <v>0</v>
      </c>
      <c r="M515" s="620">
        <f t="shared" si="134"/>
        <v>0</v>
      </c>
      <c r="N515" s="620">
        <f t="shared" si="134"/>
        <v>0</v>
      </c>
      <c r="O515" s="620">
        <f t="shared" si="134"/>
        <v>0</v>
      </c>
    </row>
    <row r="516" spans="1:15" x14ac:dyDescent="0.25">
      <c r="I516" s="636"/>
      <c r="J516" s="636"/>
      <c r="K516" s="636"/>
      <c r="L516" s="636"/>
      <c r="M516" s="636"/>
      <c r="N516" s="636"/>
      <c r="O516" s="636"/>
    </row>
    <row r="517" spans="1:15" x14ac:dyDescent="0.25">
      <c r="A517" s="58"/>
      <c r="B517" s="58" t="s">
        <v>894</v>
      </c>
      <c r="C517" s="58"/>
      <c r="D517" s="613"/>
      <c r="E517" s="613" t="s">
        <v>619</v>
      </c>
      <c r="F517" s="789"/>
      <c r="G517" s="789"/>
      <c r="H517" s="789"/>
      <c r="I517" s="614"/>
      <c r="J517" s="614"/>
      <c r="K517" s="614"/>
      <c r="L517" s="614"/>
      <c r="M517" s="614"/>
      <c r="N517" s="614"/>
      <c r="O517" s="614"/>
    </row>
    <row r="518" spans="1:15" x14ac:dyDescent="0.25">
      <c r="A518" s="58"/>
      <c r="B518" s="58" t="s">
        <v>894</v>
      </c>
      <c r="C518" s="58"/>
      <c r="D518" s="613"/>
      <c r="E518" s="613" t="s">
        <v>619</v>
      </c>
      <c r="F518" s="789"/>
      <c r="G518" s="789"/>
      <c r="H518" s="789"/>
      <c r="I518" s="614"/>
      <c r="J518" s="614"/>
      <c r="K518" s="614"/>
      <c r="L518" s="614"/>
      <c r="M518" s="614"/>
      <c r="N518" s="614"/>
      <c r="O518" s="614"/>
    </row>
    <row r="519" spans="1:15" x14ac:dyDescent="0.25">
      <c r="A519" s="58"/>
      <c r="B519" s="58"/>
      <c r="C519" s="58"/>
      <c r="D519" s="613"/>
      <c r="E519" s="58"/>
      <c r="F519" s="612" t="s">
        <v>128</v>
      </c>
      <c r="G519" s="612"/>
      <c r="H519" s="612"/>
      <c r="I519" s="614"/>
      <c r="J519" s="614"/>
      <c r="K519" s="614"/>
      <c r="L519" s="614"/>
      <c r="M519" s="614"/>
      <c r="N519" s="614"/>
      <c r="O519" s="614"/>
    </row>
    <row r="520" spans="1:15" x14ac:dyDescent="0.25">
      <c r="A520" s="616" t="s">
        <v>619</v>
      </c>
      <c r="B520" s="617"/>
      <c r="C520" s="617"/>
      <c r="D520" s="619"/>
      <c r="E520" s="617"/>
      <c r="F520" s="618"/>
      <c r="G520" s="618"/>
      <c r="H520" s="618"/>
      <c r="I520" s="620">
        <f t="shared" ref="I520:O520" si="135">SUM(I532:I536)</f>
        <v>0</v>
      </c>
      <c r="J520" s="620">
        <f t="shared" si="135"/>
        <v>0</v>
      </c>
      <c r="K520" s="620">
        <f t="shared" si="135"/>
        <v>0</v>
      </c>
      <c r="L520" s="620">
        <f t="shared" si="135"/>
        <v>0</v>
      </c>
      <c r="M520" s="620">
        <f t="shared" si="135"/>
        <v>0</v>
      </c>
      <c r="N520" s="620">
        <f t="shared" si="135"/>
        <v>0</v>
      </c>
      <c r="O520" s="620">
        <f t="shared" si="135"/>
        <v>0</v>
      </c>
    </row>
    <row r="521" spans="1:15" x14ac:dyDescent="0.25">
      <c r="I521" s="636"/>
      <c r="J521" s="636"/>
      <c r="K521" s="636"/>
      <c r="L521" s="636"/>
      <c r="M521" s="636"/>
      <c r="N521" s="636"/>
      <c r="O521" s="636"/>
    </row>
    <row r="522" spans="1:15" x14ac:dyDescent="0.25">
      <c r="A522" s="58"/>
      <c r="B522" s="58" t="s">
        <v>976</v>
      </c>
      <c r="C522" s="58"/>
      <c r="D522" s="613"/>
      <c r="E522" s="58" t="s">
        <v>684</v>
      </c>
      <c r="F522" s="789"/>
      <c r="G522" s="789"/>
      <c r="H522" s="789"/>
      <c r="I522" s="614"/>
      <c r="J522" s="614"/>
      <c r="K522" s="614"/>
      <c r="L522" s="614"/>
      <c r="M522" s="614"/>
      <c r="N522" s="614"/>
      <c r="O522" s="614"/>
    </row>
    <row r="523" spans="1:15" x14ac:dyDescent="0.25">
      <c r="A523" s="58"/>
      <c r="B523" s="58" t="s">
        <v>981</v>
      </c>
      <c r="C523" s="58"/>
      <c r="D523" s="613"/>
      <c r="E523" s="58" t="s">
        <v>684</v>
      </c>
      <c r="F523" s="789"/>
      <c r="G523" s="789"/>
      <c r="H523" s="789"/>
      <c r="I523" s="614"/>
      <c r="J523" s="614"/>
      <c r="K523" s="614"/>
      <c r="L523" s="614"/>
      <c r="M523" s="614"/>
      <c r="N523" s="614"/>
      <c r="O523" s="614"/>
    </row>
    <row r="524" spans="1:15" x14ac:dyDescent="0.25">
      <c r="A524" s="58"/>
      <c r="B524" s="58" t="s">
        <v>981</v>
      </c>
      <c r="C524" s="58"/>
      <c r="D524" s="613"/>
      <c r="E524" s="58" t="s">
        <v>684</v>
      </c>
      <c r="F524" s="789"/>
      <c r="G524" s="789"/>
      <c r="H524" s="789"/>
      <c r="I524" s="614"/>
      <c r="J524" s="614"/>
      <c r="K524" s="614"/>
      <c r="L524" s="614"/>
      <c r="M524" s="614"/>
      <c r="N524" s="614"/>
      <c r="O524" s="614"/>
    </row>
    <row r="525" spans="1:15" x14ac:dyDescent="0.25">
      <c r="A525" s="58"/>
      <c r="B525" s="58" t="s">
        <v>657</v>
      </c>
      <c r="C525" s="58"/>
      <c r="D525" s="613"/>
      <c r="E525" s="58" t="s">
        <v>684</v>
      </c>
      <c r="F525" s="789"/>
      <c r="G525" s="789"/>
      <c r="H525" s="789"/>
      <c r="I525" s="614"/>
      <c r="J525" s="614"/>
      <c r="K525" s="614"/>
      <c r="L525" s="614"/>
      <c r="M525" s="614"/>
      <c r="N525" s="614"/>
      <c r="O525" s="614"/>
    </row>
    <row r="526" spans="1:15" x14ac:dyDescent="0.25">
      <c r="A526" s="58"/>
      <c r="B526" s="58" t="s">
        <v>979</v>
      </c>
      <c r="C526" s="58"/>
      <c r="D526" s="613"/>
      <c r="E526" s="58" t="s">
        <v>684</v>
      </c>
      <c r="F526" s="789"/>
      <c r="G526" s="789"/>
      <c r="H526" s="789"/>
      <c r="I526" s="614"/>
      <c r="J526" s="614"/>
      <c r="K526" s="614"/>
      <c r="L526" s="614"/>
      <c r="M526" s="614"/>
      <c r="N526" s="614"/>
      <c r="O526" s="614"/>
    </row>
    <row r="527" spans="1:15" x14ac:dyDescent="0.25">
      <c r="A527" s="58"/>
      <c r="B527" s="58" t="s">
        <v>979</v>
      </c>
      <c r="C527" s="58"/>
      <c r="D527" s="613"/>
      <c r="E527" s="58" t="s">
        <v>684</v>
      </c>
      <c r="F527" s="789"/>
      <c r="G527" s="789"/>
      <c r="H527" s="789"/>
      <c r="I527" s="614"/>
      <c r="J527" s="614"/>
      <c r="K527" s="614"/>
      <c r="L527" s="614"/>
      <c r="M527" s="614"/>
      <c r="N527" s="614"/>
      <c r="O527" s="614"/>
    </row>
    <row r="528" spans="1:15" x14ac:dyDescent="0.25">
      <c r="A528" s="58"/>
      <c r="B528" s="58" t="s">
        <v>977</v>
      </c>
      <c r="C528" s="58"/>
      <c r="D528" s="613"/>
      <c r="E528" s="58" t="s">
        <v>684</v>
      </c>
      <c r="F528" s="789"/>
      <c r="G528" s="789"/>
      <c r="H528" s="789"/>
      <c r="I528" s="614"/>
      <c r="J528" s="614"/>
      <c r="K528" s="614"/>
      <c r="L528" s="614"/>
      <c r="M528" s="614"/>
      <c r="N528" s="614"/>
      <c r="O528" s="614"/>
    </row>
    <row r="529" spans="1:15" x14ac:dyDescent="0.25">
      <c r="A529" s="58"/>
      <c r="B529" s="58" t="s">
        <v>982</v>
      </c>
      <c r="C529" s="58"/>
      <c r="D529" s="613"/>
      <c r="E529" s="58" t="s">
        <v>684</v>
      </c>
      <c r="F529" s="789"/>
      <c r="G529" s="789"/>
      <c r="H529" s="789"/>
      <c r="I529" s="614"/>
      <c r="J529" s="614"/>
      <c r="K529" s="614"/>
      <c r="L529" s="614"/>
      <c r="M529" s="614"/>
      <c r="N529" s="614"/>
      <c r="O529" s="614"/>
    </row>
    <row r="530" spans="1:15" x14ac:dyDescent="0.25">
      <c r="A530" s="58"/>
      <c r="B530" s="58" t="s">
        <v>982</v>
      </c>
      <c r="C530" s="58"/>
      <c r="D530" s="613"/>
      <c r="E530" s="58" t="s">
        <v>684</v>
      </c>
      <c r="F530" s="789"/>
      <c r="G530" s="789"/>
      <c r="H530" s="789"/>
      <c r="I530" s="614"/>
      <c r="J530" s="614"/>
      <c r="K530" s="614"/>
      <c r="L530" s="614"/>
      <c r="M530" s="614"/>
      <c r="N530" s="614"/>
      <c r="O530" s="614"/>
    </row>
    <row r="531" spans="1:15" x14ac:dyDescent="0.25">
      <c r="A531" s="58"/>
      <c r="B531" s="58" t="s">
        <v>977</v>
      </c>
      <c r="C531" s="58"/>
      <c r="D531" s="613"/>
      <c r="E531" s="58" t="s">
        <v>684</v>
      </c>
      <c r="F531" s="789"/>
      <c r="G531" s="789"/>
      <c r="H531" s="789"/>
      <c r="I531" s="614"/>
      <c r="J531" s="614"/>
      <c r="K531" s="614"/>
      <c r="L531" s="614"/>
      <c r="M531" s="614"/>
      <c r="N531" s="614"/>
      <c r="O531" s="614"/>
    </row>
    <row r="532" spans="1:15" x14ac:dyDescent="0.25">
      <c r="A532" s="58"/>
      <c r="B532" s="58" t="s">
        <v>978</v>
      </c>
      <c r="C532" s="58"/>
      <c r="D532" s="613"/>
      <c r="E532" s="58" t="s">
        <v>684</v>
      </c>
      <c r="F532" s="789"/>
      <c r="G532" s="789"/>
      <c r="H532" s="789"/>
      <c r="I532" s="614"/>
      <c r="J532" s="614"/>
      <c r="K532" s="614"/>
      <c r="L532" s="614"/>
      <c r="M532" s="614"/>
      <c r="N532" s="614"/>
      <c r="O532" s="614"/>
    </row>
    <row r="533" spans="1:15" x14ac:dyDescent="0.25">
      <c r="A533" s="58"/>
      <c r="B533" s="58" t="s">
        <v>978</v>
      </c>
      <c r="C533" s="58"/>
      <c r="D533" s="613"/>
      <c r="E533" s="58" t="s">
        <v>684</v>
      </c>
      <c r="F533" s="789"/>
      <c r="G533" s="789"/>
      <c r="H533" s="789"/>
      <c r="I533" s="614"/>
      <c r="J533" s="614"/>
      <c r="K533" s="614"/>
      <c r="L533" s="614"/>
      <c r="M533" s="614"/>
      <c r="N533" s="614"/>
      <c r="O533" s="614"/>
    </row>
    <row r="534" spans="1:15" x14ac:dyDescent="0.25">
      <c r="A534" s="58"/>
      <c r="B534" s="58" t="s">
        <v>983</v>
      </c>
      <c r="C534" s="58"/>
      <c r="D534" s="613"/>
      <c r="E534" s="58" t="s">
        <v>684</v>
      </c>
      <c r="F534" s="789"/>
      <c r="G534" s="789"/>
      <c r="H534" s="789"/>
      <c r="I534" s="614"/>
      <c r="J534" s="614"/>
      <c r="K534" s="614"/>
      <c r="L534" s="614"/>
      <c r="M534" s="614"/>
      <c r="N534" s="614"/>
      <c r="O534" s="614"/>
    </row>
    <row r="535" spans="1:15" x14ac:dyDescent="0.25">
      <c r="A535" s="58"/>
      <c r="B535" s="58"/>
      <c r="C535" s="58"/>
      <c r="D535" s="613"/>
      <c r="E535" s="58"/>
      <c r="F535" s="612" t="s">
        <v>128</v>
      </c>
      <c r="G535" s="612"/>
      <c r="H535" s="612"/>
      <c r="I535" s="614"/>
      <c r="J535" s="614"/>
      <c r="K535" s="614"/>
      <c r="L535" s="614"/>
      <c r="M535" s="614"/>
      <c r="N535" s="614"/>
      <c r="O535" s="614"/>
    </row>
    <row r="536" spans="1:15" x14ac:dyDescent="0.25">
      <c r="A536" s="616" t="s">
        <v>684</v>
      </c>
      <c r="B536" s="617"/>
      <c r="C536" s="617"/>
      <c r="D536" s="619"/>
      <c r="E536" s="617"/>
      <c r="F536" s="618"/>
      <c r="G536" s="618"/>
      <c r="H536" s="618"/>
      <c r="I536" s="620">
        <f t="shared" ref="I536:O536" si="136">SUM(I528:I535)</f>
        <v>0</v>
      </c>
      <c r="J536" s="620">
        <f t="shared" si="136"/>
        <v>0</v>
      </c>
      <c r="K536" s="620">
        <f t="shared" si="136"/>
        <v>0</v>
      </c>
      <c r="L536" s="620">
        <f t="shared" si="136"/>
        <v>0</v>
      </c>
      <c r="M536" s="620">
        <f t="shared" si="136"/>
        <v>0</v>
      </c>
      <c r="N536" s="620">
        <f t="shared" si="136"/>
        <v>0</v>
      </c>
      <c r="O536" s="620">
        <f t="shared" si="136"/>
        <v>0</v>
      </c>
    </row>
    <row r="537" spans="1:15" x14ac:dyDescent="0.25">
      <c r="I537" s="636"/>
      <c r="J537" s="636"/>
      <c r="K537" s="636"/>
      <c r="L537" s="636"/>
      <c r="M537" s="636"/>
      <c r="N537" s="636"/>
      <c r="O537" s="636"/>
    </row>
    <row r="538" spans="1:15" x14ac:dyDescent="0.25">
      <c r="A538" s="58"/>
      <c r="B538" s="58" t="s">
        <v>622</v>
      </c>
      <c r="C538" s="58"/>
      <c r="D538" s="613"/>
      <c r="E538" s="58"/>
      <c r="F538" s="789"/>
      <c r="G538" s="789"/>
      <c r="H538" s="789"/>
      <c r="I538" s="614">
        <v>0</v>
      </c>
      <c r="J538" s="614">
        <v>0</v>
      </c>
      <c r="K538" s="614">
        <v>0</v>
      </c>
      <c r="L538" s="614">
        <v>0</v>
      </c>
      <c r="M538" s="614">
        <v>0</v>
      </c>
      <c r="N538" s="614">
        <v>0</v>
      </c>
      <c r="O538" s="614">
        <v>0</v>
      </c>
    </row>
    <row r="539" spans="1:15" x14ac:dyDescent="0.25">
      <c r="A539" s="58"/>
      <c r="B539" s="58" t="s">
        <v>988</v>
      </c>
      <c r="C539" s="58"/>
      <c r="D539" s="613"/>
      <c r="E539" s="58"/>
      <c r="F539" s="789"/>
      <c r="G539" s="789"/>
      <c r="H539" s="789"/>
      <c r="I539" s="614"/>
      <c r="J539" s="614"/>
      <c r="K539" s="614"/>
      <c r="L539" s="614"/>
      <c r="M539" s="614"/>
      <c r="N539" s="614"/>
      <c r="O539" s="614"/>
    </row>
    <row r="540" spans="1:15" x14ac:dyDescent="0.25">
      <c r="A540" s="58"/>
      <c r="B540" s="58" t="s">
        <v>989</v>
      </c>
      <c r="C540" s="58"/>
      <c r="D540" s="613"/>
      <c r="E540" s="58"/>
      <c r="F540" s="789"/>
      <c r="G540" s="789"/>
      <c r="H540" s="789"/>
      <c r="I540" s="614"/>
      <c r="J540" s="614"/>
      <c r="K540" s="614"/>
      <c r="L540" s="614"/>
      <c r="M540" s="614"/>
      <c r="N540" s="614"/>
      <c r="O540" s="614"/>
    </row>
    <row r="541" spans="1:15" x14ac:dyDescent="0.25">
      <c r="A541" s="58"/>
      <c r="B541" s="58" t="s">
        <v>523</v>
      </c>
      <c r="C541" s="58"/>
      <c r="D541" s="613"/>
      <c r="E541" s="58"/>
      <c r="F541" s="789"/>
      <c r="G541" s="789"/>
      <c r="H541" s="789"/>
      <c r="I541" s="614"/>
      <c r="J541" s="614"/>
      <c r="K541" s="614"/>
      <c r="L541" s="614"/>
      <c r="M541" s="614"/>
      <c r="N541" s="614"/>
      <c r="O541" s="614"/>
    </row>
    <row r="542" spans="1:15" x14ac:dyDescent="0.25">
      <c r="A542" s="58"/>
      <c r="B542" s="58" t="s">
        <v>929</v>
      </c>
      <c r="C542" s="58"/>
      <c r="D542" s="613"/>
      <c r="E542" s="58"/>
      <c r="F542" s="789"/>
      <c r="G542" s="789"/>
      <c r="H542" s="789"/>
      <c r="I542" s="614"/>
      <c r="J542" s="614"/>
      <c r="K542" s="614"/>
      <c r="L542" s="614"/>
      <c r="M542" s="614"/>
      <c r="N542" s="614"/>
      <c r="O542" s="614"/>
    </row>
    <row r="543" spans="1:15" x14ac:dyDescent="0.25">
      <c r="A543" s="58"/>
      <c r="B543" s="58" t="s">
        <v>648</v>
      </c>
      <c r="C543" s="58"/>
      <c r="D543" s="613"/>
      <c r="E543" s="58"/>
      <c r="F543" s="789"/>
      <c r="G543" s="789"/>
      <c r="H543" s="789"/>
      <c r="I543" s="614"/>
      <c r="J543" s="614"/>
      <c r="K543" s="614"/>
      <c r="L543" s="614"/>
      <c r="M543" s="614"/>
      <c r="N543" s="614"/>
      <c r="O543" s="614"/>
    </row>
    <row r="544" spans="1:15" x14ac:dyDescent="0.25">
      <c r="A544" s="58"/>
      <c r="B544" s="58" t="s">
        <v>638</v>
      </c>
      <c r="C544" s="58"/>
      <c r="D544" s="613"/>
      <c r="E544" s="58"/>
      <c r="F544" s="789"/>
      <c r="G544" s="789"/>
      <c r="H544" s="789"/>
      <c r="I544" s="614"/>
      <c r="J544" s="614"/>
      <c r="K544" s="614"/>
      <c r="L544" s="614"/>
      <c r="M544" s="614"/>
      <c r="N544" s="614"/>
      <c r="O544" s="614"/>
    </row>
    <row r="545" spans="1:15" x14ac:dyDescent="0.25">
      <c r="A545" s="58"/>
      <c r="B545" s="58" t="s">
        <v>990</v>
      </c>
      <c r="C545" s="58"/>
      <c r="D545" s="613"/>
      <c r="E545" s="58"/>
      <c r="F545" s="789"/>
      <c r="G545" s="789"/>
      <c r="H545" s="789"/>
      <c r="I545" s="614"/>
      <c r="J545" s="614"/>
      <c r="K545" s="614"/>
      <c r="L545" s="614"/>
      <c r="M545" s="614"/>
      <c r="N545" s="614"/>
      <c r="O545" s="614"/>
    </row>
    <row r="546" spans="1:15" x14ac:dyDescent="0.25">
      <c r="A546" s="58"/>
      <c r="B546" s="58" t="s">
        <v>626</v>
      </c>
      <c r="C546" s="58"/>
      <c r="D546" s="613"/>
      <c r="E546" s="58"/>
      <c r="F546" s="789"/>
      <c r="G546" s="789"/>
      <c r="H546" s="789"/>
      <c r="I546" s="614"/>
      <c r="J546" s="614"/>
      <c r="K546" s="614"/>
      <c r="L546" s="614"/>
      <c r="M546" s="614"/>
      <c r="N546" s="614"/>
      <c r="O546" s="614"/>
    </row>
    <row r="547" spans="1:15" x14ac:dyDescent="0.25">
      <c r="A547" s="58"/>
      <c r="B547" s="58"/>
      <c r="C547" s="58"/>
      <c r="D547" s="613"/>
      <c r="E547" s="58"/>
      <c r="F547" s="612" t="s">
        <v>128</v>
      </c>
      <c r="G547" s="612"/>
      <c r="H547" s="612"/>
      <c r="I547" s="614"/>
      <c r="J547" s="614"/>
      <c r="K547" s="614"/>
      <c r="L547" s="614"/>
      <c r="M547" s="614"/>
      <c r="N547" s="614"/>
      <c r="O547" s="614"/>
    </row>
    <row r="548" spans="1:15" x14ac:dyDescent="0.25">
      <c r="A548" s="616" t="s">
        <v>623</v>
      </c>
      <c r="B548" s="617"/>
      <c r="C548" s="617"/>
      <c r="D548" s="619"/>
      <c r="E548" s="617"/>
      <c r="F548" s="618"/>
      <c r="G548" s="618"/>
      <c r="H548" s="618"/>
      <c r="I548" s="620">
        <f>SUM(I538:I547)</f>
        <v>0</v>
      </c>
      <c r="J548" s="620">
        <f t="shared" ref="J548" si="137">SUM(J538:J547)</f>
        <v>0</v>
      </c>
      <c r="K548" s="620">
        <f t="shared" ref="K548" si="138">SUM(K538:K547)</f>
        <v>0</v>
      </c>
      <c r="L548" s="620">
        <f t="shared" ref="L548" si="139">SUM(L538:L547)</f>
        <v>0</v>
      </c>
      <c r="M548" s="620">
        <f t="shared" ref="M548" si="140">SUM(M538:M547)</f>
        <v>0</v>
      </c>
      <c r="N548" s="620">
        <f t="shared" ref="N548" si="141">SUM(N538:N547)</f>
        <v>0</v>
      </c>
      <c r="O548" s="620">
        <f t="shared" ref="O548" si="142">SUM(O538:O547)</f>
        <v>0</v>
      </c>
    </row>
    <row r="550" spans="1:15" x14ac:dyDescent="0.25">
      <c r="A550" s="624" t="s">
        <v>994</v>
      </c>
      <c r="B550" s="625"/>
      <c r="C550" s="625"/>
      <c r="D550" s="625"/>
      <c r="E550" s="625"/>
      <c r="F550" s="625"/>
      <c r="G550" s="625"/>
      <c r="H550" s="625"/>
      <c r="I550" s="625"/>
      <c r="J550" s="625"/>
      <c r="K550" s="625"/>
      <c r="L550" s="626"/>
      <c r="M550" s="626"/>
      <c r="N550" s="626"/>
      <c r="O550" s="626"/>
    </row>
    <row r="551" spans="1:15" x14ac:dyDescent="0.25">
      <c r="A551" s="810" t="s">
        <v>1001</v>
      </c>
      <c r="B551" s="811"/>
      <c r="C551" s="811"/>
      <c r="D551" s="811"/>
      <c r="E551" s="811"/>
      <c r="F551" s="811"/>
      <c r="G551" s="811"/>
      <c r="H551" s="811"/>
      <c r="I551" s="812">
        <f>+I509</f>
        <v>0</v>
      </c>
      <c r="J551" s="812">
        <f t="shared" ref="J551:O551" si="143">+J509</f>
        <v>0</v>
      </c>
      <c r="K551" s="812">
        <f t="shared" si="143"/>
        <v>0</v>
      </c>
      <c r="L551" s="812">
        <f t="shared" si="143"/>
        <v>0</v>
      </c>
      <c r="M551" s="812">
        <f t="shared" si="143"/>
        <v>0</v>
      </c>
      <c r="N551" s="812">
        <f t="shared" si="143"/>
        <v>0</v>
      </c>
      <c r="O551" s="812">
        <f t="shared" si="143"/>
        <v>0</v>
      </c>
    </row>
    <row r="552" spans="1:15" x14ac:dyDescent="0.25">
      <c r="A552" s="617" t="s">
        <v>524</v>
      </c>
      <c r="B552" s="617"/>
      <c r="C552" s="617"/>
      <c r="D552" s="628"/>
      <c r="E552" s="617"/>
      <c r="F552" s="618"/>
      <c r="G552" s="618"/>
      <c r="H552" s="618"/>
      <c r="I552" s="620">
        <f>+I516</f>
        <v>0</v>
      </c>
      <c r="J552" s="620">
        <f t="shared" ref="J552:O552" si="144">+J516</f>
        <v>0</v>
      </c>
      <c r="K552" s="620">
        <f t="shared" si="144"/>
        <v>0</v>
      </c>
      <c r="L552" s="620">
        <f t="shared" si="144"/>
        <v>0</v>
      </c>
      <c r="M552" s="620">
        <f t="shared" si="144"/>
        <v>0</v>
      </c>
      <c r="N552" s="620">
        <f t="shared" si="144"/>
        <v>0</v>
      </c>
      <c r="O552" s="620">
        <f t="shared" si="144"/>
        <v>0</v>
      </c>
    </row>
    <row r="553" spans="1:15" x14ac:dyDescent="0.25">
      <c r="A553" s="790" t="s">
        <v>530</v>
      </c>
      <c r="B553" s="790"/>
      <c r="C553" s="790"/>
      <c r="D553" s="625"/>
      <c r="E553" s="790"/>
      <c r="F553" s="791"/>
      <c r="G553" s="791"/>
      <c r="H553" s="791"/>
      <c r="I553" s="806">
        <f>+I521</f>
        <v>0</v>
      </c>
      <c r="J553" s="806">
        <f t="shared" ref="J553:O553" si="145">+J521</f>
        <v>0</v>
      </c>
      <c r="K553" s="806">
        <f t="shared" si="145"/>
        <v>0</v>
      </c>
      <c r="L553" s="806">
        <f t="shared" si="145"/>
        <v>0</v>
      </c>
      <c r="M553" s="806">
        <f t="shared" si="145"/>
        <v>0</v>
      </c>
      <c r="N553" s="806">
        <f t="shared" si="145"/>
        <v>0</v>
      </c>
      <c r="O553" s="806">
        <f t="shared" si="145"/>
        <v>0</v>
      </c>
    </row>
    <row r="554" spans="1:15" x14ac:dyDescent="0.25">
      <c r="A554" s="617" t="s">
        <v>973</v>
      </c>
      <c r="B554" s="617"/>
      <c r="C554" s="617"/>
      <c r="D554" s="628"/>
      <c r="E554" s="617"/>
      <c r="F554" s="618"/>
      <c r="G554" s="618"/>
      <c r="H554" s="618"/>
      <c r="I554" s="620">
        <f>+I536</f>
        <v>0</v>
      </c>
      <c r="J554" s="620">
        <f t="shared" ref="J554:O554" si="146">+J536</f>
        <v>0</v>
      </c>
      <c r="K554" s="620">
        <f t="shared" si="146"/>
        <v>0</v>
      </c>
      <c r="L554" s="620">
        <f t="shared" si="146"/>
        <v>0</v>
      </c>
      <c r="M554" s="620">
        <f t="shared" si="146"/>
        <v>0</v>
      </c>
      <c r="N554" s="620">
        <f t="shared" si="146"/>
        <v>0</v>
      </c>
      <c r="O554" s="620">
        <f t="shared" si="146"/>
        <v>0</v>
      </c>
    </row>
    <row r="555" spans="1:15" x14ac:dyDescent="0.25">
      <c r="A555" s="617" t="s">
        <v>623</v>
      </c>
      <c r="B555" s="617"/>
      <c r="C555" s="617"/>
      <c r="D555" s="628"/>
      <c r="E555" s="617"/>
      <c r="F555" s="618"/>
      <c r="G555" s="618"/>
      <c r="H555" s="618"/>
      <c r="I555" s="620">
        <f>+I548</f>
        <v>0</v>
      </c>
      <c r="J555" s="620">
        <f t="shared" ref="J555:O555" si="147">+J548</f>
        <v>0</v>
      </c>
      <c r="K555" s="620">
        <f t="shared" si="147"/>
        <v>0</v>
      </c>
      <c r="L555" s="620">
        <f t="shared" si="147"/>
        <v>0</v>
      </c>
      <c r="M555" s="620">
        <f t="shared" si="147"/>
        <v>0</v>
      </c>
      <c r="N555" s="620">
        <f t="shared" si="147"/>
        <v>0</v>
      </c>
      <c r="O555" s="620">
        <f t="shared" si="147"/>
        <v>0</v>
      </c>
    </row>
    <row r="556" spans="1:15" x14ac:dyDescent="0.25">
      <c r="A556" s="624" t="s">
        <v>992</v>
      </c>
      <c r="B556" s="790"/>
      <c r="C556" s="790"/>
      <c r="D556" s="807"/>
      <c r="E556" s="790"/>
      <c r="F556" s="791"/>
      <c r="G556" s="791"/>
      <c r="H556" s="791"/>
      <c r="I556" s="806">
        <f>SUM(I551:I555)</f>
        <v>0</v>
      </c>
      <c r="J556" s="806">
        <f t="shared" ref="J556:O556" si="148">SUM(J551:J555)</f>
        <v>0</v>
      </c>
      <c r="K556" s="806">
        <f t="shared" si="148"/>
        <v>0</v>
      </c>
      <c r="L556" s="806">
        <f t="shared" si="148"/>
        <v>0</v>
      </c>
      <c r="M556" s="806">
        <f t="shared" si="148"/>
        <v>0</v>
      </c>
      <c r="N556" s="806">
        <f t="shared" si="148"/>
        <v>0</v>
      </c>
      <c r="O556" s="806">
        <f t="shared" si="148"/>
        <v>0</v>
      </c>
    </row>
    <row r="557" spans="1:15" s="787" customFormat="1" ht="11.25" x14ac:dyDescent="0.2">
      <c r="D557" s="803" t="s">
        <v>1000</v>
      </c>
      <c r="F557" s="804"/>
      <c r="G557" s="804"/>
      <c r="H557" s="804"/>
      <c r="I557" s="805">
        <f>+I509+I515+I520+I536+I548-I556</f>
        <v>0</v>
      </c>
      <c r="J557" s="805">
        <f t="shared" ref="J557:O557" si="149">+J509+J515+J520+J536+J548-J556</f>
        <v>0</v>
      </c>
      <c r="K557" s="805">
        <f t="shared" si="149"/>
        <v>0</v>
      </c>
      <c r="L557" s="805">
        <f t="shared" si="149"/>
        <v>0</v>
      </c>
      <c r="M557" s="805">
        <f t="shared" si="149"/>
        <v>0</v>
      </c>
      <c r="N557" s="805">
        <f t="shared" si="149"/>
        <v>0</v>
      </c>
      <c r="O557" s="805">
        <f t="shared" si="149"/>
        <v>0</v>
      </c>
    </row>
    <row r="558" spans="1:15" x14ac:dyDescent="0.25">
      <c r="I558" s="636"/>
      <c r="J558" s="636"/>
      <c r="K558" s="636"/>
      <c r="L558" s="636"/>
      <c r="M558" s="636"/>
      <c r="N558" s="636"/>
      <c r="O558" s="636"/>
    </row>
    <row r="559" spans="1:15" x14ac:dyDescent="0.25">
      <c r="I559" s="636"/>
      <c r="J559" s="636"/>
      <c r="K559" s="636"/>
      <c r="L559" s="636"/>
      <c r="M559" s="636"/>
      <c r="N559" s="636"/>
      <c r="O559" s="636"/>
    </row>
    <row r="560" spans="1:15" x14ac:dyDescent="0.25">
      <c r="I560" s="636"/>
      <c r="J560" s="636"/>
      <c r="K560" s="636"/>
      <c r="L560" s="636"/>
      <c r="M560" s="636"/>
      <c r="N560" s="636"/>
      <c r="O560" s="636"/>
    </row>
    <row r="561" spans="9:15" x14ac:dyDescent="0.25">
      <c r="I561" s="636"/>
      <c r="J561" s="636"/>
      <c r="K561" s="636"/>
      <c r="L561" s="636"/>
      <c r="M561" s="636"/>
      <c r="N561" s="636"/>
      <c r="O561" s="636"/>
    </row>
    <row r="562" spans="9:15" x14ac:dyDescent="0.25">
      <c r="I562" s="636"/>
      <c r="J562" s="636"/>
      <c r="K562" s="636"/>
      <c r="L562" s="636"/>
      <c r="M562" s="636"/>
      <c r="N562" s="636"/>
      <c r="O562" s="636"/>
    </row>
    <row r="563" spans="9:15" x14ac:dyDescent="0.25">
      <c r="I563" s="636"/>
      <c r="J563" s="636"/>
      <c r="K563" s="636"/>
      <c r="L563" s="636"/>
      <c r="M563" s="636"/>
      <c r="N563" s="636"/>
      <c r="O563" s="636"/>
    </row>
    <row r="564" spans="9:15" x14ac:dyDescent="0.25">
      <c r="I564" s="636"/>
      <c r="J564" s="636"/>
      <c r="K564" s="636"/>
      <c r="L564" s="636"/>
      <c r="M564" s="636"/>
      <c r="N564" s="636"/>
      <c r="O564" s="636"/>
    </row>
    <row r="565" spans="9:15" x14ac:dyDescent="0.25">
      <c r="I565" s="636"/>
      <c r="J565" s="636"/>
      <c r="K565" s="636"/>
      <c r="L565" s="636"/>
      <c r="M565" s="636"/>
      <c r="N565" s="636"/>
      <c r="O565" s="636"/>
    </row>
    <row r="566" spans="9:15" x14ac:dyDescent="0.25">
      <c r="I566" s="636"/>
      <c r="J566" s="636"/>
      <c r="K566" s="636"/>
      <c r="L566" s="636"/>
      <c r="M566" s="636"/>
      <c r="N566" s="636"/>
      <c r="O566" s="636"/>
    </row>
    <row r="567" spans="9:15" x14ac:dyDescent="0.25">
      <c r="I567" s="636"/>
      <c r="J567" s="636"/>
      <c r="K567" s="636"/>
      <c r="L567" s="636"/>
      <c r="M567" s="636"/>
      <c r="N567" s="636"/>
      <c r="O567" s="636"/>
    </row>
    <row r="568" spans="9:15" x14ac:dyDescent="0.25">
      <c r="I568" s="636"/>
      <c r="J568" s="636"/>
      <c r="K568" s="636"/>
      <c r="L568" s="636"/>
      <c r="M568" s="636"/>
      <c r="N568" s="636"/>
      <c r="O568" s="636"/>
    </row>
    <row r="569" spans="9:15" x14ac:dyDescent="0.25">
      <c r="I569" s="636"/>
      <c r="J569" s="636"/>
      <c r="K569" s="636"/>
      <c r="L569" s="636"/>
      <c r="M569" s="636"/>
      <c r="N569" s="636"/>
      <c r="O569" s="636"/>
    </row>
    <row r="570" spans="9:15" x14ac:dyDescent="0.25">
      <c r="I570" s="636"/>
      <c r="J570" s="636"/>
      <c r="K570" s="636"/>
      <c r="L570" s="636"/>
      <c r="M570" s="636"/>
      <c r="N570" s="636"/>
      <c r="O570" s="636"/>
    </row>
    <row r="571" spans="9:15" x14ac:dyDescent="0.25">
      <c r="I571" s="636"/>
      <c r="J571" s="636"/>
      <c r="K571" s="636"/>
      <c r="L571" s="636"/>
      <c r="M571" s="636"/>
      <c r="N571" s="636"/>
      <c r="O571" s="636"/>
    </row>
    <row r="572" spans="9:15" x14ac:dyDescent="0.25">
      <c r="I572" s="636"/>
      <c r="J572" s="636"/>
      <c r="K572" s="636"/>
      <c r="L572" s="636"/>
      <c r="M572" s="636"/>
      <c r="N572" s="636"/>
      <c r="O572" s="636"/>
    </row>
    <row r="573" spans="9:15" x14ac:dyDescent="0.25">
      <c r="I573" s="636"/>
      <c r="J573" s="636"/>
      <c r="K573" s="636"/>
      <c r="L573" s="636"/>
      <c r="M573" s="636"/>
      <c r="N573" s="636"/>
      <c r="O573" s="636"/>
    </row>
    <row r="574" spans="9:15" x14ac:dyDescent="0.25">
      <c r="I574" s="636"/>
      <c r="J574" s="636"/>
      <c r="K574" s="636"/>
      <c r="L574" s="636"/>
      <c r="M574" s="636"/>
      <c r="N574" s="636"/>
      <c r="O574" s="636"/>
    </row>
    <row r="575" spans="9:15" x14ac:dyDescent="0.25">
      <c r="I575" s="636"/>
      <c r="J575" s="636"/>
      <c r="K575" s="636"/>
      <c r="L575" s="636"/>
      <c r="M575" s="636"/>
      <c r="N575" s="636"/>
      <c r="O575" s="636"/>
    </row>
    <row r="576" spans="9:15" x14ac:dyDescent="0.25">
      <c r="I576" s="636"/>
      <c r="J576" s="636"/>
      <c r="K576" s="636"/>
      <c r="L576" s="636"/>
      <c r="M576" s="636"/>
      <c r="N576" s="636"/>
      <c r="O576" s="636"/>
    </row>
    <row r="577" spans="9:15" x14ac:dyDescent="0.25">
      <c r="I577" s="636"/>
      <c r="J577" s="636"/>
      <c r="K577" s="636"/>
      <c r="L577" s="636"/>
      <c r="M577" s="636"/>
      <c r="N577" s="636"/>
      <c r="O577" s="636"/>
    </row>
    <row r="578" spans="9:15" x14ac:dyDescent="0.25">
      <c r="I578" s="636"/>
      <c r="J578" s="636"/>
      <c r="K578" s="636"/>
      <c r="L578" s="636"/>
      <c r="M578" s="636"/>
      <c r="N578" s="636"/>
      <c r="O578" s="636"/>
    </row>
    <row r="579" spans="9:15" x14ac:dyDescent="0.25">
      <c r="I579" s="799"/>
      <c r="J579" s="799"/>
      <c r="K579" s="799"/>
      <c r="L579" s="799"/>
      <c r="M579" s="799"/>
      <c r="N579" s="799"/>
      <c r="O579" s="799"/>
    </row>
    <row r="580" spans="9:15" x14ac:dyDescent="0.25">
      <c r="I580" s="799"/>
      <c r="J580" s="799"/>
      <c r="K580" s="799"/>
      <c r="L580" s="799"/>
      <c r="M580" s="799"/>
      <c r="N580" s="799"/>
      <c r="O580" s="799"/>
    </row>
  </sheetData>
  <sortState xmlns:xlrd2="http://schemas.microsoft.com/office/spreadsheetml/2017/richdata2" ref="N142:N181">
    <sortCondition descending="1" ref="N142:N181"/>
  </sortState>
  <mergeCells count="1">
    <mergeCell ref="S3:S5"/>
  </mergeCells>
  <phoneticPr fontId="10" type="noConversion"/>
  <pageMargins left="0.25" right="0.25" top="0.5" bottom="0.5" header="0.3" footer="0.3"/>
  <pageSetup scale="93" orientation="landscape" r:id="rId1"/>
  <headerFooter>
    <oddFooter>&amp;L&amp;9&amp;A&amp;C&amp;10page &amp;P of &amp;N&amp;R&amp;9&amp;D</oddFooter>
  </headerFooter>
  <colBreaks count="1" manualBreakCount="1">
    <brk id="15" min="1" max="2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DC8A-C77C-43F8-96B2-ECD3A60B6EB3}">
  <sheetPr>
    <tabColor rgb="FFFF00FF"/>
  </sheetPr>
  <dimension ref="A1:T123"/>
  <sheetViews>
    <sheetView showGridLines="0" zoomScale="115" zoomScaleNormal="115" zoomScaleSheetLayoutView="100" workbookViewId="0">
      <pane xSplit="2" ySplit="4" topLeftCell="I111" activePane="bottomRight" state="frozen"/>
      <selection pane="topRight" activeCell="C1" sqref="C1"/>
      <selection pane="bottomLeft" activeCell="A5" sqref="A5"/>
      <selection pane="bottomRight" activeCell="O124" sqref="O124"/>
    </sheetView>
  </sheetViews>
  <sheetFormatPr defaultColWidth="5.5" defaultRowHeight="15.75" x14ac:dyDescent="0.25"/>
  <cols>
    <col min="1" max="1" width="4.25" customWidth="1"/>
    <col min="2" max="2" width="41.625" bestFit="1" customWidth="1"/>
    <col min="3" max="7" width="6.75" hidden="1" customWidth="1"/>
    <col min="8" max="8" width="6.75" style="278" hidden="1" customWidth="1"/>
    <col min="9" max="12" width="8.625" style="278" bestFit="1" customWidth="1"/>
    <col min="13" max="14" width="8.625" bestFit="1" customWidth="1"/>
    <col min="15" max="15" width="8.625" customWidth="1"/>
    <col min="16" max="16" width="71.5" bestFit="1" customWidth="1"/>
  </cols>
  <sheetData>
    <row r="1" spans="1:17" x14ac:dyDescent="0.25">
      <c r="A1" s="4" t="str">
        <f>Summary!B1</f>
        <v xml:space="preserve">City/Town of </v>
      </c>
    </row>
    <row r="2" spans="1:17" x14ac:dyDescent="0.25">
      <c r="A2" s="654" t="s">
        <v>475</v>
      </c>
      <c r="P2" s="62"/>
    </row>
    <row r="3" spans="1:17" x14ac:dyDescent="0.25">
      <c r="B3" s="655"/>
      <c r="C3" s="409" t="str">
        <f>'Fiscal Years'!B10</f>
        <v>FY2020</v>
      </c>
      <c r="D3" s="409" t="str">
        <f>'Fiscal Years'!C10</f>
        <v>FY2021</v>
      </c>
      <c r="E3" s="409" t="str">
        <f>'Fiscal Years'!D10</f>
        <v>FY2022</v>
      </c>
      <c r="F3" s="409" t="str">
        <f>'Fiscal Years'!E10</f>
        <v>FY2023</v>
      </c>
      <c r="G3" s="409" t="str">
        <f>'Fiscal Years'!F10</f>
        <v>FY2024</v>
      </c>
      <c r="H3" s="409" t="str">
        <f>'Fiscal Years'!G10</f>
        <v>FY2025</v>
      </c>
      <c r="I3" s="409" t="str">
        <f>'Fiscal Years'!H10</f>
        <v>FY2026</v>
      </c>
      <c r="J3" s="409" t="str">
        <f>'Fiscal Years'!I10</f>
        <v>FY2027</v>
      </c>
      <c r="K3" s="409" t="str">
        <f>'Fiscal Years'!J10</f>
        <v>FY2028</v>
      </c>
      <c r="L3" s="409" t="str">
        <f>'Fiscal Years'!K10</f>
        <v>FY2029</v>
      </c>
      <c r="M3" s="409" t="str">
        <f>'Fiscal Years'!L10</f>
        <v>FY2030</v>
      </c>
      <c r="N3" s="409" t="str">
        <f>'Fiscal Years'!M10</f>
        <v>FY2031</v>
      </c>
      <c r="O3" s="409" t="str">
        <f>'Fiscal Years'!N10</f>
        <v>FY2032</v>
      </c>
    </row>
    <row r="4" spans="1:17" x14ac:dyDescent="0.25">
      <c r="B4" s="655"/>
      <c r="C4" s="656" t="s">
        <v>9</v>
      </c>
      <c r="D4" s="656" t="s">
        <v>9</v>
      </c>
      <c r="E4" s="656" t="s">
        <v>9</v>
      </c>
      <c r="F4" s="656" t="s">
        <v>9</v>
      </c>
      <c r="G4" s="656" t="s">
        <v>9</v>
      </c>
      <c r="H4" s="656" t="s">
        <v>9</v>
      </c>
      <c r="I4" s="656" t="s">
        <v>9</v>
      </c>
      <c r="J4" s="656" t="s">
        <v>9</v>
      </c>
      <c r="K4" s="409" t="s">
        <v>11</v>
      </c>
      <c r="L4" s="409" t="s">
        <v>11</v>
      </c>
      <c r="M4" s="409" t="s">
        <v>11</v>
      </c>
      <c r="N4" s="409" t="s">
        <v>11</v>
      </c>
      <c r="O4" s="409" t="s">
        <v>11</v>
      </c>
    </row>
    <row r="5" spans="1:17" x14ac:dyDescent="0.25">
      <c r="A5" s="450"/>
      <c r="F5" s="656"/>
      <c r="G5" s="656"/>
      <c r="H5"/>
      <c r="I5"/>
      <c r="J5"/>
      <c r="K5"/>
      <c r="L5"/>
    </row>
    <row r="6" spans="1:17" ht="18" x14ac:dyDescent="0.4">
      <c r="B6" s="17"/>
      <c r="C6" s="59"/>
      <c r="D6" s="59"/>
      <c r="E6" s="59"/>
      <c r="F6" s="59"/>
      <c r="G6" s="59"/>
      <c r="H6" s="59"/>
      <c r="I6" s="59"/>
      <c r="J6" s="657">
        <v>0.02</v>
      </c>
      <c r="K6" s="657">
        <v>0</v>
      </c>
      <c r="L6" s="657">
        <v>0</v>
      </c>
      <c r="M6" s="657">
        <v>0</v>
      </c>
      <c r="N6" s="657">
        <v>0</v>
      </c>
      <c r="O6" s="657">
        <v>0</v>
      </c>
      <c r="P6" s="658"/>
    </row>
    <row r="7" spans="1:17" x14ac:dyDescent="0.25">
      <c r="B7" s="62" t="s">
        <v>672</v>
      </c>
      <c r="C7" s="278"/>
      <c r="D7" s="278"/>
      <c r="E7" s="278"/>
      <c r="F7" s="278"/>
      <c r="G7" s="278"/>
      <c r="M7" s="278"/>
      <c r="N7" s="278"/>
      <c r="O7" s="278"/>
    </row>
    <row r="8" spans="1:17" x14ac:dyDescent="0.25">
      <c r="B8" s="58" t="s">
        <v>43</v>
      </c>
      <c r="C8" s="280"/>
      <c r="D8" s="280"/>
      <c r="E8" s="280"/>
      <c r="F8" s="280"/>
      <c r="G8" s="280"/>
      <c r="H8" s="280"/>
      <c r="I8" s="59"/>
      <c r="J8" s="280">
        <f>+'Position Control'!J110+'Position Control'!J111</f>
        <v>0</v>
      </c>
      <c r="K8" s="280">
        <f>+'Position Control'!K110+'Position Control'!K111</f>
        <v>0</v>
      </c>
      <c r="L8" s="280">
        <f>+'Position Control'!L110+'Position Control'!L111</f>
        <v>0</v>
      </c>
      <c r="M8" s="280">
        <f>+'Position Control'!M110+'Position Control'!M111</f>
        <v>0</v>
      </c>
      <c r="N8" s="280">
        <f>+'Position Control'!N110+'Position Control'!N111</f>
        <v>0</v>
      </c>
      <c r="O8" s="280">
        <f>+'Position Control'!O110+'Position Control'!O111</f>
        <v>0</v>
      </c>
      <c r="P8" t="s">
        <v>502</v>
      </c>
    </row>
    <row r="9" spans="1:17" x14ac:dyDescent="0.25">
      <c r="B9" s="576" t="s">
        <v>247</v>
      </c>
      <c r="C9" s="280"/>
      <c r="D9" s="280"/>
      <c r="E9" s="280"/>
      <c r="F9" s="280"/>
      <c r="G9" s="280"/>
      <c r="H9" s="280"/>
      <c r="I9" s="59"/>
      <c r="J9" s="280">
        <f>+'Position Control'!J213+'Position Control'!J214</f>
        <v>0</v>
      </c>
      <c r="K9" s="280">
        <f>+'Position Control'!K213+'Position Control'!K214</f>
        <v>0</v>
      </c>
      <c r="L9" s="280">
        <f>+'Position Control'!L213+'Position Control'!L214</f>
        <v>0</v>
      </c>
      <c r="M9" s="280">
        <f>+'Position Control'!M213+'Position Control'!M214</f>
        <v>0</v>
      </c>
      <c r="N9" s="280">
        <f>+'Position Control'!N213+'Position Control'!N214</f>
        <v>0</v>
      </c>
      <c r="O9" s="280">
        <f>+'Position Control'!O213+'Position Control'!O214</f>
        <v>0</v>
      </c>
      <c r="P9" t="s">
        <v>501</v>
      </c>
    </row>
    <row r="10" spans="1:17" x14ac:dyDescent="0.25">
      <c r="B10" s="576" t="s">
        <v>581</v>
      </c>
      <c r="C10" s="280"/>
      <c r="D10" s="280"/>
      <c r="E10" s="280"/>
      <c r="F10" s="280"/>
      <c r="G10" s="280"/>
      <c r="H10" s="280"/>
      <c r="I10" s="59"/>
      <c r="J10" s="280">
        <f>'Position Control'!J269</f>
        <v>0</v>
      </c>
      <c r="K10" s="280">
        <f>'Position Control'!K269</f>
        <v>0</v>
      </c>
      <c r="L10" s="280">
        <f>'Position Control'!L269</f>
        <v>0</v>
      </c>
      <c r="M10" s="280">
        <f>'Position Control'!M269</f>
        <v>0</v>
      </c>
      <c r="N10" s="280">
        <f>'Position Control'!N269</f>
        <v>0</v>
      </c>
      <c r="O10" s="280">
        <f>'Position Control'!O269</f>
        <v>0</v>
      </c>
    </row>
    <row r="11" spans="1:17" x14ac:dyDescent="0.25">
      <c r="B11" s="576" t="s">
        <v>665</v>
      </c>
      <c r="C11" s="280"/>
      <c r="D11" s="280"/>
      <c r="E11" s="280"/>
      <c r="F11" s="280"/>
      <c r="G11" s="280"/>
      <c r="H11" s="280"/>
      <c r="I11" s="59"/>
      <c r="J11" s="280">
        <f>'Position Control'!J307</f>
        <v>0</v>
      </c>
      <c r="K11" s="280">
        <f>'Position Control'!K307</f>
        <v>0</v>
      </c>
      <c r="L11" s="280">
        <f>'Position Control'!L307</f>
        <v>0</v>
      </c>
      <c r="M11" s="280">
        <f>'Position Control'!M307</f>
        <v>0</v>
      </c>
      <c r="N11" s="280">
        <f>'Position Control'!N307</f>
        <v>0</v>
      </c>
      <c r="O11" s="280">
        <f>'Position Control'!O307</f>
        <v>0</v>
      </c>
    </row>
    <row r="12" spans="1:17" x14ac:dyDescent="0.25">
      <c r="B12" s="576" t="s">
        <v>140</v>
      </c>
      <c r="C12" s="280"/>
      <c r="D12" s="280"/>
      <c r="E12" s="280"/>
      <c r="F12" s="280"/>
      <c r="G12" s="280"/>
      <c r="H12" s="280"/>
      <c r="I12" s="59"/>
      <c r="J12" s="280">
        <f>+'Position Control'!J347</f>
        <v>0</v>
      </c>
      <c r="K12" s="280">
        <f>+'Position Control'!K347</f>
        <v>0</v>
      </c>
      <c r="L12" s="280">
        <f>+'Position Control'!L347</f>
        <v>0</v>
      </c>
      <c r="M12" s="280">
        <f>+'Position Control'!M347</f>
        <v>0</v>
      </c>
      <c r="N12" s="280">
        <f>+'Position Control'!N347</f>
        <v>0</v>
      </c>
      <c r="O12" s="280">
        <f>+'Position Control'!O347</f>
        <v>0</v>
      </c>
      <c r="P12" s="659" t="s">
        <v>552</v>
      </c>
      <c r="Q12" s="659"/>
    </row>
    <row r="13" spans="1:17" x14ac:dyDescent="0.25">
      <c r="B13" s="58" t="s">
        <v>520</v>
      </c>
      <c r="C13" s="280"/>
      <c r="D13" s="280"/>
      <c r="E13" s="280"/>
      <c r="F13" s="280"/>
      <c r="G13" s="280"/>
      <c r="H13" s="280"/>
      <c r="I13" s="59"/>
      <c r="J13" s="280">
        <f>+'Position Control'!J394</f>
        <v>0</v>
      </c>
      <c r="K13" s="280">
        <f>+'Position Control'!K394</f>
        <v>0</v>
      </c>
      <c r="L13" s="280">
        <f>+'Position Control'!L394</f>
        <v>0</v>
      </c>
      <c r="M13" s="280">
        <f>+'Position Control'!M394</f>
        <v>0</v>
      </c>
      <c r="N13" s="280">
        <f>+'Position Control'!N394</f>
        <v>0</v>
      </c>
      <c r="O13" s="280">
        <f>+'Position Control'!O394</f>
        <v>0</v>
      </c>
      <c r="P13" s="659"/>
      <c r="Q13" s="659"/>
    </row>
    <row r="14" spans="1:17" x14ac:dyDescent="0.25">
      <c r="B14" s="58" t="s">
        <v>521</v>
      </c>
      <c r="C14" s="280"/>
      <c r="D14" s="280"/>
      <c r="E14" s="280"/>
      <c r="F14" s="280"/>
      <c r="G14" s="280"/>
      <c r="H14" s="280"/>
      <c r="I14" s="59"/>
      <c r="J14" s="280">
        <f>+'Position Control'!J444</f>
        <v>0</v>
      </c>
      <c r="K14" s="280">
        <f>+'Position Control'!K444</f>
        <v>0</v>
      </c>
      <c r="L14" s="280">
        <f>+'Position Control'!L444</f>
        <v>0</v>
      </c>
      <c r="M14" s="280">
        <f>+'Position Control'!M444</f>
        <v>0</v>
      </c>
      <c r="N14" s="280">
        <f>+'Position Control'!N444</f>
        <v>0</v>
      </c>
      <c r="O14" s="280">
        <f>+'Position Control'!O444</f>
        <v>0</v>
      </c>
      <c r="Q14" s="659"/>
    </row>
    <row r="15" spans="1:17" x14ac:dyDescent="0.25">
      <c r="B15" s="58" t="s">
        <v>128</v>
      </c>
      <c r="C15" s="280"/>
      <c r="D15" s="280"/>
      <c r="E15" s="280"/>
      <c r="F15" s="280"/>
      <c r="G15" s="280"/>
      <c r="H15" s="280"/>
      <c r="I15" s="59"/>
      <c r="J15" s="280"/>
      <c r="K15" s="280"/>
      <c r="L15" s="280"/>
      <c r="M15" s="280"/>
      <c r="N15" s="280"/>
      <c r="O15" s="280"/>
      <c r="P15" s="19"/>
      <c r="Q15" s="19"/>
    </row>
    <row r="16" spans="1:17" x14ac:dyDescent="0.25">
      <c r="B16" s="627" t="s">
        <v>543</v>
      </c>
      <c r="C16" s="660">
        <f t="shared" ref="C16:F16" si="0">SUM(C8:C15)</f>
        <v>0</v>
      </c>
      <c r="D16" s="660">
        <f t="shared" si="0"/>
        <v>0</v>
      </c>
      <c r="E16" s="660">
        <f t="shared" si="0"/>
        <v>0</v>
      </c>
      <c r="F16" s="660">
        <f t="shared" si="0"/>
        <v>0</v>
      </c>
      <c r="G16" s="660"/>
      <c r="H16" s="660"/>
      <c r="I16" s="660">
        <f>SUM(I8:I15)</f>
        <v>0</v>
      </c>
      <c r="J16" s="660">
        <f>SUM(J8:J15)</f>
        <v>0</v>
      </c>
      <c r="K16" s="660">
        <f t="shared" ref="K16:O16" si="1">SUM(K8:K15)</f>
        <v>0</v>
      </c>
      <c r="L16" s="660">
        <f t="shared" si="1"/>
        <v>0</v>
      </c>
      <c r="M16" s="660">
        <f t="shared" si="1"/>
        <v>0</v>
      </c>
      <c r="N16" s="660">
        <f t="shared" si="1"/>
        <v>0</v>
      </c>
      <c r="O16" s="660">
        <f t="shared" si="1"/>
        <v>0</v>
      </c>
      <c r="P16" s="19"/>
      <c r="Q16" s="19"/>
    </row>
    <row r="17" spans="2:17" x14ac:dyDescent="0.25">
      <c r="B17" s="363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x14ac:dyDescent="0.25">
      <c r="B18" s="661" t="s">
        <v>248</v>
      </c>
      <c r="C18" s="662">
        <f>ROUND((C16)*C$6,0)</f>
        <v>0</v>
      </c>
      <c r="D18" s="662">
        <f t="shared" ref="D18:I18" si="2">ROUND((D16+C18)*D$6+C18,0)</f>
        <v>0</v>
      </c>
      <c r="E18" s="662">
        <f t="shared" si="2"/>
        <v>0</v>
      </c>
      <c r="F18" s="662">
        <f t="shared" si="2"/>
        <v>0</v>
      </c>
      <c r="G18" s="662"/>
      <c r="H18" s="662"/>
      <c r="I18" s="662">
        <f t="shared" si="2"/>
        <v>0</v>
      </c>
      <c r="J18" s="662">
        <f>ROUND((J16+I18)*J$6+I18,0)</f>
        <v>0</v>
      </c>
      <c r="K18" s="662">
        <f t="shared" ref="K18:O18" si="3">ROUND((K16+J18)*K$6+J18,0)</f>
        <v>0</v>
      </c>
      <c r="L18" s="662">
        <f t="shared" si="3"/>
        <v>0</v>
      </c>
      <c r="M18" s="662">
        <f t="shared" si="3"/>
        <v>0</v>
      </c>
      <c r="N18" s="662">
        <f t="shared" si="3"/>
        <v>0</v>
      </c>
      <c r="O18" s="662">
        <f t="shared" si="3"/>
        <v>0</v>
      </c>
      <c r="P18" s="19"/>
    </row>
    <row r="19" spans="2:17" x14ac:dyDescent="0.25">
      <c r="B19" s="4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9"/>
    </row>
    <row r="20" spans="2:17" ht="18" x14ac:dyDescent="0.4">
      <c r="B20" s="663"/>
      <c r="C20" s="59"/>
      <c r="D20" s="59"/>
      <c r="E20" s="59"/>
      <c r="F20" s="59"/>
      <c r="G20" s="59"/>
      <c r="H20" s="59"/>
      <c r="I20" s="59"/>
      <c r="J20" s="657">
        <v>0.02</v>
      </c>
      <c r="K20" s="657">
        <v>0</v>
      </c>
      <c r="L20" s="657">
        <v>0</v>
      </c>
      <c r="M20" s="657">
        <v>0</v>
      </c>
      <c r="N20" s="657">
        <v>0</v>
      </c>
      <c r="O20" s="657">
        <v>0</v>
      </c>
      <c r="P20" s="658"/>
    </row>
    <row r="21" spans="2:17" x14ac:dyDescent="0.25">
      <c r="B21" s="62" t="s">
        <v>285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</row>
    <row r="22" spans="2:17" x14ac:dyDescent="0.25">
      <c r="B22" s="664" t="s">
        <v>619</v>
      </c>
      <c r="C22" s="280"/>
      <c r="D22" s="280"/>
      <c r="E22" s="280"/>
      <c r="F22" s="280"/>
      <c r="G22" s="280"/>
      <c r="H22" s="280"/>
      <c r="I22" s="59"/>
      <c r="J22" s="280"/>
      <c r="K22" s="280"/>
      <c r="L22" s="280"/>
      <c r="M22" s="280"/>
      <c r="N22" s="280"/>
      <c r="O22" s="280"/>
    </row>
    <row r="23" spans="2:17" x14ac:dyDescent="0.25">
      <c r="B23" s="414" t="s">
        <v>43</v>
      </c>
      <c r="C23" s="280">
        <v>0</v>
      </c>
      <c r="D23" s="280">
        <f>C23</f>
        <v>0</v>
      </c>
      <c r="E23" s="280">
        <f>D23</f>
        <v>0</v>
      </c>
      <c r="F23" s="280"/>
      <c r="G23" s="280"/>
      <c r="H23" s="280"/>
      <c r="I23" s="59"/>
      <c r="J23" s="280">
        <f>'Position Control'!J112</f>
        <v>0</v>
      </c>
      <c r="K23" s="280">
        <f>'Position Control'!K112</f>
        <v>0</v>
      </c>
      <c r="L23" s="280">
        <f>'Position Control'!L112</f>
        <v>0</v>
      </c>
      <c r="M23" s="280">
        <f>'Position Control'!M112</f>
        <v>0</v>
      </c>
      <c r="N23" s="280">
        <f>'Position Control'!N112</f>
        <v>0</v>
      </c>
      <c r="O23" s="280">
        <f>'Position Control'!O112</f>
        <v>0</v>
      </c>
    </row>
    <row r="24" spans="2:17" x14ac:dyDescent="0.25">
      <c r="B24" s="414" t="s">
        <v>670</v>
      </c>
      <c r="C24" s="280"/>
      <c r="D24" s="280"/>
      <c r="E24" s="280"/>
      <c r="F24" s="280"/>
      <c r="G24" s="280"/>
      <c r="H24" s="280"/>
      <c r="I24" s="59"/>
      <c r="J24" s="280">
        <f>+'Position Control'!J218</f>
        <v>0</v>
      </c>
      <c r="K24" s="280">
        <f>+'Position Control'!K218</f>
        <v>0</v>
      </c>
      <c r="L24" s="280">
        <f>+'Position Control'!L218</f>
        <v>0</v>
      </c>
      <c r="M24" s="280">
        <f>+'Position Control'!M218</f>
        <v>0</v>
      </c>
      <c r="N24" s="280">
        <f>+'Position Control'!N218</f>
        <v>0</v>
      </c>
      <c r="O24" s="280">
        <f>+'Position Control'!O218</f>
        <v>0</v>
      </c>
    </row>
    <row r="25" spans="2:17" x14ac:dyDescent="0.25">
      <c r="B25" s="414" t="s">
        <v>581</v>
      </c>
      <c r="C25" s="280"/>
      <c r="D25" s="280"/>
      <c r="E25" s="280"/>
      <c r="F25" s="280"/>
      <c r="G25" s="280"/>
      <c r="H25" s="280"/>
      <c r="I25" s="59"/>
      <c r="J25" s="280">
        <f>+'Position Control'!J248</f>
        <v>0</v>
      </c>
      <c r="K25" s="280">
        <f>+'Position Control'!K248</f>
        <v>0</v>
      </c>
      <c r="L25" s="280">
        <f>+'Position Control'!L248</f>
        <v>0</v>
      </c>
      <c r="M25" s="280">
        <f>+'Position Control'!M248</f>
        <v>0</v>
      </c>
      <c r="N25" s="280">
        <f>+'Position Control'!N248</f>
        <v>0</v>
      </c>
      <c r="O25" s="280">
        <f>+'Position Control'!O248</f>
        <v>0</v>
      </c>
    </row>
    <row r="26" spans="2:17" x14ac:dyDescent="0.25">
      <c r="B26" s="414" t="s">
        <v>665</v>
      </c>
      <c r="C26" s="280"/>
      <c r="D26" s="280"/>
      <c r="E26" s="280"/>
      <c r="F26" s="280"/>
      <c r="G26" s="280"/>
      <c r="H26" s="280"/>
      <c r="I26" s="59"/>
      <c r="J26" s="280">
        <f>'Position Control'!J308</f>
        <v>0</v>
      </c>
      <c r="K26" s="280">
        <f>'Position Control'!K308</f>
        <v>0</v>
      </c>
      <c r="L26" s="280">
        <f>'Position Control'!L308</f>
        <v>0</v>
      </c>
      <c r="M26" s="280">
        <f>'Position Control'!M308</f>
        <v>0</v>
      </c>
      <c r="N26" s="280">
        <f>'Position Control'!N308</f>
        <v>0</v>
      </c>
      <c r="O26" s="280">
        <f>'Position Control'!O308</f>
        <v>0</v>
      </c>
    </row>
    <row r="27" spans="2:17" x14ac:dyDescent="0.25">
      <c r="B27" s="414" t="s">
        <v>140</v>
      </c>
      <c r="C27" s="280"/>
      <c r="D27" s="280"/>
      <c r="E27" s="280"/>
      <c r="F27" s="280"/>
      <c r="G27" s="280"/>
      <c r="H27" s="280"/>
      <c r="I27" s="59"/>
      <c r="J27" s="280">
        <f>+'Position Control'!J348</f>
        <v>0</v>
      </c>
      <c r="K27" s="280">
        <f>+'Position Control'!K348</f>
        <v>0</v>
      </c>
      <c r="L27" s="280">
        <f>+'Position Control'!L348</f>
        <v>0</v>
      </c>
      <c r="M27" s="280">
        <f>+'Position Control'!M348</f>
        <v>0</v>
      </c>
      <c r="N27" s="280">
        <f>+'Position Control'!N348</f>
        <v>0</v>
      </c>
      <c r="O27" s="280">
        <f>+'Position Control'!O348</f>
        <v>0</v>
      </c>
    </row>
    <row r="28" spans="2:17" x14ac:dyDescent="0.25">
      <c r="B28" s="414" t="s">
        <v>520</v>
      </c>
      <c r="C28" s="280"/>
      <c r="D28" s="280"/>
      <c r="E28" s="280"/>
      <c r="F28" s="280"/>
      <c r="G28" s="280"/>
      <c r="H28" s="280"/>
      <c r="I28" s="59"/>
      <c r="J28" s="280">
        <f>+'Position Control'!J395</f>
        <v>0</v>
      </c>
      <c r="K28" s="280">
        <f>+'Position Control'!K395</f>
        <v>0</v>
      </c>
      <c r="L28" s="280">
        <f>+'Position Control'!L395</f>
        <v>0</v>
      </c>
      <c r="M28" s="280">
        <f>+'Position Control'!M395</f>
        <v>0</v>
      </c>
      <c r="N28" s="280">
        <f>+'Position Control'!N395</f>
        <v>0</v>
      </c>
      <c r="O28" s="280">
        <f>+'Position Control'!O395</f>
        <v>0</v>
      </c>
    </row>
    <row r="29" spans="2:17" x14ac:dyDescent="0.25">
      <c r="B29" s="414" t="s">
        <v>521</v>
      </c>
      <c r="C29" s="280"/>
      <c r="D29" s="280"/>
      <c r="E29" s="280"/>
      <c r="F29" s="280"/>
      <c r="G29" s="280"/>
      <c r="H29" s="280"/>
      <c r="I29" s="59"/>
      <c r="J29" s="280">
        <f>'Position Control'!J445</f>
        <v>0</v>
      </c>
      <c r="K29" s="280">
        <f>'Position Control'!K445</f>
        <v>0</v>
      </c>
      <c r="L29" s="280">
        <f>'Position Control'!L445</f>
        <v>0</v>
      </c>
      <c r="M29" s="280">
        <f>'Position Control'!M445</f>
        <v>0</v>
      </c>
      <c r="N29" s="280">
        <f>'Position Control'!N445</f>
        <v>0</v>
      </c>
      <c r="O29" s="280">
        <f>'Position Control'!O445</f>
        <v>0</v>
      </c>
    </row>
    <row r="30" spans="2:17" x14ac:dyDescent="0.25">
      <c r="B30" s="664" t="s">
        <v>684</v>
      </c>
      <c r="C30" s="280"/>
      <c r="D30" s="280"/>
      <c r="E30" s="280"/>
      <c r="F30" s="280"/>
      <c r="G30" s="280"/>
      <c r="H30" s="280"/>
      <c r="I30" s="59"/>
      <c r="J30" s="280" t="s">
        <v>128</v>
      </c>
      <c r="K30" s="280" t="s">
        <v>128</v>
      </c>
      <c r="L30" s="280" t="s">
        <v>128</v>
      </c>
      <c r="M30" s="280" t="s">
        <v>128</v>
      </c>
      <c r="N30" s="280" t="s">
        <v>128</v>
      </c>
      <c r="O30" s="280" t="s">
        <v>128</v>
      </c>
    </row>
    <row r="31" spans="2:17" x14ac:dyDescent="0.25">
      <c r="B31" s="414" t="s">
        <v>43</v>
      </c>
      <c r="C31" s="280"/>
      <c r="D31" s="280"/>
      <c r="E31" s="280"/>
      <c r="F31" s="280"/>
      <c r="G31" s="280"/>
      <c r="H31" s="280"/>
      <c r="I31" s="59"/>
      <c r="J31" s="280">
        <f>'Position Control'!J113</f>
        <v>0</v>
      </c>
      <c r="K31" s="280">
        <f>'Position Control'!K113</f>
        <v>0</v>
      </c>
      <c r="L31" s="280">
        <f>'Position Control'!L113</f>
        <v>0</v>
      </c>
      <c r="M31" s="280">
        <f>'Position Control'!M113</f>
        <v>0</v>
      </c>
      <c r="N31" s="280">
        <f>'Position Control'!N113</f>
        <v>0</v>
      </c>
      <c r="O31" s="280">
        <f>'Position Control'!O113</f>
        <v>0</v>
      </c>
    </row>
    <row r="32" spans="2:17" x14ac:dyDescent="0.25">
      <c r="B32" s="414" t="s">
        <v>670</v>
      </c>
      <c r="C32" s="280"/>
      <c r="D32" s="280"/>
      <c r="E32" s="280"/>
      <c r="F32" s="280"/>
      <c r="G32" s="280"/>
      <c r="H32" s="280"/>
      <c r="I32" s="59"/>
      <c r="J32" s="280">
        <f>+'Position Control'!J219</f>
        <v>0</v>
      </c>
      <c r="K32" s="280">
        <f>+'Position Control'!K219</f>
        <v>0</v>
      </c>
      <c r="L32" s="280">
        <f>+'Position Control'!L219</f>
        <v>0</v>
      </c>
      <c r="M32" s="280">
        <f>+'Position Control'!M219</f>
        <v>0</v>
      </c>
      <c r="N32" s="280">
        <f>+'Position Control'!N219</f>
        <v>0</v>
      </c>
      <c r="O32" s="280">
        <f>+'Position Control'!O219</f>
        <v>0</v>
      </c>
    </row>
    <row r="33" spans="2:20" x14ac:dyDescent="0.25">
      <c r="B33" s="414" t="s">
        <v>665</v>
      </c>
      <c r="C33" s="280"/>
      <c r="D33" s="280"/>
      <c r="E33" s="280"/>
      <c r="F33" s="280"/>
      <c r="G33" s="280"/>
      <c r="H33" s="280"/>
      <c r="I33" s="59"/>
      <c r="J33" s="280">
        <f>'Position Control'!J309</f>
        <v>0</v>
      </c>
      <c r="K33" s="280">
        <f>'Position Control'!K309</f>
        <v>0</v>
      </c>
      <c r="L33" s="280">
        <f>'Position Control'!L309</f>
        <v>0</v>
      </c>
      <c r="M33" s="280">
        <f>'Position Control'!M309</f>
        <v>0</v>
      </c>
      <c r="N33" s="280">
        <f>'Position Control'!N309</f>
        <v>0</v>
      </c>
      <c r="O33" s="280">
        <f>'Position Control'!O309</f>
        <v>0</v>
      </c>
    </row>
    <row r="34" spans="2:20" x14ac:dyDescent="0.25">
      <c r="B34" s="414" t="s">
        <v>520</v>
      </c>
      <c r="C34" s="280"/>
      <c r="D34" s="280"/>
      <c r="E34" s="280"/>
      <c r="F34" s="280"/>
      <c r="G34" s="280"/>
      <c r="H34" s="280"/>
      <c r="I34" s="59"/>
      <c r="J34" s="280">
        <f>+'Position Control'!J396</f>
        <v>0</v>
      </c>
      <c r="K34" s="280">
        <f>+'Position Control'!K396</f>
        <v>0</v>
      </c>
      <c r="L34" s="280">
        <f>+'Position Control'!L396</f>
        <v>0</v>
      </c>
      <c r="M34" s="280">
        <f>+'Position Control'!M396</f>
        <v>0</v>
      </c>
      <c r="N34" s="280">
        <f>+'Position Control'!N396</f>
        <v>0</v>
      </c>
      <c r="O34" s="280">
        <f>+'Position Control'!O396</f>
        <v>0</v>
      </c>
    </row>
    <row r="35" spans="2:20" x14ac:dyDescent="0.25">
      <c r="B35" s="414" t="s">
        <v>521</v>
      </c>
      <c r="C35" s="280"/>
      <c r="D35" s="280"/>
      <c r="E35" s="280"/>
      <c r="F35" s="280"/>
      <c r="G35" s="280"/>
      <c r="H35" s="280"/>
      <c r="I35" s="59"/>
      <c r="J35" s="280">
        <f>'Position Control'!J447</f>
        <v>0</v>
      </c>
      <c r="K35" s="280">
        <f>'Position Control'!K447</f>
        <v>0</v>
      </c>
      <c r="L35" s="280">
        <f>'Position Control'!L447</f>
        <v>0</v>
      </c>
      <c r="M35" s="280">
        <f>'Position Control'!M447</f>
        <v>0</v>
      </c>
      <c r="N35" s="280">
        <f>'Position Control'!N447</f>
        <v>0</v>
      </c>
      <c r="O35" s="280">
        <f>'Position Control'!O447</f>
        <v>0</v>
      </c>
    </row>
    <row r="36" spans="2:20" x14ac:dyDescent="0.25">
      <c r="B36" s="664" t="s">
        <v>670</v>
      </c>
      <c r="C36" s="280"/>
      <c r="D36" s="280"/>
      <c r="E36" s="280"/>
      <c r="F36" s="280"/>
      <c r="G36" s="280"/>
      <c r="H36" s="280"/>
      <c r="I36" s="59"/>
      <c r="J36" s="280"/>
      <c r="K36" s="280"/>
      <c r="L36" s="280"/>
      <c r="M36" s="280"/>
      <c r="N36" s="280"/>
      <c r="O36" s="280"/>
    </row>
    <row r="37" spans="2:20" x14ac:dyDescent="0.25">
      <c r="B37" s="414" t="s">
        <v>857</v>
      </c>
      <c r="C37" s="280"/>
      <c r="D37" s="280"/>
      <c r="E37" s="280"/>
      <c r="F37" s="280"/>
      <c r="G37" s="280"/>
      <c r="H37" s="280"/>
      <c r="I37" s="59"/>
      <c r="J37" s="280">
        <f>+'Position Control'!J215</f>
        <v>0</v>
      </c>
      <c r="K37" s="280">
        <f>+'Position Control'!K215</f>
        <v>0</v>
      </c>
      <c r="L37" s="280">
        <f>+'Position Control'!L215</f>
        <v>0</v>
      </c>
      <c r="M37" s="280">
        <f>+'Position Control'!M215</f>
        <v>0</v>
      </c>
      <c r="N37" s="280">
        <f>+'Position Control'!N215</f>
        <v>0</v>
      </c>
      <c r="O37" s="280">
        <f>+'Position Control'!O215</f>
        <v>0</v>
      </c>
    </row>
    <row r="38" spans="2:20" x14ac:dyDescent="0.25">
      <c r="B38" s="414" t="s">
        <v>726</v>
      </c>
      <c r="C38" s="280"/>
      <c r="D38" s="280"/>
      <c r="E38" s="280"/>
      <c r="F38" s="280"/>
      <c r="G38" s="280"/>
      <c r="H38" s="280"/>
      <c r="I38" s="59"/>
      <c r="J38" s="280">
        <f>+'Position Control'!J216</f>
        <v>0</v>
      </c>
      <c r="K38" s="280">
        <f>+'Position Control'!K216</f>
        <v>0</v>
      </c>
      <c r="L38" s="280">
        <f>+'Position Control'!L216</f>
        <v>0</v>
      </c>
      <c r="M38" s="280">
        <f>+'Position Control'!M216</f>
        <v>0</v>
      </c>
      <c r="N38" s="280">
        <f>+'Position Control'!N216</f>
        <v>0</v>
      </c>
      <c r="O38" s="280">
        <f>+'Position Control'!O216</f>
        <v>0</v>
      </c>
      <c r="R38" s="430"/>
      <c r="S38" s="430"/>
      <c r="T38" s="430"/>
    </row>
    <row r="39" spans="2:20" x14ac:dyDescent="0.25">
      <c r="B39" s="414" t="s">
        <v>655</v>
      </c>
      <c r="C39" s="280"/>
      <c r="D39" s="280"/>
      <c r="E39" s="280"/>
      <c r="F39" s="280"/>
      <c r="G39" s="280"/>
      <c r="H39" s="280"/>
      <c r="I39" s="59"/>
      <c r="J39" s="280">
        <f>+'Position Control'!J217</f>
        <v>0</v>
      </c>
      <c r="K39" s="280">
        <f>+'Position Control'!K217</f>
        <v>0</v>
      </c>
      <c r="L39" s="280">
        <f>+'Position Control'!L217</f>
        <v>0</v>
      </c>
      <c r="M39" s="280">
        <f>+'Position Control'!M217</f>
        <v>0</v>
      </c>
      <c r="N39" s="280">
        <f>+'Position Control'!N217</f>
        <v>0</v>
      </c>
      <c r="O39" s="280">
        <f>+'Position Control'!O217</f>
        <v>0</v>
      </c>
      <c r="R39" s="430"/>
      <c r="S39" s="430"/>
      <c r="T39" s="430"/>
    </row>
    <row r="40" spans="2:20" x14ac:dyDescent="0.25">
      <c r="B40" s="664" t="s">
        <v>581</v>
      </c>
      <c r="C40" s="280"/>
      <c r="D40" s="280"/>
      <c r="E40" s="280"/>
      <c r="F40" s="280"/>
      <c r="G40" s="280"/>
      <c r="H40" s="280"/>
      <c r="I40" s="59"/>
      <c r="J40" s="280"/>
      <c r="K40" s="280"/>
      <c r="L40" s="280"/>
      <c r="M40" s="280"/>
      <c r="N40" s="280"/>
      <c r="O40" s="280"/>
      <c r="R40" s="430"/>
      <c r="S40" s="430"/>
      <c r="T40" s="430"/>
    </row>
    <row r="41" spans="2:20" x14ac:dyDescent="0.25">
      <c r="B41" s="665" t="s">
        <v>912</v>
      </c>
      <c r="C41" s="280"/>
      <c r="D41" s="280"/>
      <c r="E41" s="280"/>
      <c r="F41" s="280"/>
      <c r="G41" s="280"/>
      <c r="H41" s="280"/>
      <c r="I41" s="59"/>
      <c r="J41" s="280">
        <f>+'Position Control'!J238</f>
        <v>0</v>
      </c>
      <c r="K41" s="280">
        <f>+'Position Control'!K238</f>
        <v>0</v>
      </c>
      <c r="L41" s="280">
        <f>+'Position Control'!L238</f>
        <v>0</v>
      </c>
      <c r="M41" s="280">
        <f>+'Position Control'!M238</f>
        <v>0</v>
      </c>
      <c r="N41" s="280">
        <f>+'Position Control'!N238</f>
        <v>0</v>
      </c>
      <c r="O41" s="280">
        <f>+'Position Control'!O238</f>
        <v>0</v>
      </c>
      <c r="R41" s="430"/>
      <c r="S41" s="430"/>
      <c r="T41" s="430"/>
    </row>
    <row r="42" spans="2:20" x14ac:dyDescent="0.25">
      <c r="B42" s="665" t="s">
        <v>655</v>
      </c>
      <c r="C42" s="280"/>
      <c r="D42" s="280"/>
      <c r="E42" s="280"/>
      <c r="F42" s="280"/>
      <c r="G42" s="280"/>
      <c r="H42" s="280"/>
      <c r="I42" s="59"/>
      <c r="J42" s="280">
        <f>+'Position Control'!J244</f>
        <v>0</v>
      </c>
      <c r="K42" s="280">
        <f>+'Position Control'!K244</f>
        <v>0</v>
      </c>
      <c r="L42" s="280">
        <f>+'Position Control'!L244</f>
        <v>0</v>
      </c>
      <c r="M42" s="280">
        <f>+'Position Control'!M244</f>
        <v>0</v>
      </c>
      <c r="N42" s="280">
        <f>+'Position Control'!N244</f>
        <v>0</v>
      </c>
      <c r="O42" s="280">
        <f>+'Position Control'!O244</f>
        <v>0</v>
      </c>
      <c r="R42" s="19"/>
      <c r="S42" s="19"/>
      <c r="T42" s="19"/>
    </row>
    <row r="43" spans="2:20" x14ac:dyDescent="0.25">
      <c r="B43" s="664" t="s">
        <v>673</v>
      </c>
      <c r="C43" s="280"/>
      <c r="D43" s="280"/>
      <c r="E43" s="280"/>
      <c r="F43" s="280"/>
      <c r="G43" s="280"/>
      <c r="H43" s="280"/>
      <c r="I43" s="59"/>
      <c r="J43" s="280"/>
      <c r="K43" s="280"/>
      <c r="L43" s="280"/>
      <c r="M43" s="280"/>
      <c r="N43" s="280"/>
      <c r="O43" s="280"/>
      <c r="R43" s="19"/>
      <c r="S43" s="19"/>
      <c r="T43" s="19"/>
    </row>
    <row r="44" spans="2:20" x14ac:dyDescent="0.25">
      <c r="B44" s="665" t="s">
        <v>673</v>
      </c>
      <c r="C44" s="280"/>
      <c r="D44" s="280"/>
      <c r="E44" s="280"/>
      <c r="F44" s="280"/>
      <c r="G44" s="280"/>
      <c r="H44" s="280"/>
      <c r="I44" s="59"/>
      <c r="J44" s="280">
        <f>+'Position Control'!J349</f>
        <v>0</v>
      </c>
      <c r="K44" s="280">
        <f>+'Position Control'!K349</f>
        <v>0</v>
      </c>
      <c r="L44" s="280">
        <f>+'Position Control'!L349</f>
        <v>0</v>
      </c>
      <c r="M44" s="280">
        <f>+'Position Control'!M349</f>
        <v>0</v>
      </c>
      <c r="N44" s="280">
        <f>+'Position Control'!N349</f>
        <v>0</v>
      </c>
      <c r="O44" s="280">
        <f>+'Position Control'!O349</f>
        <v>0</v>
      </c>
      <c r="R44" s="19"/>
      <c r="S44" s="19"/>
      <c r="T44" s="19"/>
    </row>
    <row r="45" spans="2:20" x14ac:dyDescent="0.25">
      <c r="B45" s="664" t="s">
        <v>582</v>
      </c>
      <c r="C45" s="280"/>
      <c r="D45" s="280"/>
      <c r="E45" s="280"/>
      <c r="F45" s="280"/>
      <c r="G45" s="280"/>
      <c r="H45" s="280"/>
      <c r="I45" s="59"/>
      <c r="J45" s="280"/>
      <c r="K45" s="280"/>
      <c r="L45" s="280"/>
      <c r="M45" s="280"/>
      <c r="N45" s="280"/>
      <c r="O45" s="280"/>
      <c r="R45" s="430"/>
      <c r="S45" s="430"/>
      <c r="T45" s="430"/>
    </row>
    <row r="46" spans="2:20" x14ac:dyDescent="0.25">
      <c r="B46" s="665" t="s">
        <v>582</v>
      </c>
      <c r="C46" s="280"/>
      <c r="D46" s="280"/>
      <c r="E46" s="280"/>
      <c r="F46" s="280"/>
      <c r="G46" s="280"/>
      <c r="H46" s="280"/>
      <c r="I46" s="59"/>
      <c r="J46" s="280">
        <f>'Position Control'!J446</f>
        <v>0</v>
      </c>
      <c r="K46" s="280">
        <f>'Position Control'!K446</f>
        <v>0</v>
      </c>
      <c r="L46" s="280">
        <f>'Position Control'!L446</f>
        <v>0</v>
      </c>
      <c r="M46" s="280">
        <f>'Position Control'!M446</f>
        <v>0</v>
      </c>
      <c r="N46" s="280">
        <f>'Position Control'!N446</f>
        <v>0</v>
      </c>
      <c r="O46" s="280">
        <f>'Position Control'!O446</f>
        <v>0</v>
      </c>
      <c r="R46" s="19"/>
      <c r="S46" s="19"/>
      <c r="T46" s="19"/>
    </row>
    <row r="47" spans="2:20" x14ac:dyDescent="0.25">
      <c r="B47" s="414" t="s">
        <v>128</v>
      </c>
      <c r="C47" s="280"/>
      <c r="D47" s="280"/>
      <c r="E47" s="280"/>
      <c r="F47" s="280"/>
      <c r="G47" s="280"/>
      <c r="H47" s="280"/>
      <c r="I47" s="59"/>
      <c r="J47" s="280"/>
      <c r="K47" s="280"/>
      <c r="L47" s="280"/>
      <c r="M47" s="280"/>
      <c r="N47" s="280"/>
      <c r="O47" s="280"/>
      <c r="R47" s="430"/>
      <c r="S47" s="430"/>
      <c r="T47" s="430"/>
    </row>
    <row r="48" spans="2:20" x14ac:dyDescent="0.25">
      <c r="B48" s="414"/>
      <c r="C48" s="280"/>
      <c r="D48" s="280"/>
      <c r="E48" s="280"/>
      <c r="F48" s="280"/>
      <c r="G48" s="280"/>
      <c r="H48" s="280"/>
      <c r="I48" s="59"/>
      <c r="J48" s="280"/>
      <c r="K48" s="280"/>
      <c r="L48" s="280"/>
      <c r="M48" s="280"/>
      <c r="N48" s="280"/>
      <c r="O48" s="280"/>
      <c r="R48" s="430"/>
      <c r="S48" s="430"/>
      <c r="T48" s="430"/>
    </row>
    <row r="49" spans="1:20" x14ac:dyDescent="0.25">
      <c r="B49" s="666" t="s">
        <v>284</v>
      </c>
      <c r="C49" s="660">
        <f>SUM(C23:C42)</f>
        <v>0</v>
      </c>
      <c r="D49" s="660">
        <f>SUM(D23:D42)</f>
        <v>0</v>
      </c>
      <c r="E49" s="660">
        <f>SUM(E23:E42)</f>
        <v>0</v>
      </c>
      <c r="F49" s="660">
        <f>SUM(F23:F42)</f>
        <v>0</v>
      </c>
      <c r="G49" s="660"/>
      <c r="H49" s="660"/>
      <c r="I49" s="660">
        <f>SUM(I22:I48)</f>
        <v>0</v>
      </c>
      <c r="J49" s="660">
        <f>SUM(J22:J48)</f>
        <v>0</v>
      </c>
      <c r="K49" s="660">
        <f t="shared" ref="K49:O49" si="4">SUM(K22:K48)</f>
        <v>0</v>
      </c>
      <c r="L49" s="660">
        <f t="shared" si="4"/>
        <v>0</v>
      </c>
      <c r="M49" s="660">
        <f t="shared" si="4"/>
        <v>0</v>
      </c>
      <c r="N49" s="660">
        <f t="shared" si="4"/>
        <v>0</v>
      </c>
      <c r="O49" s="660">
        <f t="shared" si="4"/>
        <v>0</v>
      </c>
      <c r="R49" s="19"/>
      <c r="S49" s="19"/>
      <c r="T49" s="19"/>
    </row>
    <row r="50" spans="1:20" x14ac:dyDescent="0.25">
      <c r="B50" s="36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R50" s="19"/>
      <c r="S50" s="19"/>
      <c r="T50" s="19"/>
    </row>
    <row r="51" spans="1:20" x14ac:dyDescent="0.25">
      <c r="B51" s="661" t="s">
        <v>248</v>
      </c>
      <c r="C51" s="667">
        <f>ROUND((C49)*C$6,0)</f>
        <v>0</v>
      </c>
      <c r="D51" s="667">
        <f t="shared" ref="D51:F51" si="5">ROUND((D49+C51)*D$6+C51,0)</f>
        <v>0</v>
      </c>
      <c r="E51" s="667">
        <f t="shared" si="5"/>
        <v>0</v>
      </c>
      <c r="F51" s="667">
        <f t="shared" si="5"/>
        <v>0</v>
      </c>
      <c r="G51" s="667"/>
      <c r="H51" s="667"/>
      <c r="I51" s="667">
        <f>ROUND((I49+H51)*I$20+H51,0)</f>
        <v>0</v>
      </c>
      <c r="J51" s="667">
        <f>ROUND((J49+I51)*J$20+I51,0)</f>
        <v>0</v>
      </c>
      <c r="K51" s="667">
        <f t="shared" ref="K51:O51" si="6">ROUND((K49+J51)*K$20+J51,0)</f>
        <v>0</v>
      </c>
      <c r="L51" s="667">
        <f t="shared" si="6"/>
        <v>0</v>
      </c>
      <c r="M51" s="667">
        <f t="shared" si="6"/>
        <v>0</v>
      </c>
      <c r="N51" s="667">
        <f t="shared" si="6"/>
        <v>0</v>
      </c>
      <c r="O51" s="667">
        <f t="shared" si="6"/>
        <v>0</v>
      </c>
      <c r="R51" s="19"/>
      <c r="S51" s="19"/>
      <c r="T51" s="19"/>
    </row>
    <row r="52" spans="1:20" x14ac:dyDescent="0.25">
      <c r="B52" s="4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9"/>
    </row>
    <row r="53" spans="1:20" s="17" customFormat="1" x14ac:dyDescent="0.25">
      <c r="A53" s="4"/>
      <c r="B53" s="4"/>
      <c r="P53"/>
      <c r="Q53"/>
      <c r="R53" s="668"/>
      <c r="S53" s="668"/>
      <c r="T53" s="668"/>
    </row>
    <row r="54" spans="1:20" s="17" customFormat="1" x14ac:dyDescent="0.25">
      <c r="A54" s="654" t="s">
        <v>128</v>
      </c>
      <c r="B54" s="654"/>
      <c r="C54" s="59"/>
      <c r="D54" s="59"/>
      <c r="E54" s="59"/>
      <c r="F54" s="59"/>
      <c r="G54" s="59"/>
      <c r="H54" s="59"/>
      <c r="I54" s="59"/>
      <c r="J54" s="669">
        <v>0</v>
      </c>
      <c r="K54" s="669">
        <v>0</v>
      </c>
      <c r="L54" s="669">
        <v>0</v>
      </c>
      <c r="M54" s="669">
        <v>0</v>
      </c>
      <c r="N54" s="669">
        <v>0</v>
      </c>
      <c r="O54" s="669">
        <v>0</v>
      </c>
      <c r="R54" s="670"/>
      <c r="S54" s="670"/>
      <c r="T54" s="670"/>
    </row>
    <row r="55" spans="1:20" x14ac:dyDescent="0.25">
      <c r="B55" s="62" t="s">
        <v>671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7"/>
      <c r="Q55" s="17"/>
      <c r="R55" s="17"/>
      <c r="S55" s="17"/>
      <c r="T55" s="17"/>
    </row>
    <row r="56" spans="1:20" x14ac:dyDescent="0.25">
      <c r="B56" s="58" t="s">
        <v>43</v>
      </c>
      <c r="C56" s="280"/>
      <c r="D56" s="280"/>
      <c r="E56" s="280"/>
      <c r="F56" s="280"/>
      <c r="G56" s="280"/>
      <c r="H56" s="280"/>
      <c r="I56" s="59"/>
      <c r="J56" s="280">
        <f>+'Position Control'!J109</f>
        <v>0</v>
      </c>
      <c r="K56" s="280">
        <f>+'Position Control'!K109</f>
        <v>0</v>
      </c>
      <c r="L56" s="280">
        <f>+'Position Control'!L109</f>
        <v>0</v>
      </c>
      <c r="M56" s="280">
        <f>+'Position Control'!M109</f>
        <v>0</v>
      </c>
      <c r="N56" s="280">
        <f>+'Position Control'!N109</f>
        <v>0</v>
      </c>
      <c r="O56" s="280">
        <f>+'Position Control'!O109</f>
        <v>0</v>
      </c>
    </row>
    <row r="57" spans="1:20" x14ac:dyDescent="0.25">
      <c r="B57" s="58"/>
      <c r="C57" s="280"/>
      <c r="D57" s="280"/>
      <c r="E57" s="280"/>
      <c r="F57" s="280"/>
      <c r="G57" s="280"/>
      <c r="H57" s="280"/>
      <c r="I57" s="59"/>
      <c r="J57" s="280"/>
      <c r="K57" s="280"/>
      <c r="L57" s="280"/>
      <c r="M57" s="280"/>
      <c r="N57" s="280"/>
      <c r="O57" s="280"/>
    </row>
    <row r="58" spans="1:20" x14ac:dyDescent="0.25">
      <c r="B58" s="576" t="s">
        <v>283</v>
      </c>
      <c r="C58" s="660">
        <f>SUM(C56:C56)</f>
        <v>0</v>
      </c>
      <c r="D58" s="660">
        <f>SUM(D56:D56)</f>
        <v>0</v>
      </c>
      <c r="E58" s="660">
        <f>SUM(E56:E56)</f>
        <v>0</v>
      </c>
      <c r="F58" s="660">
        <f>SUM(F56:F56)</f>
        <v>0</v>
      </c>
      <c r="G58" s="660"/>
      <c r="H58" s="660"/>
      <c r="I58" s="660">
        <f>SUM(I56:I57)</f>
        <v>0</v>
      </c>
      <c r="J58" s="660">
        <f t="shared" ref="J58:O58" si="7">SUM(J56:J57)</f>
        <v>0</v>
      </c>
      <c r="K58" s="660">
        <f t="shared" si="7"/>
        <v>0</v>
      </c>
      <c r="L58" s="660">
        <f t="shared" si="7"/>
        <v>0</v>
      </c>
      <c r="M58" s="660">
        <f t="shared" si="7"/>
        <v>0</v>
      </c>
      <c r="N58" s="660">
        <f t="shared" si="7"/>
        <v>0</v>
      </c>
      <c r="O58" s="660">
        <f t="shared" si="7"/>
        <v>0</v>
      </c>
      <c r="R58" s="668"/>
    </row>
    <row r="59" spans="1:20" x14ac:dyDescent="0.25">
      <c r="A59" s="363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R59" s="19"/>
    </row>
    <row r="60" spans="1:20" x14ac:dyDescent="0.25">
      <c r="B60" s="661" t="s">
        <v>248</v>
      </c>
      <c r="C60" s="667">
        <f>ROUND((C58)*C$54,0)</f>
        <v>0</v>
      </c>
      <c r="D60" s="667">
        <f t="shared" ref="D60:F60" si="8">ROUND((D58+C60)*D$54+C60,0)</f>
        <v>0</v>
      </c>
      <c r="E60" s="667">
        <f t="shared" si="8"/>
        <v>0</v>
      </c>
      <c r="F60" s="667">
        <f t="shared" si="8"/>
        <v>0</v>
      </c>
      <c r="G60" s="667"/>
      <c r="H60" s="667"/>
      <c r="I60" s="667">
        <f>ROUND((I58+H60)*I$54+H60,0)</f>
        <v>0</v>
      </c>
      <c r="J60" s="667">
        <f>ROUND((J58+I60)*J$54+I60,0)</f>
        <v>0</v>
      </c>
      <c r="K60" s="667">
        <f t="shared" ref="K60:O60" si="9">ROUND((K58+J60)*K$54+J60,0)</f>
        <v>0</v>
      </c>
      <c r="L60" s="667">
        <f t="shared" si="9"/>
        <v>0</v>
      </c>
      <c r="M60" s="667">
        <f t="shared" si="9"/>
        <v>0</v>
      </c>
      <c r="N60" s="667">
        <f t="shared" si="9"/>
        <v>0</v>
      </c>
      <c r="O60" s="667">
        <f t="shared" si="9"/>
        <v>0</v>
      </c>
      <c r="R60" s="19"/>
    </row>
    <row r="61" spans="1:20" s="17" customFormat="1" x14ac:dyDescent="0.25">
      <c r="A61" s="4"/>
      <c r="B61" s="4"/>
      <c r="P61"/>
      <c r="Q61"/>
      <c r="R61" s="668"/>
      <c r="S61" s="668"/>
      <c r="T61" s="668"/>
    </row>
    <row r="62" spans="1:20" ht="16.5" thickBot="1" x14ac:dyDescent="0.3">
      <c r="B62" s="671" t="s">
        <v>249</v>
      </c>
      <c r="C62" s="673"/>
      <c r="D62" s="673"/>
      <c r="E62" s="673"/>
      <c r="F62" s="673"/>
      <c r="G62" s="673"/>
      <c r="H62" s="673"/>
      <c r="I62" s="672">
        <f>I18+I51+I60</f>
        <v>0</v>
      </c>
      <c r="J62" s="672">
        <f>J18+J51+J60</f>
        <v>0</v>
      </c>
      <c r="K62" s="672">
        <f t="shared" ref="K62:O62" si="10">K18+K51+K60</f>
        <v>0</v>
      </c>
      <c r="L62" s="672">
        <f t="shared" si="10"/>
        <v>0</v>
      </c>
      <c r="M62" s="672">
        <f t="shared" si="10"/>
        <v>0</v>
      </c>
      <c r="N62" s="672">
        <f t="shared" si="10"/>
        <v>0</v>
      </c>
      <c r="O62" s="672">
        <f t="shared" si="10"/>
        <v>0</v>
      </c>
    </row>
    <row r="63" spans="1:20" ht="16.5" thickTop="1" x14ac:dyDescent="0.25">
      <c r="B63" s="4"/>
      <c r="C63" s="17"/>
      <c r="D63" s="17"/>
      <c r="E63" s="17"/>
      <c r="F63" s="19"/>
      <c r="G63" s="19"/>
      <c r="H63" s="17"/>
      <c r="I63" s="17"/>
      <c r="J63" s="17"/>
      <c r="K63" s="17"/>
      <c r="L63" s="17"/>
      <c r="M63" s="17"/>
      <c r="N63" s="17"/>
      <c r="O63" s="17"/>
    </row>
    <row r="64" spans="1:20" x14ac:dyDescent="0.25">
      <c r="M64" s="278"/>
      <c r="N64" s="278"/>
      <c r="O64" s="278"/>
    </row>
    <row r="65" spans="2:18" x14ac:dyDescent="0.25">
      <c r="B65" s="664" t="s">
        <v>623</v>
      </c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80"/>
      <c r="O65" s="280"/>
    </row>
    <row r="66" spans="2:18" x14ac:dyDescent="0.25">
      <c r="B66" s="414" t="s">
        <v>43</v>
      </c>
      <c r="C66" s="280"/>
      <c r="D66" s="280"/>
      <c r="E66" s="280"/>
      <c r="F66" s="280"/>
      <c r="G66" s="280"/>
      <c r="H66" s="280"/>
      <c r="I66" s="280">
        <f>+'Position Control'!I105</f>
        <v>0</v>
      </c>
      <c r="J66" s="280">
        <f>+'Position Control'!J105</f>
        <v>0</v>
      </c>
      <c r="K66" s="280">
        <f>+'Position Control'!K105</f>
        <v>0</v>
      </c>
      <c r="L66" s="280">
        <f>+'Position Control'!L105</f>
        <v>0</v>
      </c>
      <c r="M66" s="280">
        <f>+'Position Control'!M105</f>
        <v>0</v>
      </c>
      <c r="N66" s="280">
        <f>+'Position Control'!N105</f>
        <v>0</v>
      </c>
      <c r="O66" s="280">
        <f>+'Position Control'!O105</f>
        <v>0</v>
      </c>
    </row>
    <row r="67" spans="2:18" x14ac:dyDescent="0.25">
      <c r="B67" s="414" t="s">
        <v>247</v>
      </c>
      <c r="C67" s="280"/>
      <c r="D67" s="280"/>
      <c r="E67" s="280"/>
      <c r="F67" s="280"/>
      <c r="G67" s="280"/>
      <c r="H67" s="280"/>
      <c r="I67" s="280">
        <f>+'Position Control'!I220</f>
        <v>0</v>
      </c>
      <c r="J67" s="280">
        <f>+'Position Control'!J220</f>
        <v>0</v>
      </c>
      <c r="K67" s="280">
        <f>+'Position Control'!K220</f>
        <v>0</v>
      </c>
      <c r="L67" s="280">
        <f>+'Position Control'!L220</f>
        <v>0</v>
      </c>
      <c r="M67" s="280">
        <f>+'Position Control'!M220</f>
        <v>0</v>
      </c>
      <c r="N67" s="280">
        <f>+'Position Control'!N220</f>
        <v>0</v>
      </c>
      <c r="O67" s="280">
        <f>+'Position Control'!O220</f>
        <v>0</v>
      </c>
    </row>
    <row r="68" spans="2:18" x14ac:dyDescent="0.25">
      <c r="B68" s="414" t="s">
        <v>581</v>
      </c>
      <c r="C68" s="280"/>
      <c r="D68" s="280"/>
      <c r="E68" s="280"/>
      <c r="F68" s="280"/>
      <c r="G68" s="280"/>
      <c r="H68" s="280"/>
      <c r="I68" s="280">
        <f>+'Position Control'!I273</f>
        <v>0</v>
      </c>
      <c r="J68" s="280">
        <f>+'Position Control'!J273</f>
        <v>0</v>
      </c>
      <c r="K68" s="280">
        <f>+'Position Control'!K273</f>
        <v>0</v>
      </c>
      <c r="L68" s="280">
        <f>+'Position Control'!L273</f>
        <v>0</v>
      </c>
      <c r="M68" s="280">
        <f>+'Position Control'!M273</f>
        <v>0</v>
      </c>
      <c r="N68" s="280">
        <f>+'Position Control'!N273</f>
        <v>0</v>
      </c>
      <c r="O68" s="280">
        <f>+'Position Control'!O273</f>
        <v>0</v>
      </c>
    </row>
    <row r="69" spans="2:18" x14ac:dyDescent="0.25">
      <c r="B69" s="414" t="s">
        <v>665</v>
      </c>
      <c r="C69" s="280"/>
      <c r="D69" s="280"/>
      <c r="E69" s="280"/>
      <c r="F69" s="280"/>
      <c r="G69" s="280"/>
      <c r="H69" s="280"/>
      <c r="I69" s="280">
        <f>+'Position Control'!I310</f>
        <v>0</v>
      </c>
      <c r="J69" s="280">
        <f>'Position Control'!J310</f>
        <v>0</v>
      </c>
      <c r="K69" s="280">
        <f>'Position Control'!K310</f>
        <v>0</v>
      </c>
      <c r="L69" s="280">
        <f>'Position Control'!L310</f>
        <v>0</v>
      </c>
      <c r="M69" s="280">
        <f>'Position Control'!M310</f>
        <v>0</v>
      </c>
      <c r="N69" s="280">
        <f>'Position Control'!N310</f>
        <v>0</v>
      </c>
      <c r="O69" s="280">
        <f>'Position Control'!O310</f>
        <v>0</v>
      </c>
    </row>
    <row r="70" spans="2:18" x14ac:dyDescent="0.25">
      <c r="B70" s="414" t="s">
        <v>140</v>
      </c>
      <c r="C70" s="280"/>
      <c r="D70" s="280"/>
      <c r="E70" s="280"/>
      <c r="F70" s="280"/>
      <c r="G70" s="280"/>
      <c r="H70" s="280"/>
      <c r="I70" s="280">
        <f>+'Position Control'!I350</f>
        <v>0</v>
      </c>
      <c r="J70" s="280">
        <f>'Position Control'!J344</f>
        <v>0</v>
      </c>
      <c r="K70" s="280">
        <f>'Position Control'!K344</f>
        <v>0</v>
      </c>
      <c r="L70" s="280">
        <f>'Position Control'!L344</f>
        <v>0</v>
      </c>
      <c r="M70" s="280">
        <f>'Position Control'!M344</f>
        <v>0</v>
      </c>
      <c r="N70" s="280">
        <f>'Position Control'!N344</f>
        <v>0</v>
      </c>
      <c r="O70" s="280">
        <f>'Position Control'!O344</f>
        <v>0</v>
      </c>
    </row>
    <row r="71" spans="2:18" x14ac:dyDescent="0.25">
      <c r="B71" s="414" t="s">
        <v>520</v>
      </c>
      <c r="C71" s="280"/>
      <c r="D71" s="280"/>
      <c r="E71" s="280"/>
      <c r="F71" s="280"/>
      <c r="G71" s="280"/>
      <c r="H71" s="280"/>
      <c r="I71" s="280">
        <f>+'Position Control'!I397</f>
        <v>0</v>
      </c>
      <c r="J71" s="280">
        <f>+'Position Control'!J397</f>
        <v>0</v>
      </c>
      <c r="K71" s="280">
        <f>+'Position Control'!K397</f>
        <v>0</v>
      </c>
      <c r="L71" s="280">
        <f>+'Position Control'!L397</f>
        <v>0</v>
      </c>
      <c r="M71" s="280">
        <f>+'Position Control'!M397</f>
        <v>0</v>
      </c>
      <c r="N71" s="280">
        <f>+'Position Control'!N397</f>
        <v>0</v>
      </c>
      <c r="O71" s="280">
        <f>+'Position Control'!O397</f>
        <v>0</v>
      </c>
    </row>
    <row r="72" spans="2:18" x14ac:dyDescent="0.25">
      <c r="B72" s="414" t="s">
        <v>521</v>
      </c>
      <c r="C72" s="280"/>
      <c r="D72" s="280"/>
      <c r="E72" s="280"/>
      <c r="F72" s="280"/>
      <c r="G72" s="280"/>
      <c r="H72" s="280"/>
      <c r="I72" s="280">
        <f>+'Position Control'!I448</f>
        <v>0</v>
      </c>
      <c r="J72" s="280">
        <f>+'Position Control'!J448</f>
        <v>0</v>
      </c>
      <c r="K72" s="280">
        <f>+'Position Control'!K448</f>
        <v>0</v>
      </c>
      <c r="L72" s="280">
        <f>+'Position Control'!L448</f>
        <v>0</v>
      </c>
      <c r="M72" s="280">
        <f>+'Position Control'!M448</f>
        <v>0</v>
      </c>
      <c r="N72" s="280">
        <f>+'Position Control'!N448</f>
        <v>0</v>
      </c>
      <c r="O72" s="280">
        <f>+'Position Control'!O448</f>
        <v>0</v>
      </c>
    </row>
    <row r="73" spans="2:18" x14ac:dyDescent="0.25">
      <c r="B73" s="576" t="s">
        <v>674</v>
      </c>
      <c r="C73" s="660">
        <f>SUM(C72:C72)</f>
        <v>0</v>
      </c>
      <c r="D73" s="660">
        <f>SUM(D72:D72)</f>
        <v>0</v>
      </c>
      <c r="E73" s="660">
        <f>SUM(E72:E72)</f>
        <v>0</v>
      </c>
      <c r="F73" s="660">
        <f>SUM(F72:F72)</f>
        <v>0</v>
      </c>
      <c r="G73" s="660"/>
      <c r="H73" s="660"/>
      <c r="I73" s="660">
        <f t="shared" ref="I73:L73" si="11">SUM(I66:I72)</f>
        <v>0</v>
      </c>
      <c r="J73" s="660">
        <f>SUM(J66:J72)</f>
        <v>0</v>
      </c>
      <c r="K73" s="660">
        <f t="shared" si="11"/>
        <v>0</v>
      </c>
      <c r="L73" s="660">
        <f t="shared" si="11"/>
        <v>0</v>
      </c>
      <c r="M73" s="660">
        <f t="shared" ref="M73:N73" si="12">SUM(M66:M72)</f>
        <v>0</v>
      </c>
      <c r="N73" s="660">
        <f t="shared" si="12"/>
        <v>0</v>
      </c>
      <c r="O73" s="660">
        <f t="shared" ref="O73" si="13">SUM(O66:O72)</f>
        <v>0</v>
      </c>
      <c r="R73" s="668"/>
    </row>
    <row r="74" spans="2:18" x14ac:dyDescent="0.25">
      <c r="M74" s="278"/>
      <c r="N74" s="278"/>
      <c r="O74" s="278"/>
    </row>
    <row r="75" spans="2:18" ht="16.5" thickBot="1" x14ac:dyDescent="0.3">
      <c r="B75" s="674" t="s">
        <v>675</v>
      </c>
      <c r="C75" s="675"/>
      <c r="D75" s="675"/>
      <c r="E75" s="675"/>
      <c r="F75" s="675"/>
      <c r="G75" s="675"/>
      <c r="H75" s="675"/>
      <c r="I75" s="675">
        <f>I16+I49+I58+I73</f>
        <v>0</v>
      </c>
      <c r="J75" s="675">
        <f t="shared" ref="J75:O75" si="14">J16+J49+J58+J73</f>
        <v>0</v>
      </c>
      <c r="K75" s="675">
        <f t="shared" si="14"/>
        <v>0</v>
      </c>
      <c r="L75" s="675">
        <f t="shared" si="14"/>
        <v>0</v>
      </c>
      <c r="M75" s="675">
        <f t="shared" si="14"/>
        <v>0</v>
      </c>
      <c r="N75" s="675">
        <f t="shared" si="14"/>
        <v>0</v>
      </c>
      <c r="O75" s="675">
        <f t="shared" si="14"/>
        <v>0</v>
      </c>
    </row>
    <row r="76" spans="2:18" ht="16.5" thickTop="1" x14ac:dyDescent="0.25">
      <c r="M76" s="278"/>
      <c r="N76" s="278"/>
      <c r="O76" s="278"/>
    </row>
    <row r="77" spans="2:18" x14ac:dyDescent="0.25">
      <c r="B77" t="s">
        <v>676</v>
      </c>
      <c r="M77" s="278"/>
      <c r="N77" s="278"/>
      <c r="O77" s="278"/>
    </row>
    <row r="78" spans="2:18" x14ac:dyDescent="0.25">
      <c r="B78" t="s">
        <v>43</v>
      </c>
      <c r="G78" s="71"/>
      <c r="H78" s="71"/>
      <c r="I78" s="71">
        <f>+I8+I23+I31+I56+I66-'Position Control'!I115</f>
        <v>0</v>
      </c>
      <c r="J78" s="71">
        <f>+J8+J23+J31+J56+J66-'Position Control'!J115</f>
        <v>0</v>
      </c>
      <c r="K78" s="71">
        <f>+K8+K23+K31+K56+K66-'Position Control'!K115</f>
        <v>0</v>
      </c>
      <c r="L78" s="71">
        <f>+L8+L23+L31+L56+L66-'Position Control'!L115</f>
        <v>0</v>
      </c>
      <c r="M78" s="71">
        <f>+M8+M23+M31+M56+M66-'Position Control'!M115</f>
        <v>0</v>
      </c>
      <c r="N78" s="71">
        <f>+N8+N23+N31+N56+N66-'Position Control'!N115</f>
        <v>0</v>
      </c>
      <c r="O78" s="71">
        <f>+O8+O23+O31+O56+O66-'Position Control'!O115</f>
        <v>0</v>
      </c>
    </row>
    <row r="79" spans="2:18" x14ac:dyDescent="0.25">
      <c r="B79" t="s">
        <v>247</v>
      </c>
      <c r="G79" s="71"/>
      <c r="H79" s="71"/>
      <c r="I79" s="71">
        <f>+I9+I24+I32+I37+I38+I39+I67-'Position Control'!I221</f>
        <v>0</v>
      </c>
      <c r="J79" s="71">
        <f>+J9+J24+J32+J37+J38+J39+J67-'Position Control'!J221</f>
        <v>0</v>
      </c>
      <c r="K79" s="71">
        <f>+K9+K24+K32+K37+K38+K39+K67-'Position Control'!K221</f>
        <v>0</v>
      </c>
      <c r="L79" s="71">
        <f>+L9+L24+L32+L37+L38+L39+L67-'Position Control'!L221</f>
        <v>0</v>
      </c>
      <c r="M79" s="71">
        <f>+M9+M24+M32+M37+M38+M39+M67-'Position Control'!M221</f>
        <v>0</v>
      </c>
      <c r="N79" s="71">
        <f>+N9+N24+N32+N37+N38+N39+N67-'Position Control'!N221</f>
        <v>0</v>
      </c>
      <c r="O79" s="71">
        <f>+O9+O24+O32+O37+O38+O39+O67-'Position Control'!O221</f>
        <v>0</v>
      </c>
    </row>
    <row r="80" spans="2:18" x14ac:dyDescent="0.25">
      <c r="B80" t="s">
        <v>581</v>
      </c>
      <c r="G80" s="71"/>
      <c r="H80" s="71"/>
      <c r="I80" s="71">
        <f>+I10+I25+I41+I42+I68-'Position Control'!I274</f>
        <v>0</v>
      </c>
      <c r="J80" s="71">
        <f>+J10+J25+J41+J42+J68-'Position Control'!J274</f>
        <v>0</v>
      </c>
      <c r="K80" s="71">
        <f>+K10+K25+K41+K42+K68-'Position Control'!K274</f>
        <v>0</v>
      </c>
      <c r="L80" s="71">
        <f>+L10+L25+L41+L42+L68-'Position Control'!L274</f>
        <v>0</v>
      </c>
      <c r="M80" s="71">
        <f>+M10+M25+M41+M42+M68-'Position Control'!M274</f>
        <v>0</v>
      </c>
      <c r="N80" s="71">
        <f>+N10+N25+N41+N42+N68-'Position Control'!N274</f>
        <v>0</v>
      </c>
      <c r="O80" s="71">
        <f>+O10+O25+O41+O42+O68-'Position Control'!O274</f>
        <v>0</v>
      </c>
    </row>
    <row r="81" spans="1:20" x14ac:dyDescent="0.25">
      <c r="B81" t="s">
        <v>665</v>
      </c>
      <c r="G81" s="71"/>
      <c r="H81" s="71"/>
      <c r="I81" s="71">
        <f>+I11+I26+I33+I69-'Position Control'!I311</f>
        <v>0</v>
      </c>
      <c r="J81" s="71">
        <f>+J11+J26+J33+J69-'Position Control'!J311</f>
        <v>0</v>
      </c>
      <c r="K81" s="71">
        <f>+K11+K26+K33+K69-'Position Control'!K311</f>
        <v>0</v>
      </c>
      <c r="L81" s="71">
        <f>+L11+L26+L33+L69-'Position Control'!L311</f>
        <v>0</v>
      </c>
      <c r="M81" s="71">
        <f>+M11+M26+M33+M69-'Position Control'!M311</f>
        <v>0</v>
      </c>
      <c r="N81" s="71">
        <f>+N11+N26+N33+N69-'Position Control'!N311</f>
        <v>0</v>
      </c>
      <c r="O81" s="71">
        <f>+O11+O26+O33+O69-'Position Control'!O311</f>
        <v>0</v>
      </c>
    </row>
    <row r="82" spans="1:20" x14ac:dyDescent="0.25">
      <c r="B82" t="s">
        <v>140</v>
      </c>
      <c r="G82" s="71"/>
      <c r="H82" s="71"/>
      <c r="I82" s="71">
        <f>+I12+I27+I44+I70-'Position Control'!I351</f>
        <v>0</v>
      </c>
      <c r="J82" s="71">
        <f>+J12+J27+J44+J70-'Position Control'!J351</f>
        <v>0</v>
      </c>
      <c r="K82" s="71">
        <f>+K12+K27+K44+K70-'Position Control'!K351</f>
        <v>0</v>
      </c>
      <c r="L82" s="71">
        <f>+L12+L27+L44+L70-'Position Control'!L351</f>
        <v>0</v>
      </c>
      <c r="M82" s="71">
        <f>+M12+M27+M44+M70-'Position Control'!M351</f>
        <v>0</v>
      </c>
      <c r="N82" s="71">
        <f>+N12+N27+N44+N70-'Position Control'!N351</f>
        <v>0</v>
      </c>
      <c r="O82" s="71">
        <f>+O12+O27+O44+O70-'Position Control'!O351</f>
        <v>0</v>
      </c>
    </row>
    <row r="83" spans="1:20" x14ac:dyDescent="0.25">
      <c r="B83" t="s">
        <v>520</v>
      </c>
      <c r="G83" s="71"/>
      <c r="H83" s="71"/>
      <c r="I83" s="71">
        <f>I13+I28+I34+I71-'Position Control'!I398</f>
        <v>0</v>
      </c>
      <c r="J83" s="71">
        <f>J13+J28+J34+J71-'Position Control'!J398</f>
        <v>0</v>
      </c>
      <c r="K83" s="71">
        <f>K13+K28+K34+K71-'Position Control'!K398</f>
        <v>0</v>
      </c>
      <c r="L83" s="71">
        <f>L13+L28+L34+L71-'Position Control'!L398</f>
        <v>0</v>
      </c>
      <c r="M83" s="71">
        <f>M13+M28+M34+M71-'Position Control'!M398</f>
        <v>0</v>
      </c>
      <c r="N83" s="71">
        <f>N13+N28+N34+N71-'Position Control'!N398</f>
        <v>0</v>
      </c>
      <c r="O83" s="71">
        <f>O13+O28+O34+O71-'Position Control'!O398</f>
        <v>0</v>
      </c>
    </row>
    <row r="84" spans="1:20" x14ac:dyDescent="0.25">
      <c r="B84" s="603" t="s">
        <v>521</v>
      </c>
      <c r="C84" s="603"/>
      <c r="D84" s="603"/>
      <c r="E84" s="603"/>
      <c r="F84" s="603"/>
      <c r="G84" s="676"/>
      <c r="H84" s="676"/>
      <c r="I84" s="676">
        <f>I14+I29+I35+I46+I72-'Position Control'!I449</f>
        <v>0</v>
      </c>
      <c r="J84" s="676">
        <f>J14+J29+J35+J46+J72-'Position Control'!J449</f>
        <v>0</v>
      </c>
      <c r="K84" s="676">
        <f>K14+K29+K35+K46+K72-'Position Control'!K449</f>
        <v>0</v>
      </c>
      <c r="L84" s="676">
        <f>L14+L29+L35+L46+L72-'Position Control'!L449</f>
        <v>0</v>
      </c>
      <c r="M84" s="676">
        <f>M14+M29+M35+M46+M72-'Position Control'!M449</f>
        <v>0</v>
      </c>
      <c r="N84" s="676">
        <f>N14+N29+N35+N46+N72-'Position Control'!N449</f>
        <v>0</v>
      </c>
      <c r="O84" s="676">
        <f>O14+O29+O35+O46+O72-'Position Control'!O449</f>
        <v>0</v>
      </c>
    </row>
    <row r="85" spans="1:20" x14ac:dyDescent="0.25">
      <c r="B85" t="s">
        <v>87</v>
      </c>
      <c r="G85" s="71"/>
      <c r="H85" s="71"/>
      <c r="I85" s="71">
        <f t="shared" ref="I85:L85" si="15">SUM(I78:I84)</f>
        <v>0</v>
      </c>
      <c r="J85" s="71">
        <f t="shared" si="15"/>
        <v>0</v>
      </c>
      <c r="K85" s="71">
        <f t="shared" si="15"/>
        <v>0</v>
      </c>
      <c r="L85" s="71">
        <f t="shared" si="15"/>
        <v>0</v>
      </c>
      <c r="M85" s="71">
        <f t="shared" ref="M85:N85" si="16">SUM(M78:M84)</f>
        <v>0</v>
      </c>
      <c r="N85" s="71">
        <f t="shared" si="16"/>
        <v>0</v>
      </c>
      <c r="O85" s="71">
        <f t="shared" ref="O85" si="17">SUM(O78:O84)</f>
        <v>0</v>
      </c>
    </row>
    <row r="86" spans="1:20" x14ac:dyDescent="0.25">
      <c r="G86" s="71"/>
    </row>
    <row r="87" spans="1:20" x14ac:dyDescent="0.25">
      <c r="A87" s="796"/>
      <c r="B87" s="796"/>
      <c r="C87" s="796"/>
      <c r="D87" s="796"/>
      <c r="E87" s="796"/>
      <c r="F87" s="796"/>
      <c r="G87" s="796"/>
      <c r="H87" s="800"/>
      <c r="I87" s="800"/>
      <c r="J87" s="800"/>
      <c r="K87" s="800"/>
      <c r="L87" s="800"/>
      <c r="M87" s="796"/>
      <c r="N87" s="796"/>
      <c r="O87" s="796"/>
    </row>
    <row r="88" spans="1:20" x14ac:dyDescent="0.25">
      <c r="A88" s="450"/>
      <c r="F88" s="656"/>
      <c r="G88" s="656"/>
      <c r="H88"/>
      <c r="I88"/>
      <c r="J88"/>
      <c r="K88"/>
      <c r="L88"/>
    </row>
    <row r="89" spans="1:20" s="17" customFormat="1" x14ac:dyDescent="0.25">
      <c r="A89" s="654" t="s">
        <v>128</v>
      </c>
      <c r="B89" s="654"/>
      <c r="C89" s="59"/>
      <c r="D89" s="59"/>
      <c r="E89" s="59"/>
      <c r="F89" s="59"/>
      <c r="G89" s="59"/>
      <c r="H89" s="59"/>
      <c r="I89" s="59"/>
      <c r="J89" s="669">
        <v>0</v>
      </c>
      <c r="K89" s="669">
        <v>0</v>
      </c>
      <c r="L89" s="669">
        <v>0</v>
      </c>
      <c r="M89" s="669">
        <v>0</v>
      </c>
      <c r="N89" s="669">
        <v>0</v>
      </c>
      <c r="O89" s="669">
        <v>0</v>
      </c>
      <c r="R89" s="670"/>
      <c r="S89" s="670"/>
      <c r="T89" s="670"/>
    </row>
    <row r="90" spans="1:20" x14ac:dyDescent="0.25">
      <c r="B90" s="62" t="s">
        <v>671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7"/>
      <c r="Q90" s="17"/>
      <c r="R90" s="17"/>
      <c r="S90" s="17"/>
      <c r="T90" s="17"/>
    </row>
    <row r="91" spans="1:20" x14ac:dyDescent="0.25">
      <c r="B91" s="58"/>
      <c r="C91" s="280"/>
      <c r="D91" s="280"/>
      <c r="E91" s="280"/>
      <c r="F91" s="280"/>
      <c r="G91" s="280"/>
      <c r="H91" s="280"/>
      <c r="I91" s="59"/>
      <c r="J91" s="280">
        <f>+'Position Control'!J456</f>
        <v>0</v>
      </c>
      <c r="K91" s="280">
        <f>+'Position Control'!K456</f>
        <v>0</v>
      </c>
      <c r="L91" s="280">
        <f>+'Position Control'!L456</f>
        <v>0</v>
      </c>
      <c r="M91" s="280">
        <f>+'Position Control'!M456</f>
        <v>0</v>
      </c>
      <c r="N91" s="280">
        <f>+'Position Control'!N456</f>
        <v>0</v>
      </c>
      <c r="O91" s="280">
        <f>+'Position Control'!O456</f>
        <v>0</v>
      </c>
    </row>
    <row r="92" spans="1:20" x14ac:dyDescent="0.25">
      <c r="B92" s="58"/>
      <c r="C92" s="280"/>
      <c r="D92" s="280"/>
      <c r="E92" s="280"/>
      <c r="F92" s="280"/>
      <c r="G92" s="280"/>
      <c r="H92" s="280"/>
      <c r="I92" s="59"/>
      <c r="J92" s="280"/>
      <c r="K92" s="280"/>
      <c r="L92" s="280"/>
      <c r="M92" s="280"/>
      <c r="N92" s="280"/>
      <c r="O92" s="280"/>
    </row>
    <row r="93" spans="1:20" x14ac:dyDescent="0.25">
      <c r="B93" s="576" t="s">
        <v>283</v>
      </c>
      <c r="C93" s="660">
        <f>SUM(C91:C91)</f>
        <v>0</v>
      </c>
      <c r="D93" s="660">
        <f>SUM(D91:D91)</f>
        <v>0</v>
      </c>
      <c r="E93" s="660">
        <f>SUM(E91:E91)</f>
        <v>0</v>
      </c>
      <c r="F93" s="660">
        <f>SUM(F91:F91)</f>
        <v>0</v>
      </c>
      <c r="G93" s="660"/>
      <c r="H93" s="660"/>
      <c r="I93" s="660">
        <f>SUM(I91:I92)</f>
        <v>0</v>
      </c>
      <c r="J93" s="660">
        <f>SUM(J91:J92)</f>
        <v>0</v>
      </c>
      <c r="K93" s="660">
        <f t="shared" ref="K93:O93" si="18">SUM(K91:K92)</f>
        <v>0</v>
      </c>
      <c r="L93" s="660">
        <f t="shared" si="18"/>
        <v>0</v>
      </c>
      <c r="M93" s="660">
        <f t="shared" si="18"/>
        <v>0</v>
      </c>
      <c r="N93" s="660">
        <f t="shared" si="18"/>
        <v>0</v>
      </c>
      <c r="O93" s="660">
        <f t="shared" si="18"/>
        <v>0</v>
      </c>
      <c r="R93" s="668"/>
    </row>
    <row r="94" spans="1:20" x14ac:dyDescent="0.25">
      <c r="A94" s="363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R94" s="19"/>
    </row>
    <row r="95" spans="1:20" x14ac:dyDescent="0.25">
      <c r="B95" s="661" t="s">
        <v>248</v>
      </c>
      <c r="C95" s="667">
        <f>ROUND((C93)*C$54,0)</f>
        <v>0</v>
      </c>
      <c r="D95" s="667">
        <f t="shared" ref="D95" si="19">ROUND((D93+C95)*D$54+C95,0)</f>
        <v>0</v>
      </c>
      <c r="E95" s="667">
        <f t="shared" ref="E95" si="20">ROUND((E93+D95)*E$54+D95,0)</f>
        <v>0</v>
      </c>
      <c r="F95" s="667">
        <f t="shared" ref="F95" si="21">ROUND((F93+E95)*F$54+E95,0)</f>
        <v>0</v>
      </c>
      <c r="G95" s="667"/>
      <c r="H95" s="667"/>
      <c r="I95" s="667">
        <f>ROUND((I93+H95)*I$89+H95,0)</f>
        <v>0</v>
      </c>
      <c r="J95" s="667">
        <f>ROUND((J93+I95)*J$89+I95,0)</f>
        <v>0</v>
      </c>
      <c r="K95" s="667">
        <f t="shared" ref="K95:O95" si="22">ROUND((K93+J95)*K$89+J95,0)</f>
        <v>0</v>
      </c>
      <c r="L95" s="667">
        <f t="shared" si="22"/>
        <v>0</v>
      </c>
      <c r="M95" s="667">
        <f t="shared" si="22"/>
        <v>0</v>
      </c>
      <c r="N95" s="667">
        <f t="shared" si="22"/>
        <v>0</v>
      </c>
      <c r="O95" s="667">
        <f t="shared" si="22"/>
        <v>0</v>
      </c>
      <c r="R95" s="19"/>
    </row>
    <row r="96" spans="1:20" x14ac:dyDescent="0.25">
      <c r="H96"/>
      <c r="I96"/>
      <c r="J96"/>
      <c r="K96"/>
      <c r="L96"/>
      <c r="R96" s="19"/>
    </row>
    <row r="97" spans="2:15" x14ac:dyDescent="0.25">
      <c r="B97" s="17"/>
      <c r="C97" s="59"/>
      <c r="D97" s="59"/>
      <c r="E97" s="59"/>
      <c r="F97" s="59"/>
      <c r="G97" s="59"/>
      <c r="H97" s="59"/>
      <c r="I97" s="59"/>
      <c r="J97" s="657">
        <v>0.02</v>
      </c>
      <c r="K97" s="657">
        <v>0</v>
      </c>
      <c r="L97" s="657">
        <v>0</v>
      </c>
      <c r="M97" s="657">
        <v>0</v>
      </c>
      <c r="N97" s="657">
        <v>0</v>
      </c>
      <c r="O97" s="657">
        <v>0</v>
      </c>
    </row>
    <row r="98" spans="2:15" x14ac:dyDescent="0.25">
      <c r="B98" s="62" t="s">
        <v>672</v>
      </c>
    </row>
    <row r="99" spans="2:15" x14ac:dyDescent="0.25">
      <c r="B99" t="s">
        <v>991</v>
      </c>
      <c r="I99" s="59"/>
      <c r="J99" s="614">
        <f>+'Position Control'!J498</f>
        <v>0</v>
      </c>
      <c r="K99" s="614">
        <f>+'Position Control'!K498</f>
        <v>0</v>
      </c>
      <c r="L99" s="614">
        <f>+'Position Control'!L498</f>
        <v>0</v>
      </c>
      <c r="M99" s="614">
        <f>+'Position Control'!M498</f>
        <v>0</v>
      </c>
      <c r="N99" s="614">
        <f>+'Position Control'!N498</f>
        <v>0</v>
      </c>
      <c r="O99" s="614">
        <f>+'Position Control'!O498</f>
        <v>0</v>
      </c>
    </row>
    <row r="100" spans="2:15" x14ac:dyDescent="0.25">
      <c r="B100" t="s">
        <v>994</v>
      </c>
      <c r="I100" s="59"/>
      <c r="J100" s="614">
        <f>+'Position Control'!J552</f>
        <v>0</v>
      </c>
      <c r="K100" s="614">
        <f>+'Position Control'!K552</f>
        <v>0</v>
      </c>
      <c r="L100" s="614">
        <f>+'Position Control'!L552</f>
        <v>0</v>
      </c>
      <c r="M100" s="614">
        <f>+'Position Control'!M552</f>
        <v>0</v>
      </c>
      <c r="N100" s="614">
        <f>+'Position Control'!N552</f>
        <v>0</v>
      </c>
      <c r="O100" s="614">
        <f>+'Position Control'!O552</f>
        <v>0</v>
      </c>
    </row>
    <row r="101" spans="2:15" x14ac:dyDescent="0.25">
      <c r="B101" s="627" t="s">
        <v>543</v>
      </c>
      <c r="C101" s="660">
        <f>SUM(C85:C100)</f>
        <v>0</v>
      </c>
      <c r="D101" s="660">
        <f>SUM(D85:D100)</f>
        <v>0</v>
      </c>
      <c r="E101" s="660">
        <f>SUM(E85:E100)</f>
        <v>0</v>
      </c>
      <c r="F101" s="660">
        <f>SUM(F85:F100)</f>
        <v>0</v>
      </c>
      <c r="G101" s="660"/>
      <c r="H101" s="660"/>
      <c r="I101" s="801">
        <f>SUM(I99:I100)</f>
        <v>0</v>
      </c>
      <c r="J101" s="801">
        <f>SUM(J99:J100)</f>
        <v>0</v>
      </c>
      <c r="K101" s="801">
        <f t="shared" ref="K101:O101" si="23">SUM(K99:K100)</f>
        <v>0</v>
      </c>
      <c r="L101" s="801">
        <f t="shared" si="23"/>
        <v>0</v>
      </c>
      <c r="M101" s="801">
        <f t="shared" si="23"/>
        <v>0</v>
      </c>
      <c r="N101" s="801">
        <f t="shared" si="23"/>
        <v>0</v>
      </c>
      <c r="O101" s="801">
        <f t="shared" si="23"/>
        <v>0</v>
      </c>
    </row>
    <row r="102" spans="2:15" x14ac:dyDescent="0.25">
      <c r="B102" s="363"/>
      <c r="C102" s="19"/>
      <c r="D102" s="19"/>
      <c r="E102" s="19"/>
      <c r="F102" s="19"/>
      <c r="G102" s="19"/>
      <c r="H102" s="19"/>
      <c r="I102" s="636"/>
      <c r="J102" s="636"/>
      <c r="K102" s="636"/>
      <c r="L102" s="636"/>
      <c r="M102" s="636"/>
      <c r="N102" s="636"/>
      <c r="O102" s="636"/>
    </row>
    <row r="103" spans="2:15" x14ac:dyDescent="0.25">
      <c r="B103" s="661" t="s">
        <v>248</v>
      </c>
      <c r="C103" s="662">
        <f>ROUND((C101)*C$6,0)</f>
        <v>0</v>
      </c>
      <c r="D103" s="662">
        <f t="shared" ref="D103" si="24">ROUND((D101+C103)*D$6+C103,0)</f>
        <v>0</v>
      </c>
      <c r="E103" s="662">
        <f t="shared" ref="E103" si="25">ROUND((E101+D103)*E$6+D103,0)</f>
        <v>0</v>
      </c>
      <c r="F103" s="662">
        <f t="shared" ref="F103" si="26">ROUND((F101+E103)*F$6+E103,0)</f>
        <v>0</v>
      </c>
      <c r="G103" s="662"/>
      <c r="H103" s="662"/>
      <c r="I103" s="802">
        <f>ROUND((I101+H103)*I$6+H103,0)</f>
        <v>0</v>
      </c>
      <c r="J103" s="802">
        <f>ROUND((J101+I103)*J$97+I103,0)</f>
        <v>0</v>
      </c>
      <c r="K103" s="802">
        <f t="shared" ref="K103:O103" si="27">ROUND((K101+J103)*K$97+J103,0)</f>
        <v>0</v>
      </c>
      <c r="L103" s="802">
        <f t="shared" si="27"/>
        <v>0</v>
      </c>
      <c r="M103" s="802">
        <f t="shared" si="27"/>
        <v>0</v>
      </c>
      <c r="N103" s="802">
        <f t="shared" si="27"/>
        <v>0</v>
      </c>
      <c r="O103" s="802">
        <f t="shared" si="27"/>
        <v>0</v>
      </c>
    </row>
    <row r="104" spans="2:15" x14ac:dyDescent="0.25">
      <c r="B104" s="4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</row>
    <row r="105" spans="2:15" x14ac:dyDescent="0.25">
      <c r="B105" s="663"/>
      <c r="C105" s="59"/>
      <c r="D105" s="59"/>
      <c r="E105" s="59"/>
      <c r="F105" s="59"/>
      <c r="G105" s="59"/>
      <c r="H105" s="59"/>
      <c r="I105" s="59"/>
      <c r="J105" s="657">
        <v>0.02</v>
      </c>
      <c r="K105" s="657">
        <v>0</v>
      </c>
      <c r="L105" s="657">
        <v>0</v>
      </c>
      <c r="M105" s="657">
        <v>0</v>
      </c>
      <c r="N105" s="657">
        <v>0</v>
      </c>
      <c r="O105" s="657">
        <v>0</v>
      </c>
    </row>
    <row r="106" spans="2:15" x14ac:dyDescent="0.25">
      <c r="B106" s="62" t="s">
        <v>285</v>
      </c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</row>
    <row r="107" spans="2:15" x14ac:dyDescent="0.25">
      <c r="B107" s="664" t="s">
        <v>619</v>
      </c>
      <c r="C107" s="280"/>
      <c r="D107" s="280"/>
      <c r="E107" s="280"/>
      <c r="F107" s="280"/>
      <c r="G107" s="280"/>
      <c r="H107" s="280"/>
      <c r="I107" s="59"/>
      <c r="J107" s="280"/>
      <c r="K107" s="280"/>
      <c r="L107" s="280"/>
      <c r="M107" s="280"/>
      <c r="N107" s="280"/>
      <c r="O107" s="280"/>
    </row>
    <row r="108" spans="2:15" x14ac:dyDescent="0.25">
      <c r="B108" s="414" t="s">
        <v>991</v>
      </c>
      <c r="C108" s="280">
        <v>0</v>
      </c>
      <c r="D108" s="280">
        <f>C108</f>
        <v>0</v>
      </c>
      <c r="E108" s="280">
        <f>D108</f>
        <v>0</v>
      </c>
      <c r="F108" s="280"/>
      <c r="G108" s="280"/>
      <c r="H108" s="280"/>
      <c r="I108" s="59"/>
      <c r="J108" s="280">
        <f>'Position Control'!J189</f>
        <v>0</v>
      </c>
      <c r="K108" s="280">
        <f>'Position Control'!K189</f>
        <v>0</v>
      </c>
      <c r="L108" s="280">
        <f>'Position Control'!L189</f>
        <v>0</v>
      </c>
      <c r="M108" s="280">
        <f>'Position Control'!M189</f>
        <v>0</v>
      </c>
      <c r="N108" s="280">
        <f>'Position Control'!N189</f>
        <v>0</v>
      </c>
      <c r="O108" s="280">
        <f>'Position Control'!O189</f>
        <v>0</v>
      </c>
    </row>
    <row r="109" spans="2:15" x14ac:dyDescent="0.25">
      <c r="B109" s="414" t="s">
        <v>994</v>
      </c>
      <c r="C109" s="280"/>
      <c r="D109" s="280"/>
      <c r="E109" s="280"/>
      <c r="F109" s="280"/>
      <c r="G109" s="280"/>
      <c r="H109" s="280"/>
      <c r="I109" s="59"/>
      <c r="J109" s="280">
        <f>+'Position Control'!J553</f>
        <v>0</v>
      </c>
      <c r="K109" s="280">
        <f>+'Position Control'!K553</f>
        <v>0</v>
      </c>
      <c r="L109" s="280">
        <f>+'Position Control'!L553</f>
        <v>0</v>
      </c>
      <c r="M109" s="280">
        <f>+'Position Control'!M553</f>
        <v>0</v>
      </c>
      <c r="N109" s="280">
        <f>+'Position Control'!N553</f>
        <v>0</v>
      </c>
      <c r="O109" s="280">
        <f>+'Position Control'!O553</f>
        <v>0</v>
      </c>
    </row>
    <row r="110" spans="2:15" x14ac:dyDescent="0.25">
      <c r="B110" s="664" t="s">
        <v>684</v>
      </c>
      <c r="C110" s="280"/>
      <c r="D110" s="280"/>
      <c r="E110" s="280"/>
      <c r="F110" s="280"/>
      <c r="G110" s="280"/>
      <c r="H110" s="280"/>
      <c r="I110" s="59"/>
      <c r="J110" s="280" t="s">
        <v>128</v>
      </c>
      <c r="K110" s="280" t="s">
        <v>128</v>
      </c>
      <c r="L110" s="280" t="s">
        <v>128</v>
      </c>
      <c r="M110" s="280" t="s">
        <v>128</v>
      </c>
      <c r="N110" s="280" t="s">
        <v>128</v>
      </c>
      <c r="O110" s="280" t="s">
        <v>128</v>
      </c>
    </row>
    <row r="111" spans="2:15" x14ac:dyDescent="0.25">
      <c r="B111" s="414" t="s">
        <v>991</v>
      </c>
      <c r="C111" s="280"/>
      <c r="D111" s="280"/>
      <c r="E111" s="280"/>
      <c r="F111" s="280"/>
      <c r="G111" s="280"/>
      <c r="H111" s="280"/>
      <c r="I111" s="59"/>
      <c r="J111" s="280">
        <f>'Position Control'!J190</f>
        <v>0</v>
      </c>
      <c r="K111" s="280">
        <f>'Position Control'!K190</f>
        <v>0</v>
      </c>
      <c r="L111" s="280">
        <f>'Position Control'!L190</f>
        <v>0</v>
      </c>
      <c r="M111" s="280">
        <f>'Position Control'!M190</f>
        <v>0</v>
      </c>
      <c r="N111" s="280">
        <f>'Position Control'!N190</f>
        <v>0</v>
      </c>
      <c r="O111" s="280">
        <f>'Position Control'!O190</f>
        <v>0</v>
      </c>
    </row>
    <row r="112" spans="2:15" x14ac:dyDescent="0.25">
      <c r="B112" s="414" t="s">
        <v>994</v>
      </c>
      <c r="C112" s="280"/>
      <c r="D112" s="280"/>
      <c r="E112" s="280"/>
      <c r="F112" s="280"/>
      <c r="G112" s="280"/>
      <c r="H112" s="280"/>
      <c r="I112" s="59"/>
      <c r="J112" s="280">
        <f>+'Position Control'!J554</f>
        <v>0</v>
      </c>
      <c r="K112" s="280">
        <f>+'Position Control'!K296</f>
        <v>0</v>
      </c>
      <c r="L112" s="280">
        <f>+'Position Control'!L296</f>
        <v>0</v>
      </c>
      <c r="M112" s="280">
        <f>+'Position Control'!M296</f>
        <v>0</v>
      </c>
      <c r="N112" s="280">
        <f>+'Position Control'!N296</f>
        <v>0</v>
      </c>
      <c r="O112" s="280">
        <f>+'Position Control'!O296</f>
        <v>0</v>
      </c>
    </row>
    <row r="113" spans="2:18" x14ac:dyDescent="0.25">
      <c r="B113" s="666" t="s">
        <v>284</v>
      </c>
      <c r="C113" s="660">
        <f>SUM(C108:C112)</f>
        <v>0</v>
      </c>
      <c r="D113" s="660">
        <f>SUM(D108:D112)</f>
        <v>0</v>
      </c>
      <c r="E113" s="660">
        <f>SUM(E108:E112)</f>
        <v>0</v>
      </c>
      <c r="F113" s="660">
        <f>SUM(F108:F112)</f>
        <v>0</v>
      </c>
      <c r="G113" s="660"/>
      <c r="H113" s="660"/>
      <c r="I113" s="660">
        <f>SUM(I107:I112)</f>
        <v>0</v>
      </c>
      <c r="J113" s="660">
        <f>SUM(J107:J112)</f>
        <v>0</v>
      </c>
      <c r="K113" s="660">
        <f t="shared" ref="K113:O113" si="28">SUM(K107:K112)</f>
        <v>0</v>
      </c>
      <c r="L113" s="660">
        <f t="shared" si="28"/>
        <v>0</v>
      </c>
      <c r="M113" s="660">
        <f t="shared" si="28"/>
        <v>0</v>
      </c>
      <c r="N113" s="660">
        <f t="shared" si="28"/>
        <v>0</v>
      </c>
      <c r="O113" s="660">
        <f t="shared" si="28"/>
        <v>0</v>
      </c>
    </row>
    <row r="114" spans="2:18" x14ac:dyDescent="0.25">
      <c r="B114" s="36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2:18" x14ac:dyDescent="0.25">
      <c r="B115" s="661" t="s">
        <v>248</v>
      </c>
      <c r="C115" s="667">
        <f>ROUND((C113)*C$6,0)</f>
        <v>0</v>
      </c>
      <c r="D115" s="667">
        <f t="shared" ref="D115" si="29">ROUND((D113+C115)*D$6+C115,0)</f>
        <v>0</v>
      </c>
      <c r="E115" s="667">
        <f t="shared" ref="E115" si="30">ROUND((E113+D115)*E$6+D115,0)</f>
        <v>0</v>
      </c>
      <c r="F115" s="667">
        <f t="shared" ref="F115" si="31">ROUND((F113+E115)*F$6+E115,0)</f>
        <v>0</v>
      </c>
      <c r="G115" s="667"/>
      <c r="H115" s="667"/>
      <c r="I115" s="667">
        <f>ROUND((I113+H115)*I$20+H115,0)</f>
        <v>0</v>
      </c>
      <c r="J115" s="667">
        <f>ROUND((J113+I115)*J$105+I115,0)</f>
        <v>0</v>
      </c>
      <c r="K115" s="667">
        <f t="shared" ref="K115:O115" si="32">ROUND((K113+J115)*K$105+J115,0)</f>
        <v>0</v>
      </c>
      <c r="L115" s="667">
        <f t="shared" si="32"/>
        <v>0</v>
      </c>
      <c r="M115" s="667">
        <f t="shared" si="32"/>
        <v>0</v>
      </c>
      <c r="N115" s="667">
        <f t="shared" si="32"/>
        <v>0</v>
      </c>
      <c r="O115" s="667">
        <f t="shared" si="32"/>
        <v>0</v>
      </c>
    </row>
    <row r="117" spans="2:18" x14ac:dyDescent="0.25">
      <c r="B117" s="664" t="s">
        <v>623</v>
      </c>
      <c r="C117" s="280"/>
      <c r="D117" s="280"/>
      <c r="E117" s="280"/>
      <c r="F117" s="280"/>
      <c r="G117" s="280"/>
      <c r="H117" s="280"/>
      <c r="I117" s="59"/>
      <c r="J117" s="280"/>
      <c r="K117" s="280"/>
      <c r="L117" s="280"/>
      <c r="M117" s="280"/>
      <c r="N117" s="280"/>
      <c r="O117" s="280"/>
    </row>
    <row r="118" spans="2:18" x14ac:dyDescent="0.25">
      <c r="B118" s="414" t="s">
        <v>991</v>
      </c>
      <c r="C118" s="280"/>
      <c r="D118" s="280"/>
      <c r="E118" s="280"/>
      <c r="F118" s="280"/>
      <c r="G118" s="280"/>
      <c r="H118" s="280"/>
      <c r="I118" s="59"/>
      <c r="J118" s="280">
        <f>+'Position Control'!J501</f>
        <v>0</v>
      </c>
      <c r="K118" s="280">
        <f>+'Position Control'!K501</f>
        <v>0</v>
      </c>
      <c r="L118" s="280">
        <f>+'Position Control'!L501</f>
        <v>0</v>
      </c>
      <c r="M118" s="280">
        <f>+'Position Control'!M501</f>
        <v>0</v>
      </c>
      <c r="N118" s="280">
        <f>+'Position Control'!N501</f>
        <v>0</v>
      </c>
      <c r="O118" s="280">
        <f>+'Position Control'!O501</f>
        <v>0</v>
      </c>
    </row>
    <row r="119" spans="2:18" x14ac:dyDescent="0.25">
      <c r="B119" s="414" t="s">
        <v>994</v>
      </c>
      <c r="C119" s="280"/>
      <c r="D119" s="280"/>
      <c r="E119" s="280"/>
      <c r="F119" s="280"/>
      <c r="G119" s="280"/>
      <c r="H119" s="280"/>
      <c r="I119" s="59"/>
      <c r="J119" s="280">
        <f>+'Position Control'!J555</f>
        <v>0</v>
      </c>
      <c r="K119" s="280">
        <f>+'Position Control'!K555</f>
        <v>0</v>
      </c>
      <c r="L119" s="280">
        <f>+'Position Control'!L555</f>
        <v>0</v>
      </c>
      <c r="M119" s="280">
        <f>+'Position Control'!M555</f>
        <v>0</v>
      </c>
      <c r="N119" s="280">
        <f>+'Position Control'!N555</f>
        <v>0</v>
      </c>
      <c r="O119" s="280">
        <f>+'Position Control'!O555</f>
        <v>0</v>
      </c>
    </row>
    <row r="120" spans="2:18" x14ac:dyDescent="0.25">
      <c r="B120" s="576" t="s">
        <v>674</v>
      </c>
      <c r="C120" s="660" t="e">
        <f>SUM(#REF!)</f>
        <v>#REF!</v>
      </c>
      <c r="D120" s="660" t="e">
        <f>SUM(#REF!)</f>
        <v>#REF!</v>
      </c>
      <c r="E120" s="660" t="e">
        <f>SUM(#REF!)</f>
        <v>#REF!</v>
      </c>
      <c r="F120" s="660" t="e">
        <f>SUM(#REF!)</f>
        <v>#REF!</v>
      </c>
      <c r="G120" s="660"/>
      <c r="H120" s="660"/>
      <c r="I120" s="660">
        <f t="shared" ref="I120:O120" si="33">SUM(I118:I119)</f>
        <v>0</v>
      </c>
      <c r="J120" s="660">
        <f t="shared" si="33"/>
        <v>0</v>
      </c>
      <c r="K120" s="660">
        <f t="shared" si="33"/>
        <v>0</v>
      </c>
      <c r="L120" s="660">
        <f t="shared" si="33"/>
        <v>0</v>
      </c>
      <c r="M120" s="660">
        <f t="shared" si="33"/>
        <v>0</v>
      </c>
      <c r="N120" s="660">
        <f t="shared" si="33"/>
        <v>0</v>
      </c>
      <c r="O120" s="660">
        <f t="shared" si="33"/>
        <v>0</v>
      </c>
      <c r="R120" s="668"/>
    </row>
    <row r="121" spans="2:18" x14ac:dyDescent="0.25">
      <c r="M121" s="278"/>
      <c r="N121" s="278"/>
      <c r="O121" s="278"/>
    </row>
    <row r="122" spans="2:18" ht="16.5" thickBot="1" x14ac:dyDescent="0.3">
      <c r="B122" s="674" t="s">
        <v>675</v>
      </c>
      <c r="C122" s="675"/>
      <c r="D122" s="675"/>
      <c r="E122" s="675"/>
      <c r="F122" s="675"/>
      <c r="G122" s="675"/>
      <c r="H122" s="675"/>
      <c r="I122" s="675">
        <f>+I93+I101+I113+I120</f>
        <v>0</v>
      </c>
      <c r="J122" s="675">
        <f>+J93+J101+J113+J120</f>
        <v>0</v>
      </c>
      <c r="K122" s="675">
        <f t="shared" ref="K122:O122" si="34">+K93+K101+K113+K120</f>
        <v>0</v>
      </c>
      <c r="L122" s="675">
        <f t="shared" si="34"/>
        <v>0</v>
      </c>
      <c r="M122" s="675">
        <f t="shared" si="34"/>
        <v>0</v>
      </c>
      <c r="N122" s="675">
        <f t="shared" si="34"/>
        <v>0</v>
      </c>
      <c r="O122" s="675">
        <f t="shared" si="34"/>
        <v>0</v>
      </c>
    </row>
    <row r="123" spans="2:18" ht="16.5" thickTop="1" x14ac:dyDescent="0.25"/>
  </sheetData>
  <phoneticPr fontId="10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rowBreaks count="1" manualBreakCount="1">
    <brk id="53" max="2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79998168889431442"/>
  </sheetPr>
  <dimension ref="A1:R55"/>
  <sheetViews>
    <sheetView showGridLines="0" zoomScaleNormal="100" zoomScaleSheetLayoutView="100" workbookViewId="0">
      <pane xSplit="2" ySplit="4" topLeftCell="C20" activePane="bottomRight" state="frozen"/>
      <selection activeCell="P147" sqref="P147"/>
      <selection pane="topRight" activeCell="P147" sqref="P147"/>
      <selection pane="bottomLeft" activeCell="P147" sqref="P147"/>
      <selection pane="bottomRight" activeCell="N40" sqref="N40"/>
    </sheetView>
  </sheetViews>
  <sheetFormatPr defaultColWidth="8.75" defaultRowHeight="15.75" x14ac:dyDescent="0.25"/>
  <cols>
    <col min="1" max="1" width="3.5" style="82" bestFit="1" customWidth="1"/>
    <col min="2" max="2" width="41.5" style="82" customWidth="1"/>
    <col min="3" max="10" width="8" style="677" bestFit="1" customWidth="1"/>
    <col min="11" max="14" width="9.75" style="677" bestFit="1" customWidth="1"/>
    <col min="15" max="15" width="9.75" style="677" customWidth="1"/>
    <col min="16" max="16" width="1.625" style="677" customWidth="1"/>
    <col min="17" max="17" width="11.25" style="678" bestFit="1" customWidth="1"/>
    <col min="18" max="18" width="9" style="82" bestFit="1" customWidth="1"/>
    <col min="19" max="19" width="1.625" style="82" customWidth="1"/>
    <col min="20" max="16384" width="8.75" style="82"/>
  </cols>
  <sheetData>
    <row r="1" spans="1:18" x14ac:dyDescent="0.25">
      <c r="B1" s="4" t="str">
        <f>Summary!B1</f>
        <v xml:space="preserve">City/Town of </v>
      </c>
    </row>
    <row r="2" spans="1:18" x14ac:dyDescent="0.25">
      <c r="B2" s="10" t="s">
        <v>338</v>
      </c>
    </row>
    <row r="3" spans="1:18" x14ac:dyDescent="0.25">
      <c r="B3" s="17"/>
      <c r="C3" s="379" t="str">
        <f>'Fiscal Years'!B10</f>
        <v>FY2020</v>
      </c>
      <c r="D3" s="379" t="str">
        <f>'Fiscal Years'!C10</f>
        <v>FY2021</v>
      </c>
      <c r="E3" s="379" t="str">
        <f>'Fiscal Years'!D10</f>
        <v>FY2022</v>
      </c>
      <c r="F3" s="379" t="str">
        <f>'Fiscal Years'!E10</f>
        <v>FY2023</v>
      </c>
      <c r="G3" s="379" t="str">
        <f>'Fiscal Years'!F10</f>
        <v>FY2024</v>
      </c>
      <c r="H3" s="379" t="str">
        <f>'Fiscal Years'!G10</f>
        <v>FY2025</v>
      </c>
      <c r="I3" s="379" t="str">
        <f>'Fiscal Years'!H10</f>
        <v>FY2026</v>
      </c>
      <c r="J3" s="379" t="str">
        <f>'Fiscal Years'!I10</f>
        <v>FY2027</v>
      </c>
      <c r="K3" s="379" t="str">
        <f>'Fiscal Years'!J10</f>
        <v>FY2028</v>
      </c>
      <c r="L3" s="379" t="str">
        <f>'Fiscal Years'!K10</f>
        <v>FY2029</v>
      </c>
      <c r="M3" s="379" t="str">
        <f>'Fiscal Years'!L10</f>
        <v>FY2030</v>
      </c>
      <c r="N3" s="379" t="str">
        <f>'Fiscal Years'!M10</f>
        <v>FY2031</v>
      </c>
      <c r="O3" s="379" t="str">
        <f>'Fiscal Years'!N10</f>
        <v>FY2032</v>
      </c>
      <c r="Q3" s="449" t="s">
        <v>612</v>
      </c>
      <c r="R3" s="375" t="s">
        <v>3</v>
      </c>
    </row>
    <row r="4" spans="1:18" x14ac:dyDescent="0.25">
      <c r="C4" s="679" t="s">
        <v>9</v>
      </c>
      <c r="D4" s="679" t="s">
        <v>9</v>
      </c>
      <c r="E4" s="679" t="s">
        <v>9</v>
      </c>
      <c r="F4" s="679" t="s">
        <v>9</v>
      </c>
      <c r="G4" s="679" t="s">
        <v>9</v>
      </c>
      <c r="H4" s="679" t="s">
        <v>9</v>
      </c>
      <c r="I4" s="679" t="s">
        <v>9</v>
      </c>
      <c r="J4" s="679" t="s">
        <v>9</v>
      </c>
      <c r="K4" s="379" t="s">
        <v>11</v>
      </c>
      <c r="L4" s="379" t="s">
        <v>11</v>
      </c>
      <c r="M4" s="379" t="s">
        <v>11</v>
      </c>
      <c r="N4" s="379" t="s">
        <v>11</v>
      </c>
      <c r="O4" s="379" t="s">
        <v>11</v>
      </c>
      <c r="Q4" s="449" t="s">
        <v>316</v>
      </c>
      <c r="R4" s="375" t="s">
        <v>10</v>
      </c>
    </row>
    <row r="5" spans="1:18" x14ac:dyDescent="0.25">
      <c r="A5" s="82" t="s">
        <v>164</v>
      </c>
      <c r="B5" s="680" t="s">
        <v>340</v>
      </c>
      <c r="R5" s="390"/>
    </row>
    <row r="6" spans="1:18" x14ac:dyDescent="0.25">
      <c r="B6" s="681" t="s">
        <v>341</v>
      </c>
      <c r="C6" s="682">
        <v>0</v>
      </c>
      <c r="D6" s="682">
        <v>0</v>
      </c>
      <c r="E6" s="682">
        <v>0</v>
      </c>
      <c r="F6" s="682">
        <v>0</v>
      </c>
      <c r="G6" s="682">
        <v>0</v>
      </c>
      <c r="H6" s="682">
        <v>0</v>
      </c>
      <c r="I6" s="682">
        <v>0</v>
      </c>
      <c r="J6" s="683">
        <f t="shared" ref="J6:O7" si="0">I6*(1+$R6)</f>
        <v>0</v>
      </c>
      <c r="K6" s="683">
        <f t="shared" si="0"/>
        <v>0</v>
      </c>
      <c r="L6" s="683">
        <f t="shared" si="0"/>
        <v>0</v>
      </c>
      <c r="M6" s="683">
        <f t="shared" si="0"/>
        <v>0</v>
      </c>
      <c r="N6" s="683">
        <f t="shared" si="0"/>
        <v>0</v>
      </c>
      <c r="O6" s="683">
        <f t="shared" si="0"/>
        <v>0</v>
      </c>
      <c r="Q6" s="678" t="str">
        <f>IFERROR(AVERAGE((H6-G6)/G6,(I6-H6)/H6,(J6-I6)/I6),"")</f>
        <v/>
      </c>
      <c r="R6" s="383">
        <v>0</v>
      </c>
    </row>
    <row r="7" spans="1:18" x14ac:dyDescent="0.25">
      <c r="B7" s="681" t="s">
        <v>342</v>
      </c>
      <c r="C7" s="682">
        <v>0</v>
      </c>
      <c r="D7" s="682">
        <v>0</v>
      </c>
      <c r="E7" s="682">
        <v>0</v>
      </c>
      <c r="F7" s="682">
        <v>0</v>
      </c>
      <c r="G7" s="682">
        <v>0</v>
      </c>
      <c r="H7" s="682">
        <v>0</v>
      </c>
      <c r="I7" s="682">
        <v>0</v>
      </c>
      <c r="J7" s="683">
        <f t="shared" si="0"/>
        <v>0</v>
      </c>
      <c r="K7" s="683">
        <f t="shared" si="0"/>
        <v>0</v>
      </c>
      <c r="L7" s="683">
        <f t="shared" si="0"/>
        <v>0</v>
      </c>
      <c r="M7" s="683">
        <f t="shared" si="0"/>
        <v>0</v>
      </c>
      <c r="N7" s="683">
        <f t="shared" si="0"/>
        <v>0</v>
      </c>
      <c r="O7" s="683">
        <f t="shared" si="0"/>
        <v>0</v>
      </c>
      <c r="Q7" s="678" t="str">
        <f>IFERROR(AVERAGE((H7-G7)/G7,(I7-H7)/H7,(J7-I7)/I7),"")</f>
        <v/>
      </c>
      <c r="R7" s="383">
        <v>0</v>
      </c>
    </row>
    <row r="8" spans="1:18" x14ac:dyDescent="0.25">
      <c r="C8" s="684"/>
      <c r="D8" s="684"/>
      <c r="E8" s="684"/>
      <c r="F8" s="684"/>
      <c r="G8" s="684"/>
      <c r="H8" s="684"/>
      <c r="Q8" s="678" t="str">
        <f t="shared" ref="Q8:Q14" si="1">IFERROR(AVERAGE((G8-F8)/F8,(H8-G8)/G8,(I8-H8)/H8),"")</f>
        <v/>
      </c>
      <c r="R8" s="678"/>
    </row>
    <row r="9" spans="1:18" x14ac:dyDescent="0.25">
      <c r="A9" s="82" t="s">
        <v>164</v>
      </c>
      <c r="B9" s="680" t="s">
        <v>556</v>
      </c>
      <c r="C9" s="684"/>
      <c r="D9" s="684"/>
      <c r="E9" s="684"/>
      <c r="F9" s="684"/>
      <c r="G9" s="684"/>
      <c r="H9" s="684"/>
      <c r="Q9" s="678" t="str">
        <f t="shared" si="1"/>
        <v/>
      </c>
      <c r="R9" s="678"/>
    </row>
    <row r="10" spans="1:18" x14ac:dyDescent="0.25">
      <c r="B10" s="685" t="s">
        <v>729</v>
      </c>
      <c r="C10" s="686">
        <v>0</v>
      </c>
      <c r="D10" s="686">
        <v>0</v>
      </c>
      <c r="E10" s="686">
        <v>0</v>
      </c>
      <c r="F10" s="686">
        <v>0</v>
      </c>
      <c r="G10" s="686">
        <v>0</v>
      </c>
      <c r="H10" s="686">
        <v>0</v>
      </c>
      <c r="I10" s="686">
        <v>0</v>
      </c>
      <c r="J10" s="687">
        <f t="shared" ref="J10:O12" si="2">I10*(1+$R10)</f>
        <v>0</v>
      </c>
      <c r="K10" s="687">
        <f t="shared" si="2"/>
        <v>0</v>
      </c>
      <c r="L10" s="687">
        <f t="shared" si="2"/>
        <v>0</v>
      </c>
      <c r="M10" s="687">
        <f t="shared" si="2"/>
        <v>0</v>
      </c>
      <c r="N10" s="687">
        <f t="shared" si="2"/>
        <v>0</v>
      </c>
      <c r="O10" s="687">
        <f t="shared" si="2"/>
        <v>0</v>
      </c>
      <c r="Q10" s="678" t="str">
        <f t="shared" ref="Q10:Q12" si="3">IFERROR(AVERAGE((H10-G10)/G10,(I10-H10)/H10,(J10-I10)/I10),"")</f>
        <v/>
      </c>
      <c r="R10" s="383">
        <v>0</v>
      </c>
    </row>
    <row r="11" spans="1:18" x14ac:dyDescent="0.25">
      <c r="B11" s="685" t="s">
        <v>831</v>
      </c>
      <c r="C11" s="688">
        <v>0</v>
      </c>
      <c r="D11" s="688">
        <v>0</v>
      </c>
      <c r="E11" s="688">
        <v>0</v>
      </c>
      <c r="F11" s="688">
        <v>0</v>
      </c>
      <c r="G11" s="688">
        <v>0</v>
      </c>
      <c r="H11" s="688">
        <v>0</v>
      </c>
      <c r="I11" s="688">
        <v>0</v>
      </c>
      <c r="J11" s="687">
        <f t="shared" si="2"/>
        <v>0</v>
      </c>
      <c r="K11" s="687">
        <f t="shared" si="2"/>
        <v>0</v>
      </c>
      <c r="L11" s="687">
        <f t="shared" si="2"/>
        <v>0</v>
      </c>
      <c r="M11" s="687">
        <f t="shared" si="2"/>
        <v>0</v>
      </c>
      <c r="N11" s="687">
        <f t="shared" si="2"/>
        <v>0</v>
      </c>
      <c r="O11" s="687">
        <f t="shared" si="2"/>
        <v>0</v>
      </c>
      <c r="Q11" s="678" t="str">
        <f t="shared" si="3"/>
        <v/>
      </c>
      <c r="R11" s="383">
        <v>0</v>
      </c>
    </row>
    <row r="12" spans="1:18" x14ac:dyDescent="0.25">
      <c r="B12" s="685" t="s">
        <v>831</v>
      </c>
      <c r="C12" s="688">
        <v>0</v>
      </c>
      <c r="D12" s="688">
        <v>0</v>
      </c>
      <c r="E12" s="688">
        <v>0</v>
      </c>
      <c r="F12" s="688">
        <v>0</v>
      </c>
      <c r="G12" s="688">
        <v>0</v>
      </c>
      <c r="H12" s="688">
        <v>0</v>
      </c>
      <c r="I12" s="688">
        <v>0</v>
      </c>
      <c r="J12" s="687">
        <f t="shared" si="2"/>
        <v>0</v>
      </c>
      <c r="K12" s="687">
        <f t="shared" si="2"/>
        <v>0</v>
      </c>
      <c r="L12" s="687">
        <f t="shared" si="2"/>
        <v>0</v>
      </c>
      <c r="M12" s="687">
        <f t="shared" si="2"/>
        <v>0</v>
      </c>
      <c r="N12" s="687">
        <f t="shared" si="2"/>
        <v>0</v>
      </c>
      <c r="O12" s="687">
        <f t="shared" si="2"/>
        <v>0</v>
      </c>
      <c r="Q12" s="678" t="str">
        <f t="shared" si="3"/>
        <v/>
      </c>
      <c r="R12" s="383">
        <v>0</v>
      </c>
    </row>
    <row r="13" spans="1:18" x14ac:dyDescent="0.25">
      <c r="C13" s="689" t="str">
        <f t="shared" ref="C13:N13" si="4">IF(SUM(C10:C12)&gt;1,"error","")</f>
        <v/>
      </c>
      <c r="D13" s="689" t="str">
        <f t="shared" si="4"/>
        <v/>
      </c>
      <c r="E13" s="689" t="str">
        <f t="shared" si="4"/>
        <v/>
      </c>
      <c r="F13" s="689" t="str">
        <f t="shared" si="4"/>
        <v/>
      </c>
      <c r="G13" s="689" t="str">
        <f t="shared" si="4"/>
        <v/>
      </c>
      <c r="H13" s="689" t="str">
        <f t="shared" si="4"/>
        <v/>
      </c>
      <c r="I13" s="689" t="str">
        <f t="shared" si="4"/>
        <v/>
      </c>
      <c r="J13" s="689" t="str">
        <f t="shared" si="4"/>
        <v/>
      </c>
      <c r="K13" s="689" t="str">
        <f t="shared" si="4"/>
        <v/>
      </c>
      <c r="L13" s="689" t="str">
        <f t="shared" si="4"/>
        <v/>
      </c>
      <c r="M13" s="689" t="str">
        <f t="shared" si="4"/>
        <v/>
      </c>
      <c r="N13" s="689" t="str">
        <f t="shared" si="4"/>
        <v/>
      </c>
      <c r="O13" s="689" t="str">
        <f t="shared" ref="O13" si="5">IF(SUM(O10:O12)&gt;1,"error","")</f>
        <v/>
      </c>
      <c r="Q13" s="678" t="str">
        <f t="shared" si="1"/>
        <v/>
      </c>
      <c r="R13" s="678"/>
    </row>
    <row r="14" spans="1:18" x14ac:dyDescent="0.25">
      <c r="A14" s="82" t="s">
        <v>164</v>
      </c>
      <c r="B14" s="680" t="s">
        <v>343</v>
      </c>
      <c r="C14" s="684"/>
      <c r="D14" s="684"/>
      <c r="E14" s="684"/>
      <c r="F14" s="684"/>
      <c r="G14" s="684"/>
      <c r="H14" s="684"/>
      <c r="Q14" s="678" t="str">
        <f t="shared" si="1"/>
        <v/>
      </c>
      <c r="R14" s="678"/>
    </row>
    <row r="15" spans="1:18" x14ac:dyDescent="0.25">
      <c r="B15" s="681" t="s">
        <v>732</v>
      </c>
      <c r="C15" s="682">
        <f t="shared" ref="C15:H15" si="6">ROUND(+C6*C10,0)</f>
        <v>0</v>
      </c>
      <c r="D15" s="682">
        <f t="shared" si="6"/>
        <v>0</v>
      </c>
      <c r="E15" s="682">
        <f t="shared" si="6"/>
        <v>0</v>
      </c>
      <c r="F15" s="682">
        <f t="shared" si="6"/>
        <v>0</v>
      </c>
      <c r="G15" s="682">
        <f t="shared" si="6"/>
        <v>0</v>
      </c>
      <c r="H15" s="682">
        <f t="shared" si="6"/>
        <v>0</v>
      </c>
      <c r="I15" s="683">
        <f t="shared" ref="I15:N15" si="7">ROUND(I6*I10,0)</f>
        <v>0</v>
      </c>
      <c r="J15" s="683">
        <f t="shared" si="7"/>
        <v>0</v>
      </c>
      <c r="K15" s="683">
        <f t="shared" si="7"/>
        <v>0</v>
      </c>
      <c r="L15" s="683">
        <f t="shared" si="7"/>
        <v>0</v>
      </c>
      <c r="M15" s="683">
        <f t="shared" si="7"/>
        <v>0</v>
      </c>
      <c r="N15" s="683">
        <f t="shared" si="7"/>
        <v>0</v>
      </c>
      <c r="O15" s="683">
        <f t="shared" ref="O15" si="8">ROUND(O6*O10,0)</f>
        <v>0</v>
      </c>
      <c r="Q15" s="678" t="str">
        <f t="shared" ref="Q15:Q23" si="9">IFERROR(AVERAGE((H15-G15)/G15,(I15-H15)/H15,(J15-I15)/I15),"")</f>
        <v/>
      </c>
      <c r="R15" s="678"/>
    </row>
    <row r="16" spans="1:18" x14ac:dyDescent="0.25">
      <c r="B16" s="690" t="s">
        <v>746</v>
      </c>
      <c r="C16" s="682">
        <f t="shared" ref="C16:H16" si="10">ROUND(+C7*C10,0)</f>
        <v>0</v>
      </c>
      <c r="D16" s="682">
        <f t="shared" si="10"/>
        <v>0</v>
      </c>
      <c r="E16" s="682">
        <f t="shared" si="10"/>
        <v>0</v>
      </c>
      <c r="F16" s="682">
        <f t="shared" si="10"/>
        <v>0</v>
      </c>
      <c r="G16" s="682">
        <f t="shared" si="10"/>
        <v>0</v>
      </c>
      <c r="H16" s="682">
        <f t="shared" si="10"/>
        <v>0</v>
      </c>
      <c r="I16" s="683">
        <f t="shared" ref="I16:N16" si="11">ROUND(I7*I10,0)</f>
        <v>0</v>
      </c>
      <c r="J16" s="683">
        <f t="shared" si="11"/>
        <v>0</v>
      </c>
      <c r="K16" s="683">
        <f t="shared" si="11"/>
        <v>0</v>
      </c>
      <c r="L16" s="683">
        <f t="shared" si="11"/>
        <v>0</v>
      </c>
      <c r="M16" s="683">
        <f t="shared" si="11"/>
        <v>0</v>
      </c>
      <c r="N16" s="683">
        <f t="shared" si="11"/>
        <v>0</v>
      </c>
      <c r="O16" s="683">
        <f t="shared" ref="O16" si="12">ROUND(O7*O10,0)</f>
        <v>0</v>
      </c>
      <c r="P16" s="691"/>
      <c r="Q16" s="678" t="str">
        <f t="shared" si="9"/>
        <v/>
      </c>
      <c r="R16" s="678"/>
    </row>
    <row r="17" spans="1:18" x14ac:dyDescent="0.25">
      <c r="B17" s="681" t="s">
        <v>344</v>
      </c>
      <c r="C17" s="682">
        <f t="shared" ref="C17:H17" si="13">+C15-C16</f>
        <v>0</v>
      </c>
      <c r="D17" s="682">
        <f t="shared" si="13"/>
        <v>0</v>
      </c>
      <c r="E17" s="682">
        <f t="shared" si="13"/>
        <v>0</v>
      </c>
      <c r="F17" s="682">
        <f t="shared" si="13"/>
        <v>0</v>
      </c>
      <c r="G17" s="682">
        <f t="shared" si="13"/>
        <v>0</v>
      </c>
      <c r="H17" s="682">
        <f t="shared" si="13"/>
        <v>0</v>
      </c>
      <c r="I17" s="682">
        <f t="shared" ref="I17:L17" si="14">+I15-I16</f>
        <v>0</v>
      </c>
      <c r="J17" s="682">
        <f t="shared" si="14"/>
        <v>0</v>
      </c>
      <c r="K17" s="682">
        <f t="shared" si="14"/>
        <v>0</v>
      </c>
      <c r="L17" s="682">
        <f t="shared" si="14"/>
        <v>0</v>
      </c>
      <c r="M17" s="682">
        <f t="shared" ref="M17:N17" si="15">+M15-M16</f>
        <v>0</v>
      </c>
      <c r="N17" s="682">
        <f t="shared" si="15"/>
        <v>0</v>
      </c>
      <c r="O17" s="682">
        <f t="shared" ref="O17" si="16">+O15-O16</f>
        <v>0</v>
      </c>
      <c r="P17" s="692"/>
      <c r="Q17" s="678" t="str">
        <f t="shared" si="9"/>
        <v/>
      </c>
      <c r="R17" s="678"/>
    </row>
    <row r="18" spans="1:18" x14ac:dyDescent="0.25">
      <c r="B18" s="681" t="s">
        <v>557</v>
      </c>
      <c r="C18" s="682">
        <f t="shared" ref="C18:O18" si="17">IF(C17&gt;B27,C17-B27,0)</f>
        <v>0</v>
      </c>
      <c r="D18" s="682">
        <f t="shared" si="17"/>
        <v>0</v>
      </c>
      <c r="E18" s="682">
        <f t="shared" si="17"/>
        <v>0</v>
      </c>
      <c r="F18" s="682">
        <f t="shared" si="17"/>
        <v>0</v>
      </c>
      <c r="G18" s="682">
        <f t="shared" si="17"/>
        <v>0</v>
      </c>
      <c r="H18" s="682">
        <f t="shared" si="17"/>
        <v>0</v>
      </c>
      <c r="I18" s="682">
        <f t="shared" si="17"/>
        <v>0</v>
      </c>
      <c r="J18" s="682">
        <f t="shared" si="17"/>
        <v>0</v>
      </c>
      <c r="K18" s="682">
        <f t="shared" si="17"/>
        <v>0</v>
      </c>
      <c r="L18" s="682">
        <f t="shared" si="17"/>
        <v>0</v>
      </c>
      <c r="M18" s="682">
        <f t="shared" si="17"/>
        <v>0</v>
      </c>
      <c r="N18" s="682">
        <f t="shared" si="17"/>
        <v>0</v>
      </c>
      <c r="O18" s="682">
        <f t="shared" si="17"/>
        <v>0</v>
      </c>
      <c r="Q18" s="678" t="str">
        <f t="shared" si="9"/>
        <v/>
      </c>
      <c r="R18" s="678"/>
    </row>
    <row r="19" spans="1:18" x14ac:dyDescent="0.25">
      <c r="C19" s="693"/>
      <c r="D19" s="693"/>
      <c r="E19" s="693"/>
      <c r="F19" s="693"/>
      <c r="G19" s="693"/>
      <c r="H19" s="693"/>
      <c r="I19" s="694"/>
      <c r="J19" s="694"/>
      <c r="K19" s="694"/>
      <c r="L19" s="694"/>
      <c r="M19" s="694"/>
      <c r="N19" s="694"/>
      <c r="O19" s="694"/>
      <c r="P19" s="692"/>
      <c r="Q19" s="678" t="str">
        <f t="shared" si="9"/>
        <v/>
      </c>
      <c r="R19" s="678"/>
    </row>
    <row r="20" spans="1:18" x14ac:dyDescent="0.25">
      <c r="B20" s="681" t="s">
        <v>345</v>
      </c>
      <c r="C20" s="682">
        <v>0</v>
      </c>
      <c r="D20" s="682">
        <v>0</v>
      </c>
      <c r="E20" s="682">
        <v>0</v>
      </c>
      <c r="F20" s="682">
        <v>0</v>
      </c>
      <c r="G20" s="682">
        <v>0</v>
      </c>
      <c r="H20" s="682">
        <v>0</v>
      </c>
      <c r="I20" s="682">
        <v>0</v>
      </c>
      <c r="J20" s="682">
        <v>0</v>
      </c>
      <c r="K20" s="682">
        <v>0</v>
      </c>
      <c r="L20" s="682">
        <v>0</v>
      </c>
      <c r="M20" s="682">
        <v>0</v>
      </c>
      <c r="N20" s="682">
        <v>0</v>
      </c>
      <c r="O20" s="682">
        <v>0</v>
      </c>
      <c r="P20" s="692"/>
      <c r="Q20" s="678" t="str">
        <f t="shared" si="9"/>
        <v/>
      </c>
      <c r="R20" s="678"/>
    </row>
    <row r="21" spans="1:18" x14ac:dyDescent="0.25">
      <c r="B21" s="681" t="s">
        <v>346</v>
      </c>
      <c r="C21" s="682">
        <v>0</v>
      </c>
      <c r="D21" s="682">
        <f t="shared" ref="D21:O21" si="18">IF(D17&gt;C27,D17+D20,C27+D20)</f>
        <v>0</v>
      </c>
      <c r="E21" s="682">
        <f t="shared" si="18"/>
        <v>0</v>
      </c>
      <c r="F21" s="682">
        <f t="shared" si="18"/>
        <v>0</v>
      </c>
      <c r="G21" s="682">
        <f t="shared" si="18"/>
        <v>0</v>
      </c>
      <c r="H21" s="682">
        <f t="shared" si="18"/>
        <v>0</v>
      </c>
      <c r="I21" s="682">
        <f t="shared" si="18"/>
        <v>0</v>
      </c>
      <c r="J21" s="682">
        <f t="shared" si="18"/>
        <v>0</v>
      </c>
      <c r="K21" s="682">
        <f t="shared" si="18"/>
        <v>0</v>
      </c>
      <c r="L21" s="682">
        <f t="shared" si="18"/>
        <v>0</v>
      </c>
      <c r="M21" s="682">
        <f t="shared" si="18"/>
        <v>0</v>
      </c>
      <c r="N21" s="682">
        <f t="shared" si="18"/>
        <v>0</v>
      </c>
      <c r="O21" s="682">
        <f t="shared" si="18"/>
        <v>0</v>
      </c>
      <c r="P21" s="692"/>
      <c r="Q21" s="678" t="str">
        <f t="shared" si="9"/>
        <v/>
      </c>
      <c r="R21" s="678"/>
    </row>
    <row r="22" spans="1:18" x14ac:dyDescent="0.25">
      <c r="C22" s="693"/>
      <c r="D22" s="693"/>
      <c r="E22" s="693"/>
      <c r="F22" s="693"/>
      <c r="G22" s="693"/>
      <c r="H22" s="693"/>
      <c r="I22" s="694"/>
      <c r="J22" s="694"/>
      <c r="K22" s="694"/>
      <c r="L22" s="694"/>
      <c r="M22" s="694"/>
      <c r="N22" s="694"/>
      <c r="O22" s="694"/>
      <c r="P22" s="692"/>
      <c r="Q22" s="678" t="str">
        <f t="shared" si="9"/>
        <v/>
      </c>
      <c r="R22" s="678"/>
    </row>
    <row r="23" spans="1:18" x14ac:dyDescent="0.25">
      <c r="B23" s="681" t="s">
        <v>730</v>
      </c>
      <c r="C23" s="682">
        <v>0</v>
      </c>
      <c r="D23" s="682">
        <v>0</v>
      </c>
      <c r="E23" s="682">
        <v>0</v>
      </c>
      <c r="F23" s="682">
        <v>0</v>
      </c>
      <c r="G23" s="682">
        <v>0</v>
      </c>
      <c r="H23" s="682">
        <v>0</v>
      </c>
      <c r="I23" s="682">
        <v>0</v>
      </c>
      <c r="J23" s="12">
        <f t="shared" ref="J23:O23" si="19">ROUND(I23*(1+$R23),0)</f>
        <v>0</v>
      </c>
      <c r="K23" s="12">
        <f t="shared" si="19"/>
        <v>0</v>
      </c>
      <c r="L23" s="12">
        <f t="shared" si="19"/>
        <v>0</v>
      </c>
      <c r="M23" s="12">
        <f t="shared" si="19"/>
        <v>0</v>
      </c>
      <c r="N23" s="12">
        <f t="shared" si="19"/>
        <v>0</v>
      </c>
      <c r="O23" s="12">
        <f t="shared" si="19"/>
        <v>0</v>
      </c>
      <c r="Q23" s="678" t="str">
        <f t="shared" si="9"/>
        <v/>
      </c>
      <c r="R23" s="383">
        <v>0</v>
      </c>
    </row>
    <row r="24" spans="1:18" ht="16.5" thickBot="1" x14ac:dyDescent="0.3">
      <c r="B24" s="695" t="s">
        <v>347</v>
      </c>
      <c r="C24" s="696">
        <v>30</v>
      </c>
      <c r="D24" s="696">
        <v>0</v>
      </c>
      <c r="E24" s="696">
        <v>30</v>
      </c>
      <c r="F24" s="696">
        <v>60</v>
      </c>
      <c r="G24" s="696">
        <v>60</v>
      </c>
      <c r="H24" s="696">
        <v>104</v>
      </c>
      <c r="I24" s="696">
        <v>150</v>
      </c>
      <c r="J24" s="696">
        <v>75</v>
      </c>
      <c r="K24" s="696">
        <v>30</v>
      </c>
      <c r="L24" s="696">
        <v>30</v>
      </c>
      <c r="M24" s="696">
        <v>30</v>
      </c>
      <c r="N24" s="696">
        <v>30</v>
      </c>
      <c r="O24" s="696">
        <v>30</v>
      </c>
      <c r="R24" s="678"/>
    </row>
    <row r="25" spans="1:18" ht="16.5" thickTop="1" x14ac:dyDescent="0.25">
      <c r="A25" s="82" t="s">
        <v>169</v>
      </c>
      <c r="B25" s="697" t="s">
        <v>348</v>
      </c>
      <c r="C25" s="698">
        <v>0</v>
      </c>
      <c r="D25" s="698">
        <f t="shared" ref="D25:H25" si="20">IF((D17-C27)&gt;D23*D24,0,IF((D23*D24)-D18-D20&gt;0,(D23*D24)-D18-D20,0))</f>
        <v>0</v>
      </c>
      <c r="E25" s="698">
        <f t="shared" si="20"/>
        <v>0</v>
      </c>
      <c r="F25" s="698">
        <f t="shared" si="20"/>
        <v>0</v>
      </c>
      <c r="G25" s="698">
        <f t="shared" si="20"/>
        <v>0</v>
      </c>
      <c r="H25" s="698">
        <f t="shared" si="20"/>
        <v>0</v>
      </c>
      <c r="I25" s="698">
        <f t="shared" ref="I25:O25" si="21">IF((I17-H27)&gt;I23*I24,0,IF((I23*I24)-I18-I20&gt;0,(I23*I24)-I18-I20,0))</f>
        <v>0</v>
      </c>
      <c r="J25" s="698">
        <f t="shared" si="21"/>
        <v>0</v>
      </c>
      <c r="K25" s="698">
        <f t="shared" si="21"/>
        <v>0</v>
      </c>
      <c r="L25" s="698">
        <f t="shared" si="21"/>
        <v>0</v>
      </c>
      <c r="M25" s="698">
        <f t="shared" si="21"/>
        <v>0</v>
      </c>
      <c r="N25" s="698">
        <f t="shared" si="21"/>
        <v>0</v>
      </c>
      <c r="O25" s="698">
        <f t="shared" si="21"/>
        <v>0</v>
      </c>
      <c r="Q25" s="678" t="str">
        <f t="shared" ref="Q25:Q28" si="22">IFERROR(AVERAGE((H25-G25)/G25,(I25-H25)/H25,(J25-I25)/I25),"")</f>
        <v/>
      </c>
      <c r="R25" s="678"/>
    </row>
    <row r="26" spans="1:18" x14ac:dyDescent="0.25">
      <c r="B26" s="681" t="s">
        <v>349</v>
      </c>
      <c r="C26" s="682">
        <v>0</v>
      </c>
      <c r="D26" s="682">
        <v>0</v>
      </c>
      <c r="E26" s="682">
        <v>0</v>
      </c>
      <c r="F26" s="682">
        <v>0</v>
      </c>
      <c r="G26" s="682">
        <v>0</v>
      </c>
      <c r="H26" s="682">
        <v>0</v>
      </c>
      <c r="I26" s="683">
        <v>0</v>
      </c>
      <c r="J26" s="683">
        <v>0</v>
      </c>
      <c r="K26" s="683">
        <v>0</v>
      </c>
      <c r="L26" s="683"/>
      <c r="M26" s="683"/>
      <c r="N26" s="683"/>
      <c r="O26" s="683"/>
      <c r="Q26" s="678" t="str">
        <f t="shared" si="22"/>
        <v/>
      </c>
      <c r="R26" s="678"/>
    </row>
    <row r="27" spans="1:18" ht="16.5" thickBot="1" x14ac:dyDescent="0.3">
      <c r="B27" s="699" t="s">
        <v>561</v>
      </c>
      <c r="C27" s="700">
        <f t="shared" ref="C27:H27" si="23">+C21+C25-C26</f>
        <v>0</v>
      </c>
      <c r="D27" s="700">
        <f t="shared" si="23"/>
        <v>0</v>
      </c>
      <c r="E27" s="700">
        <f t="shared" si="23"/>
        <v>0</v>
      </c>
      <c r="F27" s="700">
        <f t="shared" si="23"/>
        <v>0</v>
      </c>
      <c r="G27" s="700">
        <f t="shared" si="23"/>
        <v>0</v>
      </c>
      <c r="H27" s="700">
        <f t="shared" si="23"/>
        <v>0</v>
      </c>
      <c r="I27" s="700">
        <f t="shared" ref="I27:N27" si="24">+I21+I25-I26</f>
        <v>0</v>
      </c>
      <c r="J27" s="700">
        <f t="shared" si="24"/>
        <v>0</v>
      </c>
      <c r="K27" s="700">
        <f t="shared" si="24"/>
        <v>0</v>
      </c>
      <c r="L27" s="700">
        <f t="shared" si="24"/>
        <v>0</v>
      </c>
      <c r="M27" s="700">
        <f t="shared" si="24"/>
        <v>0</v>
      </c>
      <c r="N27" s="700">
        <f t="shared" si="24"/>
        <v>0</v>
      </c>
      <c r="O27" s="700">
        <v>0</v>
      </c>
      <c r="Q27" s="678" t="str">
        <f t="shared" si="22"/>
        <v/>
      </c>
      <c r="R27" s="678"/>
    </row>
    <row r="28" spans="1:18" ht="16.5" thickTop="1" x14ac:dyDescent="0.25">
      <c r="B28" s="697" t="s">
        <v>350</v>
      </c>
      <c r="C28" s="698">
        <f t="shared" ref="C28:H28" si="25">C16+C27</f>
        <v>0</v>
      </c>
      <c r="D28" s="698">
        <f t="shared" si="25"/>
        <v>0</v>
      </c>
      <c r="E28" s="698">
        <f t="shared" si="25"/>
        <v>0</v>
      </c>
      <c r="F28" s="698">
        <f t="shared" si="25"/>
        <v>0</v>
      </c>
      <c r="G28" s="698">
        <f t="shared" si="25"/>
        <v>0</v>
      </c>
      <c r="H28" s="698">
        <f t="shared" si="25"/>
        <v>0</v>
      </c>
      <c r="I28" s="698">
        <f t="shared" ref="I28:N28" si="26">I16+I27</f>
        <v>0</v>
      </c>
      <c r="J28" s="698">
        <f t="shared" si="26"/>
        <v>0</v>
      </c>
      <c r="K28" s="698">
        <f t="shared" si="26"/>
        <v>0</v>
      </c>
      <c r="L28" s="698">
        <f t="shared" si="26"/>
        <v>0</v>
      </c>
      <c r="M28" s="698">
        <f t="shared" si="26"/>
        <v>0</v>
      </c>
      <c r="N28" s="698">
        <f t="shared" si="26"/>
        <v>0</v>
      </c>
      <c r="O28" s="698">
        <f t="shared" ref="O28" si="27">O16+O27</f>
        <v>0</v>
      </c>
      <c r="Q28" s="678" t="str">
        <f t="shared" si="22"/>
        <v/>
      </c>
      <c r="R28" s="678"/>
    </row>
    <row r="29" spans="1:18" x14ac:dyDescent="0.25">
      <c r="C29" s="689"/>
      <c r="D29" s="689"/>
      <c r="E29" s="689"/>
      <c r="F29" s="689"/>
      <c r="G29" s="689"/>
      <c r="H29" s="689"/>
      <c r="R29" s="678"/>
    </row>
    <row r="30" spans="1:18" x14ac:dyDescent="0.25">
      <c r="B30" s="701" t="s">
        <v>560</v>
      </c>
      <c r="C30" s="689"/>
      <c r="D30" s="689"/>
      <c r="E30" s="689"/>
      <c r="F30" s="689"/>
      <c r="G30" s="689"/>
      <c r="H30" s="689"/>
      <c r="Q30" s="449" t="s">
        <v>612</v>
      </c>
      <c r="R30" s="678"/>
    </row>
    <row r="31" spans="1:18" x14ac:dyDescent="0.25">
      <c r="A31" s="586" t="s">
        <v>170</v>
      </c>
      <c r="B31" s="681" t="s">
        <v>558</v>
      </c>
      <c r="C31" s="682">
        <v>0</v>
      </c>
      <c r="D31" s="682">
        <v>0</v>
      </c>
      <c r="E31" s="682">
        <v>0</v>
      </c>
      <c r="F31" s="682">
        <v>0</v>
      </c>
      <c r="G31" s="682">
        <v>0</v>
      </c>
      <c r="H31" s="682">
        <v>0</v>
      </c>
      <c r="I31" s="682">
        <v>0</v>
      </c>
      <c r="J31" s="682">
        <v>0</v>
      </c>
      <c r="K31" s="682">
        <v>0</v>
      </c>
      <c r="L31" s="682">
        <v>0</v>
      </c>
      <c r="M31" s="682">
        <v>0</v>
      </c>
      <c r="N31" s="682">
        <v>0</v>
      </c>
      <c r="O31" s="682">
        <v>0</v>
      </c>
      <c r="P31" s="692"/>
      <c r="Q31" s="678" t="str">
        <f t="shared" ref="Q31:Q35" si="28">IFERROR(AVERAGE((H31-G31)/G31,(I31-H31)/H31,(J31-I31)/I31),"")</f>
        <v/>
      </c>
      <c r="R31" s="383">
        <v>0</v>
      </c>
    </row>
    <row r="32" spans="1:18" x14ac:dyDescent="0.25">
      <c r="B32" s="681" t="s">
        <v>731</v>
      </c>
      <c r="C32" s="683">
        <v>0</v>
      </c>
      <c r="D32" s="683">
        <v>0</v>
      </c>
      <c r="E32" s="683">
        <v>0</v>
      </c>
      <c r="F32" s="683">
        <v>0</v>
      </c>
      <c r="G32" s="683">
        <v>0</v>
      </c>
      <c r="H32" s="683">
        <v>0</v>
      </c>
      <c r="I32" s="683">
        <v>0</v>
      </c>
      <c r="J32" s="683">
        <v>0</v>
      </c>
      <c r="K32" s="683">
        <v>0</v>
      </c>
      <c r="L32" s="683">
        <v>0</v>
      </c>
      <c r="M32" s="683">
        <v>0</v>
      </c>
      <c r="N32" s="683">
        <v>0</v>
      </c>
      <c r="O32" s="683">
        <v>0</v>
      </c>
      <c r="Q32" s="678" t="str">
        <f t="shared" si="28"/>
        <v/>
      </c>
      <c r="R32" s="383">
        <v>0</v>
      </c>
    </row>
    <row r="33" spans="1:18" x14ac:dyDescent="0.25">
      <c r="B33" s="681" t="s">
        <v>565</v>
      </c>
      <c r="C33" s="683">
        <v>0</v>
      </c>
      <c r="D33" s="683">
        <v>0</v>
      </c>
      <c r="E33" s="683">
        <v>0</v>
      </c>
      <c r="F33" s="683">
        <v>0</v>
      </c>
      <c r="G33" s="683">
        <v>0</v>
      </c>
      <c r="H33" s="683">
        <v>0</v>
      </c>
      <c r="I33" s="683">
        <v>0</v>
      </c>
      <c r="J33" s="683">
        <v>0</v>
      </c>
      <c r="K33" s="683">
        <v>0</v>
      </c>
      <c r="L33" s="683">
        <v>0</v>
      </c>
      <c r="M33" s="683">
        <v>0</v>
      </c>
      <c r="N33" s="683">
        <v>0</v>
      </c>
      <c r="O33" s="683">
        <v>0</v>
      </c>
      <c r="Q33" s="678" t="str">
        <f t="shared" si="28"/>
        <v/>
      </c>
      <c r="R33" s="383"/>
    </row>
    <row r="34" spans="1:18" x14ac:dyDescent="0.25">
      <c r="A34" s="82" t="s">
        <v>171</v>
      </c>
      <c r="B34" s="702" t="s">
        <v>559</v>
      </c>
      <c r="C34" s="703">
        <f t="shared" ref="C34:H34" si="29">+C31+C32-C33</f>
        <v>0</v>
      </c>
      <c r="D34" s="703">
        <f t="shared" si="29"/>
        <v>0</v>
      </c>
      <c r="E34" s="703">
        <f t="shared" si="29"/>
        <v>0</v>
      </c>
      <c r="F34" s="703">
        <f t="shared" si="29"/>
        <v>0</v>
      </c>
      <c r="G34" s="703">
        <f t="shared" si="29"/>
        <v>0</v>
      </c>
      <c r="H34" s="703">
        <f t="shared" si="29"/>
        <v>0</v>
      </c>
      <c r="I34" s="703">
        <f t="shared" ref="I34:N34" si="30">+I31+I32-I33</f>
        <v>0</v>
      </c>
      <c r="J34" s="703">
        <f t="shared" si="30"/>
        <v>0</v>
      </c>
      <c r="K34" s="703">
        <f t="shared" si="30"/>
        <v>0</v>
      </c>
      <c r="L34" s="703">
        <f t="shared" si="30"/>
        <v>0</v>
      </c>
      <c r="M34" s="703">
        <f t="shared" si="30"/>
        <v>0</v>
      </c>
      <c r="N34" s="703">
        <f t="shared" si="30"/>
        <v>0</v>
      </c>
      <c r="O34" s="703">
        <f t="shared" ref="O34" si="31">+O31+O32-O33</f>
        <v>0</v>
      </c>
      <c r="Q34" s="678" t="str">
        <f t="shared" si="28"/>
        <v/>
      </c>
    </row>
    <row r="35" spans="1:18" x14ac:dyDescent="0.25">
      <c r="B35" s="697" t="s">
        <v>832</v>
      </c>
      <c r="C35" s="704">
        <f t="shared" ref="C35:H35" si="32">IF(C34&gt;0,C34-C28,0)</f>
        <v>0</v>
      </c>
      <c r="D35" s="704">
        <f t="shared" si="32"/>
        <v>0</v>
      </c>
      <c r="E35" s="704">
        <f t="shared" si="32"/>
        <v>0</v>
      </c>
      <c r="F35" s="704">
        <f t="shared" si="32"/>
        <v>0</v>
      </c>
      <c r="G35" s="704">
        <f t="shared" si="32"/>
        <v>0</v>
      </c>
      <c r="H35" s="704">
        <f t="shared" si="32"/>
        <v>0</v>
      </c>
      <c r="I35" s="704">
        <f t="shared" ref="I35:N35" si="33">IF(I34&gt;0,I34-I28,0)</f>
        <v>0</v>
      </c>
      <c r="J35" s="704">
        <f t="shared" si="33"/>
        <v>0</v>
      </c>
      <c r="K35" s="704">
        <f t="shared" si="33"/>
        <v>0</v>
      </c>
      <c r="L35" s="704">
        <f t="shared" si="33"/>
        <v>0</v>
      </c>
      <c r="M35" s="704">
        <f t="shared" si="33"/>
        <v>0</v>
      </c>
      <c r="N35" s="704">
        <f t="shared" si="33"/>
        <v>0</v>
      </c>
      <c r="O35" s="704">
        <f t="shared" ref="O35" si="34">IF(O34&gt;0,O34-O28,0)</f>
        <v>0</v>
      </c>
      <c r="P35" s="692"/>
      <c r="Q35" s="678" t="str">
        <f t="shared" si="28"/>
        <v/>
      </c>
      <c r="R35" s="678"/>
    </row>
    <row r="36" spans="1:18" customFormat="1" x14ac:dyDescent="0.25">
      <c r="B36" s="370"/>
      <c r="C36" s="677"/>
      <c r="D36" s="677"/>
      <c r="E36" s="677"/>
      <c r="F36" s="677"/>
      <c r="G36" s="677"/>
      <c r="H36" s="677"/>
      <c r="I36" s="677"/>
      <c r="J36" s="677"/>
      <c r="K36" s="677"/>
      <c r="L36" s="677"/>
      <c r="M36" s="677"/>
      <c r="N36" s="677"/>
      <c r="O36" s="677"/>
      <c r="P36" s="677"/>
      <c r="Q36" s="116"/>
      <c r="R36" s="705"/>
    </row>
    <row r="37" spans="1:18" s="680" customFormat="1" x14ac:dyDescent="0.25">
      <c r="A37" s="82"/>
      <c r="B37" s="82"/>
      <c r="C37" s="706"/>
      <c r="D37" s="706"/>
      <c r="E37" s="706"/>
      <c r="F37" s="706"/>
      <c r="G37" s="706"/>
      <c r="H37" s="706"/>
      <c r="I37" s="706"/>
      <c r="J37" s="706"/>
      <c r="K37" s="706"/>
      <c r="L37" s="706"/>
      <c r="M37" s="706"/>
      <c r="N37" s="706"/>
      <c r="O37" s="706"/>
      <c r="P37" s="707"/>
      <c r="Q37" s="678"/>
      <c r="R37" s="705"/>
    </row>
    <row r="38" spans="1:18" x14ac:dyDescent="0.25">
      <c r="A38" s="167" t="s">
        <v>164</v>
      </c>
      <c r="B38" s="708" t="s">
        <v>571</v>
      </c>
      <c r="C38"/>
      <c r="D38"/>
      <c r="E38"/>
      <c r="F38"/>
      <c r="G38"/>
      <c r="H38"/>
      <c r="I38"/>
      <c r="J38"/>
      <c r="K38"/>
      <c r="L38"/>
      <c r="M38"/>
      <c r="N38"/>
      <c r="O38"/>
      <c r="Q38" s="705"/>
      <c r="R38" s="678"/>
    </row>
    <row r="39" spans="1:18" x14ac:dyDescent="0.25">
      <c r="A39" s="167"/>
      <c r="B39" s="709" t="s">
        <v>351</v>
      </c>
      <c r="C39"/>
      <c r="D39"/>
      <c r="E39"/>
      <c r="F39"/>
      <c r="G39"/>
      <c r="H39"/>
      <c r="I39"/>
      <c r="J39"/>
      <c r="K39"/>
      <c r="L39"/>
      <c r="M39"/>
      <c r="N39"/>
      <c r="O39"/>
      <c r="Q39" s="705"/>
      <c r="R39" s="678"/>
    </row>
    <row r="40" spans="1:18" x14ac:dyDescent="0.25">
      <c r="A40" s="167"/>
      <c r="B40" s="17" t="s">
        <v>679</v>
      </c>
      <c r="C40" s="710"/>
      <c r="D40" s="710"/>
      <c r="E40" s="710"/>
      <c r="F40" s="710"/>
      <c r="G40" s="710"/>
      <c r="H40" s="710"/>
      <c r="I40" s="710"/>
      <c r="J40" s="710"/>
      <c r="K40" s="710"/>
      <c r="L40" s="710"/>
      <c r="M40" s="710"/>
      <c r="N40" s="710"/>
      <c r="O40" s="710"/>
      <c r="Q40" s="705"/>
      <c r="R40" s="678"/>
    </row>
    <row r="41" spans="1:18" x14ac:dyDescent="0.25">
      <c r="A41" s="167" t="s">
        <v>169</v>
      </c>
      <c r="B41" s="17" t="s">
        <v>794</v>
      </c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Q41" s="705"/>
      <c r="R41" s="678"/>
    </row>
    <row r="42" spans="1:18" s="167" customFormat="1" x14ac:dyDescent="0.25">
      <c r="A42" s="586" t="s">
        <v>170</v>
      </c>
      <c r="B42" s="711" t="s">
        <v>733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705"/>
      <c r="R42" s="705"/>
    </row>
    <row r="43" spans="1:18" s="167" customFormat="1" x14ac:dyDescent="0.25">
      <c r="A43" s="167" t="s">
        <v>171</v>
      </c>
      <c r="B43" s="711" t="s">
        <v>733</v>
      </c>
      <c r="C43" s="677"/>
      <c r="D43" s="677"/>
      <c r="E43" s="677"/>
      <c r="F43" s="677"/>
      <c r="G43" s="677"/>
      <c r="H43" s="677"/>
      <c r="I43" s="677"/>
      <c r="J43" s="677"/>
      <c r="K43" s="677"/>
      <c r="L43" s="677"/>
      <c r="M43" s="677"/>
      <c r="N43" s="677"/>
      <c r="O43" s="677"/>
      <c r="P43"/>
      <c r="Q43" s="678"/>
      <c r="R43" s="705"/>
    </row>
    <row r="44" spans="1:18" s="17" customFormat="1" x14ac:dyDescent="0.25">
      <c r="B44" s="712" t="s">
        <v>562</v>
      </c>
      <c r="C44"/>
      <c r="D44"/>
      <c r="E44"/>
      <c r="F44"/>
      <c r="G44"/>
      <c r="H44"/>
      <c r="I44"/>
      <c r="J44"/>
      <c r="K44"/>
      <c r="L44"/>
      <c r="M44"/>
      <c r="N44"/>
      <c r="O44"/>
      <c r="P44" s="689"/>
      <c r="Q44" s="705"/>
      <c r="R44" s="705"/>
    </row>
    <row r="45" spans="1:18" x14ac:dyDescent="0.25">
      <c r="C45" s="710"/>
      <c r="D45" s="710"/>
      <c r="E45" s="710"/>
      <c r="F45" s="710"/>
      <c r="G45" s="710"/>
      <c r="H45" s="710"/>
      <c r="I45" s="710"/>
      <c r="J45" s="710"/>
      <c r="K45" s="710"/>
      <c r="L45" s="710"/>
      <c r="M45" s="710"/>
      <c r="N45" s="710"/>
      <c r="O45" s="710"/>
      <c r="Q45" s="705"/>
      <c r="R45" s="705"/>
    </row>
    <row r="46" spans="1:18" x14ac:dyDescent="0.25">
      <c r="C46" s="710"/>
      <c r="D46" s="710"/>
      <c r="E46" s="710"/>
      <c r="F46" s="710"/>
      <c r="G46" s="710"/>
      <c r="H46" s="710"/>
      <c r="I46" s="710"/>
      <c r="J46" s="710"/>
      <c r="K46" s="710"/>
      <c r="L46" s="710"/>
      <c r="M46" s="710"/>
      <c r="N46" s="710"/>
      <c r="O46" s="710"/>
      <c r="Q46" s="705"/>
      <c r="R46" s="705"/>
    </row>
    <row r="47" spans="1:18" x14ac:dyDescent="0.25">
      <c r="B47" s="713" t="s">
        <v>788</v>
      </c>
      <c r="C47"/>
      <c r="D47"/>
      <c r="E47"/>
      <c r="F47"/>
      <c r="G47"/>
      <c r="H47"/>
      <c r="I47"/>
      <c r="J47"/>
      <c r="K47"/>
      <c r="L47"/>
      <c r="M47"/>
      <c r="N47"/>
      <c r="O47"/>
      <c r="Q47" s="705"/>
      <c r="R47" s="705"/>
    </row>
    <row r="48" spans="1:18" s="167" customFormat="1" x14ac:dyDescent="0.2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 s="705"/>
      <c r="R48" s="705"/>
    </row>
    <row r="49" spans="2:18" x14ac:dyDescent="0.25">
      <c r="R49" s="678"/>
    </row>
    <row r="50" spans="2:18" x14ac:dyDescent="0.25">
      <c r="R50" s="678"/>
    </row>
    <row r="55" spans="2:18" x14ac:dyDescent="0.25">
      <c r="B55" s="708"/>
    </row>
  </sheetData>
  <phoneticPr fontId="10" type="noConversion"/>
  <hyperlinks>
    <hyperlink ref="B39" r:id="rId1" xr:uid="{45742E12-99E3-425E-A09A-05B1A45B06EC}"/>
    <hyperlink ref="B44" r:id="rId2" xr:uid="{D2750D1E-2DE4-4B10-9D70-AEC854FFADC2}"/>
  </hyperlinks>
  <pageMargins left="0.2" right="0.2" top="0.5" bottom="0.5" header="0.3" footer="0.3"/>
  <pageSetup fitToHeight="2" orientation="landscape" r:id="rId3"/>
  <headerFooter>
    <oddFooter>&amp;L&amp;9&amp;A&amp;C&amp;10page &amp;P of &amp;N&amp;R&amp;9&amp;D</oddFooter>
  </headerFooter>
  <ignoredErrors>
    <ignoredError sqref="C35:H35 K27:K28 K35:L35 P6:P12 P13:P35 J6:M11 K25:L25 L27:L30 I25:I30 J25:J30 I14:M17 I8:I9 I19:M19 I22:L22 M22:M23 C3:M3 N14:N19 N21:N23 L34 I34:J35 M34:N35 N3:N11 K12:M12 N12 J12 M25:M30 N25:N30 O6:O19 O21:O50 Q29:Q30 Q13:Q14 Q8:Q9 Q1:Q7 Q10:Q12 Q15:Q28 Q31:Q35 O3" unlockedFormula="1"/>
  </ignoredErrors>
  <drawing r:id="rId4"/>
  <legacy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FB35-44B9-4412-B77B-D129800976DD}">
  <sheetPr>
    <tabColor theme="6" tint="0.59999389629810485"/>
  </sheetPr>
  <dimension ref="A2:J68"/>
  <sheetViews>
    <sheetView showGridLines="0" topLeftCell="A37" zoomScaleNormal="100" zoomScaleSheetLayoutView="100" workbookViewId="0">
      <selection activeCell="A34" sqref="A34:XFD35"/>
    </sheetView>
  </sheetViews>
  <sheetFormatPr defaultRowHeight="15.75" x14ac:dyDescent="0.25"/>
  <cols>
    <col min="1" max="1" width="3.5" bestFit="1" customWidth="1"/>
    <col min="2" max="2" width="11.125" customWidth="1"/>
    <col min="3" max="3" width="10.75" bestFit="1" customWidth="1"/>
    <col min="4" max="4" width="11.875" bestFit="1" customWidth="1"/>
    <col min="5" max="5" width="20.25" customWidth="1"/>
    <col min="6" max="7" width="13.75" customWidth="1"/>
    <col min="8" max="8" width="11" customWidth="1"/>
    <col min="9" max="9" width="11.75" customWidth="1"/>
    <col min="10" max="10" width="11.5" customWidth="1"/>
  </cols>
  <sheetData>
    <row r="2" spans="2:10" x14ac:dyDescent="0.25">
      <c r="B2" s="827" t="s">
        <v>727</v>
      </c>
      <c r="C2" s="828"/>
      <c r="D2" s="828"/>
      <c r="E2" s="714" t="s">
        <v>790</v>
      </c>
      <c r="F2" s="715"/>
      <c r="G2" s="715"/>
      <c r="H2" s="715"/>
      <c r="I2" s="715"/>
      <c r="J2" s="715"/>
    </row>
    <row r="3" spans="2:10" x14ac:dyDescent="0.25">
      <c r="B3" s="716" t="str">
        <f>Summary!B1</f>
        <v xml:space="preserve">City/Town of </v>
      </c>
      <c r="C3" s="717"/>
      <c r="D3" s="718"/>
      <c r="E3" s="717" t="s">
        <v>792</v>
      </c>
      <c r="F3" s="718"/>
      <c r="G3" s="719" t="str">
        <f>+B2</f>
        <v>_____</v>
      </c>
      <c r="H3" s="720" t="s">
        <v>793</v>
      </c>
      <c r="I3" s="720"/>
      <c r="J3" s="720"/>
    </row>
    <row r="4" spans="2:10" s="370" customFormat="1" ht="63" x14ac:dyDescent="0.25">
      <c r="B4" s="740"/>
      <c r="C4" s="721" t="s">
        <v>833</v>
      </c>
      <c r="D4" s="722" t="s">
        <v>542</v>
      </c>
      <c r="E4" s="721" t="s">
        <v>834</v>
      </c>
      <c r="F4" s="721" t="s">
        <v>835</v>
      </c>
      <c r="G4" s="721" t="s">
        <v>352</v>
      </c>
      <c r="H4" s="721" t="s">
        <v>836</v>
      </c>
      <c r="I4" s="721" t="s">
        <v>353</v>
      </c>
      <c r="J4" s="721" t="s">
        <v>354</v>
      </c>
    </row>
    <row r="5" spans="2:10" x14ac:dyDescent="0.25">
      <c r="B5" t="s">
        <v>5</v>
      </c>
      <c r="C5" s="71">
        <v>0</v>
      </c>
      <c r="D5" s="71">
        <v>0</v>
      </c>
      <c r="E5" s="71">
        <v>0</v>
      </c>
      <c r="F5" s="71">
        <v>0</v>
      </c>
      <c r="G5" s="71">
        <f t="shared" ref="G5:G11" si="0">SUM(D5:F5)</f>
        <v>0</v>
      </c>
      <c r="H5" s="71">
        <v>0</v>
      </c>
      <c r="I5" s="71">
        <f t="shared" ref="I5:I13" si="1">G5+H5</f>
        <v>0</v>
      </c>
      <c r="J5" s="723" t="str">
        <f>IFERROR((I5-#REF!)/#REF!,"")</f>
        <v/>
      </c>
    </row>
    <row r="6" spans="2:10" x14ac:dyDescent="0.25">
      <c r="B6" t="s">
        <v>6</v>
      </c>
      <c r="C6" s="71">
        <v>0</v>
      </c>
      <c r="D6" s="71">
        <v>0</v>
      </c>
      <c r="E6" s="71">
        <v>0</v>
      </c>
      <c r="F6" s="71">
        <v>0</v>
      </c>
      <c r="G6" s="71">
        <f t="shared" si="0"/>
        <v>0</v>
      </c>
      <c r="H6" s="71">
        <v>0</v>
      </c>
      <c r="I6" s="71">
        <f t="shared" si="1"/>
        <v>0</v>
      </c>
      <c r="J6" s="723" t="str">
        <f t="shared" ref="J6:J9" si="2">IFERROR((I6-I5)/I5,"")</f>
        <v/>
      </c>
    </row>
    <row r="7" spans="2:10" x14ac:dyDescent="0.25">
      <c r="B7" t="s">
        <v>7</v>
      </c>
      <c r="C7" s="71">
        <v>0</v>
      </c>
      <c r="D7" s="71">
        <v>0</v>
      </c>
      <c r="E7" s="71">
        <v>0</v>
      </c>
      <c r="F7" s="71">
        <v>0</v>
      </c>
      <c r="G7" s="71">
        <f t="shared" si="0"/>
        <v>0</v>
      </c>
      <c r="H7" s="71">
        <v>0</v>
      </c>
      <c r="I7" s="71">
        <f t="shared" si="1"/>
        <v>0</v>
      </c>
      <c r="J7" s="723" t="str">
        <f t="shared" si="2"/>
        <v/>
      </c>
    </row>
    <row r="8" spans="2:10" x14ac:dyDescent="0.25">
      <c r="B8" t="s">
        <v>8</v>
      </c>
      <c r="C8" s="71">
        <v>0</v>
      </c>
      <c r="D8" s="71">
        <v>0</v>
      </c>
      <c r="E8" s="71">
        <v>0</v>
      </c>
      <c r="F8" s="71">
        <v>0</v>
      </c>
      <c r="G8" s="71">
        <f t="shared" si="0"/>
        <v>0</v>
      </c>
      <c r="H8" s="71">
        <v>0</v>
      </c>
      <c r="I8" s="71">
        <f t="shared" si="1"/>
        <v>0</v>
      </c>
      <c r="J8" s="723" t="str">
        <f t="shared" si="2"/>
        <v/>
      </c>
    </row>
    <row r="9" spans="2:10" x14ac:dyDescent="0.25">
      <c r="B9" t="s">
        <v>130</v>
      </c>
      <c r="C9" s="71">
        <v>0</v>
      </c>
      <c r="D9" s="71">
        <v>0</v>
      </c>
      <c r="E9" s="71">
        <v>0</v>
      </c>
      <c r="F9" s="71">
        <v>0</v>
      </c>
      <c r="G9" s="71">
        <f t="shared" si="0"/>
        <v>0</v>
      </c>
      <c r="H9" s="71">
        <v>0</v>
      </c>
      <c r="I9" s="71">
        <f t="shared" si="1"/>
        <v>0</v>
      </c>
      <c r="J9" s="723" t="str">
        <f t="shared" si="2"/>
        <v/>
      </c>
    </row>
    <row r="10" spans="2:10" x14ac:dyDescent="0.25">
      <c r="B10" t="s">
        <v>163</v>
      </c>
      <c r="C10" s="71">
        <v>0</v>
      </c>
      <c r="D10" s="71">
        <v>0</v>
      </c>
      <c r="E10" s="71">
        <v>0</v>
      </c>
      <c r="F10" s="71">
        <v>0</v>
      </c>
      <c r="G10" s="71">
        <f t="shared" ref="G10" si="3">SUM(D10:F10)</f>
        <v>0</v>
      </c>
      <c r="H10" s="71">
        <v>0</v>
      </c>
      <c r="I10" s="71">
        <f t="shared" si="1"/>
        <v>0</v>
      </c>
      <c r="J10" s="723" t="str">
        <f>IFERROR((I10-I8)/I8,"")</f>
        <v/>
      </c>
    </row>
    <row r="11" spans="2:10" x14ac:dyDescent="0.25">
      <c r="B11" t="s">
        <v>251</v>
      </c>
      <c r="C11" s="71">
        <v>0</v>
      </c>
      <c r="D11" s="71">
        <v>0</v>
      </c>
      <c r="E11" s="71">
        <v>0</v>
      </c>
      <c r="F11" s="71">
        <v>0</v>
      </c>
      <c r="G11" s="71">
        <f t="shared" si="0"/>
        <v>0</v>
      </c>
      <c r="H11" s="71">
        <v>0</v>
      </c>
      <c r="I11" s="71">
        <f t="shared" si="1"/>
        <v>0</v>
      </c>
      <c r="J11" s="723" t="str">
        <f>IFERROR((I11-I9)/I9,"")</f>
        <v/>
      </c>
    </row>
    <row r="12" spans="2:10" x14ac:dyDescent="0.25">
      <c r="B12" t="s">
        <v>421</v>
      </c>
      <c r="C12" s="71">
        <v>0</v>
      </c>
      <c r="D12" s="71">
        <v>0</v>
      </c>
      <c r="E12" s="71">
        <v>0</v>
      </c>
      <c r="F12" s="71">
        <v>0</v>
      </c>
      <c r="G12" s="71">
        <f t="shared" ref="G12" si="4">SUM(D12:F12)</f>
        <v>0</v>
      </c>
      <c r="H12" s="71">
        <v>0</v>
      </c>
      <c r="I12" s="71">
        <v>0</v>
      </c>
      <c r="J12" s="723"/>
    </row>
    <row r="13" spans="2:10" x14ac:dyDescent="0.25">
      <c r="B13" t="s">
        <v>563</v>
      </c>
      <c r="C13" s="71">
        <v>0</v>
      </c>
      <c r="D13" s="71">
        <v>0</v>
      </c>
      <c r="E13" s="71">
        <v>0</v>
      </c>
      <c r="F13" s="71">
        <v>0</v>
      </c>
      <c r="G13" s="71">
        <f t="shared" ref="G13" si="5">SUM(D13:F13)</f>
        <v>0</v>
      </c>
      <c r="H13" s="71">
        <v>0</v>
      </c>
      <c r="I13" s="71">
        <f t="shared" si="1"/>
        <v>0</v>
      </c>
      <c r="J13" s="723" t="str">
        <f t="shared" ref="J13" si="6">IFERROR((I13-I11)/I11,"")</f>
        <v/>
      </c>
    </row>
    <row r="14" spans="2:10" x14ac:dyDescent="0.25">
      <c r="B14" t="s">
        <v>569</v>
      </c>
      <c r="C14" s="71">
        <v>0</v>
      </c>
      <c r="D14" s="71">
        <v>0</v>
      </c>
      <c r="E14" s="71">
        <v>0</v>
      </c>
      <c r="F14" s="71">
        <v>0</v>
      </c>
      <c r="G14" s="71">
        <f t="shared" ref="G14" si="7">SUM(D14:F14)</f>
        <v>0</v>
      </c>
      <c r="H14" s="71">
        <v>0</v>
      </c>
      <c r="I14" s="71">
        <f t="shared" ref="I14" si="8">G14+H14</f>
        <v>0</v>
      </c>
      <c r="J14" s="723"/>
    </row>
    <row r="15" spans="2:10" x14ac:dyDescent="0.25">
      <c r="B15" t="s">
        <v>355</v>
      </c>
      <c r="C15" s="724">
        <f>+C14-C9</f>
        <v>0</v>
      </c>
      <c r="D15" s="724">
        <f t="shared" ref="D15:I15" si="9">+D14-D9</f>
        <v>0</v>
      </c>
      <c r="E15" s="724">
        <f t="shared" si="9"/>
        <v>0</v>
      </c>
      <c r="F15" s="724">
        <f t="shared" si="9"/>
        <v>0</v>
      </c>
      <c r="G15" s="724">
        <f t="shared" si="9"/>
        <v>0</v>
      </c>
      <c r="H15" s="724">
        <f t="shared" si="9"/>
        <v>0</v>
      </c>
      <c r="I15" s="724">
        <f t="shared" si="9"/>
        <v>0</v>
      </c>
      <c r="J15" s="725"/>
    </row>
    <row r="16" spans="2:10" x14ac:dyDescent="0.25">
      <c r="E16" s="430"/>
      <c r="G16" s="19"/>
      <c r="H16" s="726"/>
      <c r="J16" s="727"/>
    </row>
    <row r="17" spans="2:10" x14ac:dyDescent="0.25">
      <c r="B17" s="717"/>
      <c r="C17" s="717"/>
      <c r="D17" s="717"/>
      <c r="E17" s="717"/>
      <c r="F17" s="728" t="str">
        <f>+B2</f>
        <v>_____</v>
      </c>
      <c r="G17" s="716" t="s">
        <v>791</v>
      </c>
      <c r="H17" s="720"/>
      <c r="I17" s="720"/>
      <c r="J17" s="720"/>
    </row>
    <row r="18" spans="2:10" s="370" customFormat="1" ht="63" x14ac:dyDescent="0.25">
      <c r="B18" s="740"/>
      <c r="C18" s="721" t="s">
        <v>833</v>
      </c>
      <c r="D18" s="721" t="s">
        <v>837</v>
      </c>
      <c r="E18" s="721" t="s">
        <v>838</v>
      </c>
      <c r="F18" s="721" t="s">
        <v>356</v>
      </c>
      <c r="G18" s="721" t="s">
        <v>534</v>
      </c>
      <c r="H18" s="721" t="s">
        <v>357</v>
      </c>
      <c r="I18" s="721" t="s">
        <v>358</v>
      </c>
      <c r="J18" s="721" t="s">
        <v>359</v>
      </c>
    </row>
    <row r="19" spans="2:10" x14ac:dyDescent="0.25">
      <c r="B19" t="s">
        <v>5</v>
      </c>
      <c r="C19" s="71">
        <v>0</v>
      </c>
      <c r="D19" s="71">
        <v>0</v>
      </c>
      <c r="E19" s="71">
        <v>0</v>
      </c>
      <c r="F19" s="71">
        <f t="shared" ref="F19:F27" si="10">D19+E19</f>
        <v>0</v>
      </c>
      <c r="G19" s="71">
        <v>0</v>
      </c>
      <c r="H19" s="729" t="str">
        <f t="shared" ref="H19:H20" si="11">IFERROR(((G19-F19)/F19),"")</f>
        <v/>
      </c>
      <c r="I19" s="730">
        <f>IFERROR((D19-#REF!)/#REF!,0)</f>
        <v>0</v>
      </c>
      <c r="J19" s="730">
        <f>IFERROR((F19-#REF!)/#REF!,0)</f>
        <v>0</v>
      </c>
    </row>
    <row r="20" spans="2:10" x14ac:dyDescent="0.25">
      <c r="B20" t="s">
        <v>6</v>
      </c>
      <c r="C20" s="71">
        <v>0</v>
      </c>
      <c r="D20" s="71">
        <v>0</v>
      </c>
      <c r="E20" s="71">
        <v>0</v>
      </c>
      <c r="F20" s="71">
        <f t="shared" si="10"/>
        <v>0</v>
      </c>
      <c r="G20" s="71">
        <v>0</v>
      </c>
      <c r="H20" s="729" t="str">
        <f t="shared" si="11"/>
        <v/>
      </c>
      <c r="I20" s="730">
        <f t="shared" ref="I20" si="12">IFERROR((D20-D19)/D19,0)</f>
        <v>0</v>
      </c>
      <c r="J20" s="730">
        <f t="shared" ref="J20:J25" si="13">IFERROR((F20-F19)/F19,0)</f>
        <v>0</v>
      </c>
    </row>
    <row r="21" spans="2:10" x14ac:dyDescent="0.25">
      <c r="B21" t="s">
        <v>7</v>
      </c>
      <c r="C21" s="71">
        <v>0</v>
      </c>
      <c r="D21" s="71">
        <v>0</v>
      </c>
      <c r="E21" s="71">
        <v>0</v>
      </c>
      <c r="F21" s="71">
        <f t="shared" si="10"/>
        <v>0</v>
      </c>
      <c r="G21" s="71">
        <v>0</v>
      </c>
      <c r="H21" s="729" t="str">
        <f>IFERROR(((G21-F21)/F21),"")</f>
        <v/>
      </c>
      <c r="I21" s="730">
        <f>IFERROR((D21-D20)/D20,0)</f>
        <v>0</v>
      </c>
      <c r="J21" s="730">
        <f t="shared" si="13"/>
        <v>0</v>
      </c>
    </row>
    <row r="22" spans="2:10" x14ac:dyDescent="0.25">
      <c r="B22" t="s">
        <v>8</v>
      </c>
      <c r="C22" s="71">
        <v>0</v>
      </c>
      <c r="D22" s="71">
        <v>0</v>
      </c>
      <c r="E22" s="71">
        <v>0</v>
      </c>
      <c r="F22" s="71">
        <f t="shared" si="10"/>
        <v>0</v>
      </c>
      <c r="G22" s="71">
        <v>0</v>
      </c>
      <c r="H22" s="729" t="str">
        <f t="shared" ref="H22:H27" si="14">IFERROR(((G22-F22)/F22),"")</f>
        <v/>
      </c>
      <c r="I22" s="730">
        <f t="shared" ref="I22:I25" si="15">IFERROR((D22-D21)/D21,0)</f>
        <v>0</v>
      </c>
      <c r="J22" s="730">
        <f t="shared" si="13"/>
        <v>0</v>
      </c>
    </row>
    <row r="23" spans="2:10" x14ac:dyDescent="0.25">
      <c r="B23" t="s">
        <v>130</v>
      </c>
      <c r="C23" s="71">
        <v>0</v>
      </c>
      <c r="D23" s="71">
        <v>0</v>
      </c>
      <c r="E23" s="71">
        <v>0</v>
      </c>
      <c r="F23" s="71">
        <f t="shared" si="10"/>
        <v>0</v>
      </c>
      <c r="G23" s="71">
        <v>0</v>
      </c>
      <c r="H23" s="729" t="str">
        <f t="shared" si="14"/>
        <v/>
      </c>
      <c r="I23" s="730">
        <f>IFERROR((D23-D22)/D22,0)</f>
        <v>0</v>
      </c>
      <c r="J23" s="730">
        <f t="shared" si="13"/>
        <v>0</v>
      </c>
    </row>
    <row r="24" spans="2:10" x14ac:dyDescent="0.25">
      <c r="B24" t="s">
        <v>163</v>
      </c>
      <c r="C24" s="71">
        <v>0</v>
      </c>
      <c r="D24" s="71">
        <v>0</v>
      </c>
      <c r="E24" s="71">
        <v>0</v>
      </c>
      <c r="F24" s="71">
        <f t="shared" si="10"/>
        <v>0</v>
      </c>
      <c r="G24" s="71">
        <v>0</v>
      </c>
      <c r="H24" s="729" t="str">
        <f t="shared" si="14"/>
        <v/>
      </c>
      <c r="I24" s="730">
        <f t="shared" si="15"/>
        <v>0</v>
      </c>
      <c r="J24" s="730">
        <f t="shared" si="13"/>
        <v>0</v>
      </c>
    </row>
    <row r="25" spans="2:10" x14ac:dyDescent="0.25">
      <c r="B25" t="s">
        <v>251</v>
      </c>
      <c r="C25" s="71">
        <v>0</v>
      </c>
      <c r="D25" s="71">
        <v>0</v>
      </c>
      <c r="E25" s="71">
        <v>0</v>
      </c>
      <c r="F25" s="71">
        <f t="shared" si="10"/>
        <v>0</v>
      </c>
      <c r="G25" s="71">
        <v>0</v>
      </c>
      <c r="H25" s="729" t="str">
        <f t="shared" si="14"/>
        <v/>
      </c>
      <c r="I25" s="730">
        <f t="shared" si="15"/>
        <v>0</v>
      </c>
      <c r="J25" s="730">
        <f t="shared" si="13"/>
        <v>0</v>
      </c>
    </row>
    <row r="26" spans="2:10" x14ac:dyDescent="0.25">
      <c r="B26" t="s">
        <v>421</v>
      </c>
      <c r="C26" s="71">
        <v>0</v>
      </c>
      <c r="D26" s="71">
        <v>0</v>
      </c>
      <c r="E26" s="71">
        <v>0</v>
      </c>
      <c r="F26" s="71">
        <f t="shared" ref="F26" si="16">D26+E26</f>
        <v>0</v>
      </c>
      <c r="G26" s="71">
        <v>0</v>
      </c>
      <c r="H26" s="729" t="str">
        <f t="shared" ref="H26" si="17">IFERROR(((G26-F26)/F26),"")</f>
        <v/>
      </c>
      <c r="I26" s="730">
        <f t="shared" ref="I26" si="18">IFERROR((D26-D25)/D25,0)</f>
        <v>0</v>
      </c>
      <c r="J26" s="730">
        <f t="shared" ref="J26" si="19">IFERROR((F26-F25)/F25,0)</f>
        <v>0</v>
      </c>
    </row>
    <row r="27" spans="2:10" x14ac:dyDescent="0.25">
      <c r="B27" t="s">
        <v>563</v>
      </c>
      <c r="C27" s="71">
        <v>0</v>
      </c>
      <c r="D27" s="71">
        <v>0</v>
      </c>
      <c r="E27" s="71">
        <v>0</v>
      </c>
      <c r="F27" s="71">
        <f t="shared" si="10"/>
        <v>0</v>
      </c>
      <c r="G27" s="71">
        <v>0</v>
      </c>
      <c r="H27" s="729" t="str">
        <f t="shared" si="14"/>
        <v/>
      </c>
      <c r="I27" s="730">
        <f>IFERROR((D27-D25)/D25,0)</f>
        <v>0</v>
      </c>
      <c r="J27" s="730">
        <f>IFERROR((F27-F25)/F25,0)</f>
        <v>0</v>
      </c>
    </row>
    <row r="28" spans="2:10" x14ac:dyDescent="0.25">
      <c r="B28" t="s">
        <v>569</v>
      </c>
      <c r="C28" s="71">
        <v>0</v>
      </c>
      <c r="D28" s="71">
        <v>0</v>
      </c>
      <c r="E28" s="71">
        <v>0</v>
      </c>
      <c r="F28" s="71">
        <f t="shared" ref="F28" si="20">D28+E28</f>
        <v>0</v>
      </c>
      <c r="G28" s="71">
        <v>0</v>
      </c>
      <c r="H28" s="729" t="str">
        <f t="shared" ref="H28" si="21">IFERROR(((G28-F28)/F28),"")</f>
        <v/>
      </c>
      <c r="I28" s="730">
        <f>IFERROR((D28-D26)/D26,0)</f>
        <v>0</v>
      </c>
      <c r="J28" s="730">
        <f>IFERROR((F28-F26)/F26,0)</f>
        <v>0</v>
      </c>
    </row>
    <row r="29" spans="2:10" x14ac:dyDescent="0.25">
      <c r="B29" t="s">
        <v>355</v>
      </c>
      <c r="C29" s="724">
        <f>+C28-C23</f>
        <v>0</v>
      </c>
      <c r="D29" s="724">
        <f t="shared" ref="D29:G29" si="22">+D28-D23</f>
        <v>0</v>
      </c>
      <c r="E29" s="724">
        <f t="shared" si="22"/>
        <v>0</v>
      </c>
      <c r="F29" s="724">
        <f t="shared" si="22"/>
        <v>0</v>
      </c>
      <c r="G29" s="724">
        <f t="shared" si="22"/>
        <v>0</v>
      </c>
      <c r="H29" s="731"/>
      <c r="I29" s="724"/>
      <c r="J29" s="724"/>
    </row>
    <row r="32" spans="2:10" x14ac:dyDescent="0.25">
      <c r="C32" s="828" t="str">
        <f>+F17</f>
        <v>_____</v>
      </c>
      <c r="D32" s="828"/>
      <c r="E32" s="828"/>
      <c r="F32" s="828"/>
      <c r="G32" s="732" t="s">
        <v>839</v>
      </c>
      <c r="H32" s="733"/>
      <c r="I32" s="733"/>
    </row>
    <row r="33" spans="2:10" x14ac:dyDescent="0.25">
      <c r="B33" s="17"/>
      <c r="C33" s="10"/>
      <c r="D33" s="734" t="s">
        <v>727</v>
      </c>
      <c r="E33" s="734" t="s">
        <v>727</v>
      </c>
      <c r="F33" s="734" t="s">
        <v>727</v>
      </c>
      <c r="G33" s="734" t="s">
        <v>727</v>
      </c>
      <c r="H33" s="734" t="s">
        <v>727</v>
      </c>
      <c r="I33" s="734" t="s">
        <v>87</v>
      </c>
      <c r="J33" s="17"/>
    </row>
    <row r="34" spans="2:10" x14ac:dyDescent="0.25">
      <c r="C34" s="735">
        <v>2018</v>
      </c>
      <c r="D34" s="736">
        <v>0</v>
      </c>
      <c r="E34" s="736">
        <v>0</v>
      </c>
      <c r="F34" s="736">
        <v>0</v>
      </c>
      <c r="G34" s="737">
        <v>0</v>
      </c>
      <c r="H34" s="737">
        <v>0</v>
      </c>
      <c r="I34" s="737">
        <f t="shared" ref="I34:I39" si="23">SUM(D34:H34)</f>
        <v>0</v>
      </c>
    </row>
    <row r="35" spans="2:10" x14ac:dyDescent="0.25">
      <c r="C35" s="735">
        <v>2019</v>
      </c>
      <c r="D35" s="736">
        <v>0</v>
      </c>
      <c r="E35" s="736">
        <v>0</v>
      </c>
      <c r="F35" s="736">
        <v>0</v>
      </c>
      <c r="G35" s="737">
        <v>0</v>
      </c>
      <c r="H35" s="737">
        <v>0</v>
      </c>
      <c r="I35" s="737">
        <f t="shared" si="23"/>
        <v>0</v>
      </c>
    </row>
    <row r="36" spans="2:10" x14ac:dyDescent="0.25">
      <c r="C36" s="735">
        <v>2020</v>
      </c>
      <c r="D36" s="736">
        <v>0</v>
      </c>
      <c r="E36" s="736">
        <v>0</v>
      </c>
      <c r="F36" s="736">
        <v>0</v>
      </c>
      <c r="G36" s="737">
        <v>0</v>
      </c>
      <c r="H36" s="737">
        <v>0</v>
      </c>
      <c r="I36" s="737">
        <f t="shared" si="23"/>
        <v>0</v>
      </c>
    </row>
    <row r="37" spans="2:10" x14ac:dyDescent="0.25">
      <c r="C37" s="735">
        <v>2021</v>
      </c>
      <c r="D37" s="736">
        <v>0</v>
      </c>
      <c r="E37" s="736">
        <v>0</v>
      </c>
      <c r="F37" s="736">
        <v>0</v>
      </c>
      <c r="G37" s="737">
        <v>0</v>
      </c>
      <c r="H37" s="737">
        <v>0</v>
      </c>
      <c r="I37" s="737">
        <f t="shared" si="23"/>
        <v>0</v>
      </c>
    </row>
    <row r="38" spans="2:10" x14ac:dyDescent="0.25">
      <c r="C38" s="735">
        <v>2022</v>
      </c>
      <c r="D38" s="736">
        <v>0</v>
      </c>
      <c r="E38" s="736">
        <v>0</v>
      </c>
      <c r="F38" s="736">
        <v>0</v>
      </c>
      <c r="G38" s="737">
        <v>0</v>
      </c>
      <c r="H38" s="737">
        <v>0</v>
      </c>
      <c r="I38" s="737">
        <f t="shared" si="23"/>
        <v>0</v>
      </c>
    </row>
    <row r="39" spans="2:10" x14ac:dyDescent="0.25">
      <c r="C39" s="735">
        <v>2023</v>
      </c>
      <c r="D39" s="736">
        <v>0</v>
      </c>
      <c r="E39" s="736">
        <v>0</v>
      </c>
      <c r="F39" s="736">
        <v>0</v>
      </c>
      <c r="G39" s="737">
        <v>0</v>
      </c>
      <c r="H39" s="737">
        <v>0</v>
      </c>
      <c r="I39" s="737">
        <f t="shared" si="23"/>
        <v>0</v>
      </c>
    </row>
    <row r="40" spans="2:10" x14ac:dyDescent="0.25">
      <c r="C40" s="735">
        <v>2024</v>
      </c>
      <c r="D40" s="736">
        <v>0</v>
      </c>
      <c r="E40" s="736">
        <v>0</v>
      </c>
      <c r="F40" s="736">
        <v>0</v>
      </c>
      <c r="G40" s="737">
        <v>0</v>
      </c>
      <c r="H40" s="737">
        <v>0</v>
      </c>
      <c r="I40" s="737">
        <f t="shared" ref="I40:I41" si="24">SUM(D40:H40)</f>
        <v>0</v>
      </c>
    </row>
    <row r="41" spans="2:10" x14ac:dyDescent="0.25">
      <c r="C41" s="735" t="s">
        <v>784</v>
      </c>
      <c r="D41" s="736">
        <v>0</v>
      </c>
      <c r="E41" s="736">
        <v>0</v>
      </c>
      <c r="F41" s="736">
        <v>0</v>
      </c>
      <c r="G41" s="737">
        <v>0</v>
      </c>
      <c r="H41" s="737">
        <v>0</v>
      </c>
      <c r="I41" s="737">
        <f t="shared" si="24"/>
        <v>0</v>
      </c>
    </row>
    <row r="42" spans="2:10" x14ac:dyDescent="0.25">
      <c r="C42" s="735" t="s">
        <v>789</v>
      </c>
      <c r="D42" s="736">
        <v>0</v>
      </c>
      <c r="E42" s="736">
        <v>0</v>
      </c>
      <c r="F42" s="736">
        <v>0</v>
      </c>
      <c r="G42" s="737">
        <v>0</v>
      </c>
      <c r="H42" s="737">
        <v>0</v>
      </c>
      <c r="I42" s="737">
        <f t="shared" ref="I42" si="25">SUM(D42:H42)</f>
        <v>0</v>
      </c>
    </row>
    <row r="43" spans="2:10" x14ac:dyDescent="0.25">
      <c r="C43" s="735" t="s">
        <v>844</v>
      </c>
      <c r="D43" s="736">
        <v>0</v>
      </c>
      <c r="E43" s="736">
        <v>0</v>
      </c>
      <c r="F43" s="736">
        <v>0</v>
      </c>
      <c r="G43" s="737">
        <v>0</v>
      </c>
      <c r="H43" s="737">
        <v>0</v>
      </c>
      <c r="I43" s="737">
        <f t="shared" ref="I43" si="26">SUM(D43:H43)</f>
        <v>0</v>
      </c>
    </row>
    <row r="44" spans="2:10" x14ac:dyDescent="0.25">
      <c r="H44" s="738"/>
      <c r="I44" s="19"/>
    </row>
    <row r="45" spans="2:10" x14ac:dyDescent="0.25">
      <c r="H45" s="738"/>
      <c r="I45" s="19"/>
    </row>
    <row r="46" spans="2:10" x14ac:dyDescent="0.25">
      <c r="H46" s="738"/>
      <c r="I46" s="19"/>
    </row>
    <row r="47" spans="2:10" x14ac:dyDescent="0.25">
      <c r="H47" s="738"/>
      <c r="I47" s="19"/>
    </row>
    <row r="48" spans="2:10" x14ac:dyDescent="0.25">
      <c r="H48" s="738"/>
      <c r="I48" s="19"/>
    </row>
    <row r="49" spans="1:9" x14ac:dyDescent="0.25">
      <c r="H49" s="738"/>
      <c r="I49" s="19"/>
    </row>
    <row r="50" spans="1:9" x14ac:dyDescent="0.25">
      <c r="H50" s="738"/>
      <c r="I50" s="19"/>
    </row>
    <row r="51" spans="1:9" x14ac:dyDescent="0.25">
      <c r="H51" s="738"/>
      <c r="I51" s="19"/>
    </row>
    <row r="52" spans="1:9" x14ac:dyDescent="0.25">
      <c r="H52" s="738"/>
      <c r="I52" s="19"/>
    </row>
    <row r="53" spans="1:9" x14ac:dyDescent="0.25">
      <c r="H53" s="738"/>
      <c r="I53" s="19"/>
    </row>
    <row r="54" spans="1:9" x14ac:dyDescent="0.25">
      <c r="G54" s="738"/>
      <c r="H54" s="19"/>
    </row>
    <row r="55" spans="1:9" x14ac:dyDescent="0.25">
      <c r="G55" s="738"/>
      <c r="H55" s="19"/>
    </row>
    <row r="56" spans="1:9" x14ac:dyDescent="0.25">
      <c r="G56" s="738"/>
      <c r="H56" s="19"/>
    </row>
    <row r="57" spans="1:9" x14ac:dyDescent="0.25">
      <c r="G57" s="738"/>
      <c r="H57" s="19"/>
    </row>
    <row r="58" spans="1:9" x14ac:dyDescent="0.25">
      <c r="G58" s="738"/>
      <c r="H58" s="19"/>
    </row>
    <row r="59" spans="1:9" x14ac:dyDescent="0.25">
      <c r="G59" s="738"/>
      <c r="H59" s="19"/>
    </row>
    <row r="60" spans="1:9" x14ac:dyDescent="0.25">
      <c r="G60" s="738"/>
      <c r="H60" s="19"/>
    </row>
    <row r="61" spans="1:9" x14ac:dyDescent="0.25">
      <c r="G61" s="738"/>
      <c r="H61" s="19"/>
    </row>
    <row r="62" spans="1:9" x14ac:dyDescent="0.25">
      <c r="G62" s="738"/>
      <c r="H62" s="19"/>
    </row>
    <row r="63" spans="1:9" x14ac:dyDescent="0.25">
      <c r="F63" s="738"/>
      <c r="G63" s="738"/>
      <c r="H63" s="19"/>
    </row>
    <row r="64" spans="1:9" x14ac:dyDescent="0.25">
      <c r="A64" s="435" t="s">
        <v>164</v>
      </c>
      <c r="B64" s="739" t="s">
        <v>728</v>
      </c>
    </row>
    <row r="65" spans="1:2" x14ac:dyDescent="0.25">
      <c r="B65" s="709" t="s">
        <v>351</v>
      </c>
    </row>
    <row r="66" spans="1:2" x14ac:dyDescent="0.25">
      <c r="A66" s="435" t="s">
        <v>169</v>
      </c>
      <c r="B66" t="s">
        <v>535</v>
      </c>
    </row>
    <row r="67" spans="1:2" ht="11.25" customHeight="1" x14ac:dyDescent="0.25">
      <c r="A67" s="435" t="s">
        <v>170</v>
      </c>
      <c r="B67" t="s">
        <v>536</v>
      </c>
    </row>
    <row r="68" spans="1:2" ht="11.25" customHeight="1" x14ac:dyDescent="0.25">
      <c r="B68" t="s">
        <v>553</v>
      </c>
    </row>
  </sheetData>
  <mergeCells count="2">
    <mergeCell ref="B2:D2"/>
    <mergeCell ref="C32:F32"/>
  </mergeCells>
  <phoneticPr fontId="10" type="noConversion"/>
  <hyperlinks>
    <hyperlink ref="B65" r:id="rId1" xr:uid="{D3E5B73C-7979-4855-B8D9-2496E98FD271}"/>
  </hyperlinks>
  <pageMargins left="0.25" right="0.25" top="0.5" bottom="0.5" header="0.3" footer="0.3"/>
  <pageSetup orientation="landscape" r:id="rId2"/>
  <headerFooter>
    <oddFooter>&amp;L&amp;9&amp;A&amp;C&amp;10page &amp;P of &amp;N&amp;R&amp;9&amp;D</oddFooter>
  </headerFooter>
  <rowBreaks count="1" manualBreakCount="1">
    <brk id="30" max="16383" man="1"/>
  </rowBreaks>
  <ignoredErrors>
    <ignoredError sqref="G5:G9 G13:G14 I34:I41 G11:G12" formulaRange="1"/>
    <ignoredError sqref="G10" formula="1" formulaRange="1"/>
    <ignoredError sqref="C41:C4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47"/>
  <sheetViews>
    <sheetView zoomScaleNormal="100" workbookViewId="0">
      <selection activeCell="D40" sqref="D40"/>
    </sheetView>
  </sheetViews>
  <sheetFormatPr defaultColWidth="8.75" defaultRowHeight="15.75" x14ac:dyDescent="0.25"/>
  <cols>
    <col min="1" max="1" width="14.5" style="748" customWidth="1"/>
    <col min="2" max="2" width="74.875" style="748" customWidth="1"/>
    <col min="3" max="3" width="8.75" style="748"/>
    <col min="4" max="4" width="48" style="748" bestFit="1" customWidth="1"/>
    <col min="5" max="16384" width="8.75" style="748"/>
  </cols>
  <sheetData>
    <row r="1" spans="1:4" ht="16.5" thickBot="1" x14ac:dyDescent="0.3">
      <c r="A1" s="819" t="s">
        <v>379</v>
      </c>
      <c r="B1" s="820"/>
    </row>
    <row r="2" spans="1:4" ht="31.5" x14ac:dyDescent="0.25">
      <c r="A2" s="813" t="s">
        <v>380</v>
      </c>
      <c r="B2" s="750" t="s">
        <v>381</v>
      </c>
      <c r="D2" s="73" t="s">
        <v>457</v>
      </c>
    </row>
    <row r="3" spans="1:4" ht="16.5" thickBot="1" x14ac:dyDescent="0.3">
      <c r="A3" s="814"/>
      <c r="B3" s="752" t="s">
        <v>382</v>
      </c>
    </row>
    <row r="4" spans="1:4" x14ac:dyDescent="0.25">
      <c r="A4" s="813" t="s">
        <v>242</v>
      </c>
      <c r="B4" s="750" t="s">
        <v>383</v>
      </c>
    </row>
    <row r="5" spans="1:4" x14ac:dyDescent="0.25">
      <c r="A5" s="818"/>
      <c r="B5" s="754" t="s">
        <v>456</v>
      </c>
    </row>
    <row r="6" spans="1:4" x14ac:dyDescent="0.25">
      <c r="A6" s="818"/>
      <c r="B6" s="750" t="s">
        <v>564</v>
      </c>
    </row>
    <row r="7" spans="1:4" x14ac:dyDescent="0.25">
      <c r="A7" s="818"/>
      <c r="B7" s="750" t="s">
        <v>384</v>
      </c>
    </row>
    <row r="8" spans="1:4" ht="16.5" thickBot="1" x14ac:dyDescent="0.3">
      <c r="A8" s="818"/>
      <c r="B8" s="750" t="s">
        <v>385</v>
      </c>
    </row>
    <row r="9" spans="1:4" x14ac:dyDescent="0.25">
      <c r="A9" s="749" t="s">
        <v>243</v>
      </c>
      <c r="B9" s="755" t="s">
        <v>386</v>
      </c>
    </row>
    <row r="10" spans="1:4" ht="16.5" thickBot="1" x14ac:dyDescent="0.3">
      <c r="A10" s="751" t="s">
        <v>440</v>
      </c>
      <c r="B10" s="752" t="s">
        <v>441</v>
      </c>
    </row>
    <row r="11" spans="1:4" x14ac:dyDescent="0.25">
      <c r="A11" s="818" t="s">
        <v>387</v>
      </c>
      <c r="B11" s="750" t="s">
        <v>388</v>
      </c>
    </row>
    <row r="12" spans="1:4" ht="63" x14ac:dyDescent="0.25">
      <c r="A12" s="818"/>
      <c r="B12" s="750" t="s">
        <v>446</v>
      </c>
    </row>
    <row r="13" spans="1:4" ht="31.5" x14ac:dyDescent="0.25">
      <c r="A13" s="818"/>
      <c r="B13" s="750" t="s">
        <v>389</v>
      </c>
    </row>
    <row r="14" spans="1:4" ht="16.5" thickBot="1" x14ac:dyDescent="0.3">
      <c r="A14" s="814"/>
      <c r="B14" s="752" t="s">
        <v>390</v>
      </c>
    </row>
    <row r="15" spans="1:4" ht="32.25" thickBot="1" x14ac:dyDescent="0.3">
      <c r="A15" s="751" t="s">
        <v>391</v>
      </c>
      <c r="B15" s="752" t="s">
        <v>392</v>
      </c>
    </row>
    <row r="16" spans="1:4" ht="16.5" thickBot="1" x14ac:dyDescent="0.3">
      <c r="A16" s="74" t="s">
        <v>393</v>
      </c>
      <c r="B16" s="75"/>
    </row>
    <row r="17" spans="1:2" ht="31.5" x14ac:dyDescent="0.25">
      <c r="A17" s="813" t="s">
        <v>52</v>
      </c>
      <c r="B17" s="750" t="s">
        <v>442</v>
      </c>
    </row>
    <row r="18" spans="1:2" ht="31.5" x14ac:dyDescent="0.25">
      <c r="A18" s="818"/>
      <c r="B18" s="750" t="s">
        <v>443</v>
      </c>
    </row>
    <row r="19" spans="1:2" ht="47.25" x14ac:dyDescent="0.25">
      <c r="A19" s="818"/>
      <c r="B19" s="750" t="s">
        <v>566</v>
      </c>
    </row>
    <row r="20" spans="1:2" ht="16.5" thickBot="1" x14ac:dyDescent="0.3">
      <c r="A20" s="818"/>
      <c r="B20" s="750" t="s">
        <v>394</v>
      </c>
    </row>
    <row r="21" spans="1:2" x14ac:dyDescent="0.25">
      <c r="A21" s="815" t="s">
        <v>53</v>
      </c>
      <c r="B21" s="749" t="s">
        <v>395</v>
      </c>
    </row>
    <row r="22" spans="1:2" x14ac:dyDescent="0.25">
      <c r="A22" s="816"/>
      <c r="B22" s="753" t="s">
        <v>396</v>
      </c>
    </row>
    <row r="23" spans="1:2" x14ac:dyDescent="0.25">
      <c r="A23" s="816"/>
      <c r="B23" s="756" t="s">
        <v>397</v>
      </c>
    </row>
    <row r="24" spans="1:2" ht="31.5" x14ac:dyDescent="0.25">
      <c r="A24" s="816"/>
      <c r="B24" s="756" t="s">
        <v>444</v>
      </c>
    </row>
    <row r="25" spans="1:2" ht="16.5" thickBot="1" x14ac:dyDescent="0.3">
      <c r="A25" s="817"/>
      <c r="B25" s="751" t="s">
        <v>445</v>
      </c>
    </row>
    <row r="26" spans="1:2" x14ac:dyDescent="0.25">
      <c r="A26" s="818" t="s">
        <v>45</v>
      </c>
      <c r="B26" s="750" t="s">
        <v>398</v>
      </c>
    </row>
    <row r="27" spans="1:2" ht="16.5" thickBot="1" x14ac:dyDescent="0.3">
      <c r="A27" s="818"/>
      <c r="B27" s="750" t="s">
        <v>447</v>
      </c>
    </row>
    <row r="28" spans="1:2" ht="16.5" thickBot="1" x14ac:dyDescent="0.3">
      <c r="A28" s="757" t="s">
        <v>89</v>
      </c>
      <c r="B28" s="758" t="s">
        <v>399</v>
      </c>
    </row>
    <row r="29" spans="1:2" ht="16.5" thickBot="1" x14ac:dyDescent="0.3">
      <c r="A29" s="751" t="s">
        <v>400</v>
      </c>
      <c r="B29" s="752" t="s">
        <v>448</v>
      </c>
    </row>
    <row r="30" spans="1:2" x14ac:dyDescent="0.25">
      <c r="A30" s="813" t="s">
        <v>46</v>
      </c>
      <c r="B30" s="749" t="s">
        <v>401</v>
      </c>
    </row>
    <row r="31" spans="1:2" x14ac:dyDescent="0.25">
      <c r="A31" s="818"/>
      <c r="B31" s="753" t="s">
        <v>402</v>
      </c>
    </row>
    <row r="32" spans="1:2" ht="16.5" thickBot="1" x14ac:dyDescent="0.3">
      <c r="A32" s="818"/>
      <c r="B32" s="751" t="s">
        <v>403</v>
      </c>
    </row>
    <row r="33" spans="1:2" x14ac:dyDescent="0.25">
      <c r="A33" s="813" t="s">
        <v>138</v>
      </c>
      <c r="B33" s="749" t="s">
        <v>404</v>
      </c>
    </row>
    <row r="34" spans="1:2" x14ac:dyDescent="0.25">
      <c r="A34" s="818"/>
      <c r="B34" s="753" t="s">
        <v>405</v>
      </c>
    </row>
    <row r="35" spans="1:2" ht="31.5" x14ac:dyDescent="0.25">
      <c r="A35" s="818"/>
      <c r="B35" s="753" t="s">
        <v>406</v>
      </c>
    </row>
    <row r="36" spans="1:2" ht="16.5" thickBot="1" x14ac:dyDescent="0.3">
      <c r="A36" s="818"/>
      <c r="B36" s="751" t="s">
        <v>407</v>
      </c>
    </row>
    <row r="37" spans="1:2" x14ac:dyDescent="0.25">
      <c r="A37" s="813" t="s">
        <v>139</v>
      </c>
      <c r="B37" s="755" t="s">
        <v>408</v>
      </c>
    </row>
    <row r="38" spans="1:2" x14ac:dyDescent="0.25">
      <c r="A38" s="818"/>
      <c r="B38" s="750" t="s">
        <v>409</v>
      </c>
    </row>
    <row r="39" spans="1:2" x14ac:dyDescent="0.25">
      <c r="A39" s="818"/>
      <c r="B39" s="750" t="s">
        <v>410</v>
      </c>
    </row>
    <row r="40" spans="1:2" ht="16.5" thickBot="1" x14ac:dyDescent="0.3">
      <c r="A40" s="814"/>
      <c r="B40" s="752" t="s">
        <v>411</v>
      </c>
    </row>
    <row r="41" spans="1:2" ht="16.5" thickBot="1" x14ac:dyDescent="0.3">
      <c r="A41" s="749" t="s">
        <v>412</v>
      </c>
      <c r="B41" s="758" t="s">
        <v>413</v>
      </c>
    </row>
    <row r="42" spans="1:2" x14ac:dyDescent="0.25">
      <c r="A42" s="813" t="s">
        <v>414</v>
      </c>
      <c r="B42" s="750" t="s">
        <v>415</v>
      </c>
    </row>
    <row r="43" spans="1:2" ht="16.5" thickBot="1" x14ac:dyDescent="0.3">
      <c r="A43" s="814"/>
      <c r="B43" s="750" t="s">
        <v>416</v>
      </c>
    </row>
    <row r="44" spans="1:2" ht="31.5" x14ac:dyDescent="0.25">
      <c r="A44" s="815" t="s">
        <v>244</v>
      </c>
      <c r="B44" s="749" t="s">
        <v>417</v>
      </c>
    </row>
    <row r="45" spans="1:2" x14ac:dyDescent="0.25">
      <c r="A45" s="816"/>
      <c r="B45" s="753" t="s">
        <v>418</v>
      </c>
    </row>
    <row r="46" spans="1:2" ht="16.5" thickBot="1" x14ac:dyDescent="0.3">
      <c r="A46" s="817"/>
      <c r="B46" s="751" t="s">
        <v>419</v>
      </c>
    </row>
    <row r="47" spans="1:2" ht="16.5" thickBot="1" x14ac:dyDescent="0.3">
      <c r="A47" s="751" t="s">
        <v>48</v>
      </c>
      <c r="B47" s="752" t="s">
        <v>420</v>
      </c>
    </row>
  </sheetData>
  <mergeCells count="12">
    <mergeCell ref="A17:A20"/>
    <mergeCell ref="A1:B1"/>
    <mergeCell ref="A2:A3"/>
    <mergeCell ref="A4:A8"/>
    <mergeCell ref="A11:A14"/>
    <mergeCell ref="A42:A43"/>
    <mergeCell ref="A44:A46"/>
    <mergeCell ref="A21:A25"/>
    <mergeCell ref="A26:A27"/>
    <mergeCell ref="A30:A32"/>
    <mergeCell ref="A33:A36"/>
    <mergeCell ref="A37:A40"/>
  </mergeCells>
  <printOptions horizontalCentered="1"/>
  <pageMargins left="0.25" right="0.25" top="0.5" bottom="0.5" header="0.3" footer="0.3"/>
  <pageSetup orientation="portrait" r:id="rId1"/>
  <headerFooter>
    <oddFooter>&amp;L&amp;9&amp;A&amp;C&amp;10page &amp;P of &amp;N&amp;R&amp;9&amp;D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F0F8-8B1C-447A-BFB4-EDE8A1E5C16E}">
  <sheetPr>
    <tabColor theme="6" tint="0.59999389629810485"/>
  </sheetPr>
  <dimension ref="A2:J68"/>
  <sheetViews>
    <sheetView showGridLines="0" topLeftCell="A16" zoomScaleNormal="100" zoomScaleSheetLayoutView="100" workbookViewId="0">
      <selection activeCell="L46" sqref="L46"/>
    </sheetView>
  </sheetViews>
  <sheetFormatPr defaultRowHeight="15.75" x14ac:dyDescent="0.25"/>
  <cols>
    <col min="1" max="1" width="3.5" bestFit="1" customWidth="1"/>
    <col min="2" max="2" width="7.125" bestFit="1" customWidth="1"/>
    <col min="3" max="3" width="11.375" customWidth="1"/>
    <col min="4" max="4" width="11.625" customWidth="1"/>
    <col min="5" max="5" width="12.625" customWidth="1"/>
    <col min="6" max="6" width="13.625" customWidth="1"/>
    <col min="7" max="8" width="10.5" customWidth="1"/>
    <col min="9" max="9" width="11.625" customWidth="1"/>
    <col min="10" max="10" width="10.375" customWidth="1"/>
  </cols>
  <sheetData>
    <row r="2" spans="2:10" x14ac:dyDescent="0.25">
      <c r="B2" s="829" t="s">
        <v>727</v>
      </c>
      <c r="C2" s="830"/>
      <c r="D2" s="830"/>
      <c r="E2" s="741" t="s">
        <v>790</v>
      </c>
      <c r="F2" s="715"/>
      <c r="G2" s="715"/>
      <c r="H2" s="715"/>
      <c r="I2" s="715"/>
      <c r="J2" s="715"/>
    </row>
    <row r="3" spans="2:10" x14ac:dyDescent="0.25">
      <c r="B3" s="716" t="str">
        <f>Summary!B1</f>
        <v xml:space="preserve">City/Town of </v>
      </c>
      <c r="C3" s="717"/>
      <c r="D3" s="718"/>
      <c r="E3" s="717" t="s">
        <v>792</v>
      </c>
      <c r="F3" s="718"/>
      <c r="G3" s="719" t="s">
        <v>843</v>
      </c>
      <c r="H3" s="720" t="s">
        <v>793</v>
      </c>
      <c r="I3" s="720"/>
      <c r="J3" s="720"/>
    </row>
    <row r="4" spans="2:10" ht="63" x14ac:dyDescent="0.25">
      <c r="B4" s="68"/>
      <c r="C4" s="721" t="s">
        <v>833</v>
      </c>
      <c r="D4" s="722" t="s">
        <v>542</v>
      </c>
      <c r="E4" s="721" t="s">
        <v>834</v>
      </c>
      <c r="F4" s="721" t="s">
        <v>835</v>
      </c>
      <c r="G4" s="721" t="s">
        <v>352</v>
      </c>
      <c r="H4" s="721" t="s">
        <v>836</v>
      </c>
      <c r="I4" s="721" t="s">
        <v>353</v>
      </c>
      <c r="J4" s="721" t="s">
        <v>354</v>
      </c>
    </row>
    <row r="5" spans="2:10" x14ac:dyDescent="0.25">
      <c r="B5" t="s">
        <v>5</v>
      </c>
      <c r="C5" s="71">
        <v>0</v>
      </c>
      <c r="D5" s="71">
        <v>0</v>
      </c>
      <c r="E5" s="71">
        <v>0</v>
      </c>
      <c r="F5" s="71">
        <v>0</v>
      </c>
      <c r="G5" s="71">
        <f t="shared" ref="G5:G11" si="0">SUM(D5:F5)</f>
        <v>0</v>
      </c>
      <c r="H5" s="71">
        <v>0</v>
      </c>
      <c r="I5" s="71">
        <f t="shared" ref="I5:I12" si="1">G5+H5</f>
        <v>0</v>
      </c>
      <c r="J5" s="723" t="str">
        <f>IFERROR((I5-#REF!)/#REF!,"")</f>
        <v/>
      </c>
    </row>
    <row r="6" spans="2:10" x14ac:dyDescent="0.25">
      <c r="B6" t="s">
        <v>6</v>
      </c>
      <c r="C6" s="71">
        <v>0</v>
      </c>
      <c r="D6" s="71">
        <v>0</v>
      </c>
      <c r="E6" s="71">
        <v>0</v>
      </c>
      <c r="F6" s="71">
        <v>0</v>
      </c>
      <c r="G6" s="71">
        <f t="shared" si="0"/>
        <v>0</v>
      </c>
      <c r="H6" s="71">
        <v>0</v>
      </c>
      <c r="I6" s="71">
        <f t="shared" si="1"/>
        <v>0</v>
      </c>
      <c r="J6" s="723" t="str">
        <f t="shared" ref="J6:J9" si="2">IFERROR((I6-I5)/I5,"")</f>
        <v/>
      </c>
    </row>
    <row r="7" spans="2:10" x14ac:dyDescent="0.25">
      <c r="B7" t="s">
        <v>7</v>
      </c>
      <c r="C7" s="71">
        <v>0</v>
      </c>
      <c r="D7" s="71">
        <v>0</v>
      </c>
      <c r="E7" s="71">
        <v>0</v>
      </c>
      <c r="F7" s="71">
        <v>0</v>
      </c>
      <c r="G7" s="71">
        <f t="shared" si="0"/>
        <v>0</v>
      </c>
      <c r="H7" s="71">
        <v>0</v>
      </c>
      <c r="I7" s="71">
        <f t="shared" si="1"/>
        <v>0</v>
      </c>
      <c r="J7" s="723" t="str">
        <f t="shared" si="2"/>
        <v/>
      </c>
    </row>
    <row r="8" spans="2:10" x14ac:dyDescent="0.25">
      <c r="B8" t="s">
        <v>8</v>
      </c>
      <c r="C8" s="71">
        <v>0</v>
      </c>
      <c r="D8" s="71">
        <v>0</v>
      </c>
      <c r="E8" s="71">
        <v>0</v>
      </c>
      <c r="F8" s="71">
        <v>0</v>
      </c>
      <c r="G8" s="71">
        <f t="shared" si="0"/>
        <v>0</v>
      </c>
      <c r="H8" s="71">
        <v>0</v>
      </c>
      <c r="I8" s="71">
        <f t="shared" si="1"/>
        <v>0</v>
      </c>
      <c r="J8" s="723" t="str">
        <f t="shared" si="2"/>
        <v/>
      </c>
    </row>
    <row r="9" spans="2:10" x14ac:dyDescent="0.25">
      <c r="B9" t="s">
        <v>130</v>
      </c>
      <c r="C9" s="71">
        <v>0</v>
      </c>
      <c r="D9" s="71">
        <v>0</v>
      </c>
      <c r="E9" s="71">
        <v>0</v>
      </c>
      <c r="F9" s="71">
        <v>0</v>
      </c>
      <c r="G9" s="71">
        <f t="shared" si="0"/>
        <v>0</v>
      </c>
      <c r="H9" s="71">
        <v>0</v>
      </c>
      <c r="I9" s="71">
        <f t="shared" si="1"/>
        <v>0</v>
      </c>
      <c r="J9" s="723" t="str">
        <f t="shared" si="2"/>
        <v/>
      </c>
    </row>
    <row r="10" spans="2:10" x14ac:dyDescent="0.25">
      <c r="B10" t="s">
        <v>163</v>
      </c>
      <c r="C10" s="71">
        <v>0</v>
      </c>
      <c r="D10" s="71">
        <v>0</v>
      </c>
      <c r="E10" s="71">
        <v>0</v>
      </c>
      <c r="F10" s="71">
        <v>0</v>
      </c>
      <c r="G10" s="71">
        <f t="shared" ref="G10" si="3">SUM(D10:F10)</f>
        <v>0</v>
      </c>
      <c r="H10" s="71">
        <v>0</v>
      </c>
      <c r="I10" s="71">
        <f t="shared" si="1"/>
        <v>0</v>
      </c>
      <c r="J10" s="723" t="str">
        <f>IFERROR((I10-I8)/I8,"")</f>
        <v/>
      </c>
    </row>
    <row r="11" spans="2:10" x14ac:dyDescent="0.25">
      <c r="B11" t="s">
        <v>251</v>
      </c>
      <c r="C11" s="71">
        <v>0</v>
      </c>
      <c r="D11" s="71">
        <v>0</v>
      </c>
      <c r="E11" s="71">
        <v>0</v>
      </c>
      <c r="F11" s="71">
        <v>0</v>
      </c>
      <c r="G11" s="71">
        <f t="shared" si="0"/>
        <v>0</v>
      </c>
      <c r="H11" s="71">
        <v>0</v>
      </c>
      <c r="I11" s="71">
        <f t="shared" si="1"/>
        <v>0</v>
      </c>
      <c r="J11" s="723" t="str">
        <f>IFERROR((I11-I9)/I9,"")</f>
        <v/>
      </c>
    </row>
    <row r="12" spans="2:10" x14ac:dyDescent="0.25">
      <c r="B12" t="s">
        <v>421</v>
      </c>
      <c r="C12" s="71">
        <v>0</v>
      </c>
      <c r="D12" s="71">
        <v>0</v>
      </c>
      <c r="E12" s="71">
        <v>0</v>
      </c>
      <c r="F12" s="71">
        <v>0</v>
      </c>
      <c r="G12" s="71">
        <f t="shared" ref="G12" si="4">SUM(D12:F12)</f>
        <v>0</v>
      </c>
      <c r="H12" s="71">
        <v>0</v>
      </c>
      <c r="I12" s="71">
        <f t="shared" si="1"/>
        <v>0</v>
      </c>
      <c r="J12" s="723" t="str">
        <f t="shared" ref="J12" si="5">IFERROR((I12-I11)/I11,"")</f>
        <v/>
      </c>
    </row>
    <row r="13" spans="2:10" x14ac:dyDescent="0.25">
      <c r="B13" t="s">
        <v>563</v>
      </c>
      <c r="C13" s="71">
        <v>0</v>
      </c>
      <c r="D13" s="71">
        <v>0</v>
      </c>
      <c r="E13" s="71">
        <v>0</v>
      </c>
      <c r="F13" s="71">
        <v>0</v>
      </c>
      <c r="G13" s="71">
        <f t="shared" ref="G13" si="6">SUM(D13:F13)</f>
        <v>0</v>
      </c>
      <c r="H13" s="71">
        <v>0</v>
      </c>
      <c r="I13" s="71">
        <f t="shared" ref="I13" si="7">G13+H13</f>
        <v>0</v>
      </c>
      <c r="J13" s="723"/>
    </row>
    <row r="14" spans="2:10" x14ac:dyDescent="0.25">
      <c r="B14" t="s">
        <v>569</v>
      </c>
      <c r="C14" s="71">
        <v>0</v>
      </c>
      <c r="D14" s="71">
        <v>0</v>
      </c>
      <c r="E14" s="71">
        <v>0</v>
      </c>
      <c r="F14" s="71">
        <v>0</v>
      </c>
      <c r="G14" s="71">
        <f>SUM(D14:F14)</f>
        <v>0</v>
      </c>
      <c r="H14" s="71">
        <v>0</v>
      </c>
      <c r="I14" s="71">
        <f t="shared" ref="I14" si="8">G14+H14</f>
        <v>0</v>
      </c>
      <c r="J14" s="723"/>
    </row>
    <row r="15" spans="2:10" x14ac:dyDescent="0.25">
      <c r="B15" t="s">
        <v>355</v>
      </c>
      <c r="C15" s="724">
        <f>+C14-C9</f>
        <v>0</v>
      </c>
      <c r="D15" s="724">
        <f t="shared" ref="D15:I15" si="9">+D14-D9</f>
        <v>0</v>
      </c>
      <c r="E15" s="724">
        <f t="shared" si="9"/>
        <v>0</v>
      </c>
      <c r="F15" s="724">
        <f t="shared" si="9"/>
        <v>0</v>
      </c>
      <c r="G15" s="724">
        <f t="shared" si="9"/>
        <v>0</v>
      </c>
      <c r="H15" s="724">
        <f t="shared" si="9"/>
        <v>0</v>
      </c>
      <c r="I15" s="724">
        <f t="shared" si="9"/>
        <v>0</v>
      </c>
      <c r="J15" s="725"/>
    </row>
    <row r="16" spans="2:10" x14ac:dyDescent="0.25">
      <c r="E16" s="430"/>
      <c r="G16" s="19"/>
      <c r="H16" s="726"/>
      <c r="J16" s="727"/>
    </row>
    <row r="17" spans="2:10" x14ac:dyDescent="0.25">
      <c r="B17" s="717"/>
      <c r="C17" s="717"/>
      <c r="D17" s="717"/>
      <c r="E17" s="717"/>
      <c r="F17" s="728" t="str">
        <f>+B2</f>
        <v>_____</v>
      </c>
      <c r="G17" s="716" t="s">
        <v>791</v>
      </c>
      <c r="H17" s="720"/>
      <c r="I17" s="720"/>
      <c r="J17" s="720"/>
    </row>
    <row r="18" spans="2:10" ht="78.75" x14ac:dyDescent="0.25">
      <c r="B18" s="68"/>
      <c r="C18" s="721" t="s">
        <v>833</v>
      </c>
      <c r="D18" s="721" t="s">
        <v>837</v>
      </c>
      <c r="E18" s="721" t="s">
        <v>838</v>
      </c>
      <c r="F18" s="721" t="s">
        <v>356</v>
      </c>
      <c r="G18" s="721" t="s">
        <v>534</v>
      </c>
      <c r="H18" s="721" t="s">
        <v>357</v>
      </c>
      <c r="I18" s="721" t="s">
        <v>358</v>
      </c>
      <c r="J18" s="721" t="s">
        <v>359</v>
      </c>
    </row>
    <row r="19" spans="2:10" x14ac:dyDescent="0.25">
      <c r="B19" t="s">
        <v>5</v>
      </c>
      <c r="C19" s="71">
        <v>0</v>
      </c>
      <c r="D19" s="71">
        <v>0</v>
      </c>
      <c r="E19" s="71">
        <v>0</v>
      </c>
      <c r="F19" s="71">
        <f t="shared" ref="F19:F26" si="10">D19+E19</f>
        <v>0</v>
      </c>
      <c r="G19" s="71">
        <v>0</v>
      </c>
      <c r="H19" s="729" t="str">
        <f t="shared" ref="H19:H20" si="11">IFERROR(((G19-F19)/F19),"")</f>
        <v/>
      </c>
      <c r="I19" s="730">
        <f>IFERROR((D19-#REF!)/#REF!,0)</f>
        <v>0</v>
      </c>
      <c r="J19" s="730">
        <f>IFERROR((F19-#REF!)/#REF!,0)</f>
        <v>0</v>
      </c>
    </row>
    <row r="20" spans="2:10" x14ac:dyDescent="0.25">
      <c r="B20" t="s">
        <v>6</v>
      </c>
      <c r="C20" s="71">
        <v>0</v>
      </c>
      <c r="D20" s="71">
        <v>0</v>
      </c>
      <c r="E20" s="71">
        <v>0</v>
      </c>
      <c r="F20" s="71">
        <f t="shared" si="10"/>
        <v>0</v>
      </c>
      <c r="G20" s="71">
        <v>0</v>
      </c>
      <c r="H20" s="729" t="str">
        <f t="shared" si="11"/>
        <v/>
      </c>
      <c r="I20" s="730">
        <f t="shared" ref="I20" si="12">IFERROR((D20-D19)/D19,0)</f>
        <v>0</v>
      </c>
      <c r="J20" s="730">
        <f t="shared" ref="J20:J26" si="13">IFERROR((F20-F19)/F19,0)</f>
        <v>0</v>
      </c>
    </row>
    <row r="21" spans="2:10" x14ac:dyDescent="0.25">
      <c r="B21" t="s">
        <v>7</v>
      </c>
      <c r="C21" s="71">
        <v>0</v>
      </c>
      <c r="D21" s="71">
        <v>0</v>
      </c>
      <c r="E21" s="71">
        <v>0</v>
      </c>
      <c r="F21" s="71">
        <f t="shared" si="10"/>
        <v>0</v>
      </c>
      <c r="G21" s="71">
        <v>0</v>
      </c>
      <c r="H21" s="729" t="str">
        <f>IFERROR(((G21-F21)/F21),"")</f>
        <v/>
      </c>
      <c r="I21" s="730">
        <f>IFERROR((D21-D20)/D20,0)</f>
        <v>0</v>
      </c>
      <c r="J21" s="730">
        <f t="shared" si="13"/>
        <v>0</v>
      </c>
    </row>
    <row r="22" spans="2:10" x14ac:dyDescent="0.25">
      <c r="B22" t="s">
        <v>8</v>
      </c>
      <c r="C22" s="71">
        <v>0</v>
      </c>
      <c r="D22" s="71">
        <v>0</v>
      </c>
      <c r="E22" s="71">
        <v>0</v>
      </c>
      <c r="F22" s="71">
        <f t="shared" si="10"/>
        <v>0</v>
      </c>
      <c r="G22" s="71">
        <v>0</v>
      </c>
      <c r="H22" s="729" t="str">
        <f t="shared" ref="H22:H26" si="14">IFERROR(((G22-F22)/F22),"")</f>
        <v/>
      </c>
      <c r="I22" s="730">
        <f t="shared" ref="I22:I26" si="15">IFERROR((D22-D21)/D21,0)</f>
        <v>0</v>
      </c>
      <c r="J22" s="730">
        <f t="shared" si="13"/>
        <v>0</v>
      </c>
    </row>
    <row r="23" spans="2:10" x14ac:dyDescent="0.25">
      <c r="B23" t="s">
        <v>130</v>
      </c>
      <c r="C23" s="71">
        <v>0</v>
      </c>
      <c r="D23" s="71">
        <v>0</v>
      </c>
      <c r="E23" s="71">
        <v>0</v>
      </c>
      <c r="F23" s="71">
        <f t="shared" si="10"/>
        <v>0</v>
      </c>
      <c r="G23" s="71">
        <v>0</v>
      </c>
      <c r="H23" s="729" t="str">
        <f t="shared" si="14"/>
        <v/>
      </c>
      <c r="I23" s="730">
        <f>IFERROR((D23-D22)/D22,0)</f>
        <v>0</v>
      </c>
      <c r="J23" s="730">
        <f t="shared" si="13"/>
        <v>0</v>
      </c>
    </row>
    <row r="24" spans="2:10" x14ac:dyDescent="0.25">
      <c r="B24" t="s">
        <v>163</v>
      </c>
      <c r="C24" s="71">
        <v>0</v>
      </c>
      <c r="D24" s="71">
        <v>0</v>
      </c>
      <c r="E24" s="71">
        <v>0</v>
      </c>
      <c r="F24" s="71">
        <f t="shared" si="10"/>
        <v>0</v>
      </c>
      <c r="G24" s="71">
        <v>0</v>
      </c>
      <c r="H24" s="729" t="str">
        <f t="shared" si="14"/>
        <v/>
      </c>
      <c r="I24" s="730">
        <f t="shared" si="15"/>
        <v>0</v>
      </c>
      <c r="J24" s="730">
        <f t="shared" si="13"/>
        <v>0</v>
      </c>
    </row>
    <row r="25" spans="2:10" x14ac:dyDescent="0.25">
      <c r="B25" t="s">
        <v>251</v>
      </c>
      <c r="C25" s="71">
        <v>0</v>
      </c>
      <c r="D25" s="71">
        <v>0</v>
      </c>
      <c r="E25" s="71">
        <v>0</v>
      </c>
      <c r="F25" s="71">
        <f t="shared" si="10"/>
        <v>0</v>
      </c>
      <c r="G25" s="71">
        <v>0</v>
      </c>
      <c r="H25" s="729" t="str">
        <f t="shared" si="14"/>
        <v/>
      </c>
      <c r="I25" s="730">
        <f t="shared" si="15"/>
        <v>0</v>
      </c>
      <c r="J25" s="730">
        <f t="shared" si="13"/>
        <v>0</v>
      </c>
    </row>
    <row r="26" spans="2:10" x14ac:dyDescent="0.25">
      <c r="B26" t="s">
        <v>421</v>
      </c>
      <c r="C26" s="71">
        <v>0</v>
      </c>
      <c r="D26" s="71">
        <v>0</v>
      </c>
      <c r="E26" s="71">
        <v>0</v>
      </c>
      <c r="F26" s="71">
        <f t="shared" si="10"/>
        <v>0</v>
      </c>
      <c r="G26" s="71">
        <v>0</v>
      </c>
      <c r="H26" s="729" t="str">
        <f t="shared" si="14"/>
        <v/>
      </c>
      <c r="I26" s="730">
        <f t="shared" si="15"/>
        <v>0</v>
      </c>
      <c r="J26" s="730">
        <f t="shared" si="13"/>
        <v>0</v>
      </c>
    </row>
    <row r="27" spans="2:10" x14ac:dyDescent="0.25">
      <c r="B27" t="s">
        <v>563</v>
      </c>
      <c r="C27" s="71">
        <v>0</v>
      </c>
      <c r="D27" s="71">
        <v>0</v>
      </c>
      <c r="E27" s="71">
        <v>0</v>
      </c>
      <c r="F27" s="71">
        <f t="shared" ref="F27" si="16">D27+E27</f>
        <v>0</v>
      </c>
      <c r="G27" s="71">
        <v>0</v>
      </c>
      <c r="H27" s="729" t="str">
        <f t="shared" ref="H27" si="17">IFERROR(((G27-F27)/F27),"")</f>
        <v/>
      </c>
      <c r="I27" s="730">
        <f t="shared" ref="I27" si="18">IFERROR((D27-D26)/D26,0)</f>
        <v>0</v>
      </c>
      <c r="J27" s="730">
        <f t="shared" ref="J27" si="19">IFERROR((F27-F26)/F26,0)</f>
        <v>0</v>
      </c>
    </row>
    <row r="28" spans="2:10" x14ac:dyDescent="0.25">
      <c r="B28" t="s">
        <v>569</v>
      </c>
      <c r="C28" s="71">
        <v>0</v>
      </c>
      <c r="D28" s="71">
        <v>0</v>
      </c>
      <c r="E28" s="71">
        <v>0</v>
      </c>
      <c r="F28" s="71">
        <f t="shared" ref="F28" si="20">D28+E28</f>
        <v>0</v>
      </c>
      <c r="G28" s="71">
        <v>0</v>
      </c>
      <c r="H28" s="729" t="str">
        <f t="shared" ref="H28" si="21">IFERROR(((G28-F28)/F28),"")</f>
        <v/>
      </c>
      <c r="I28" s="730">
        <f t="shared" ref="I28" si="22">IFERROR((D28-D27)/D27,0)</f>
        <v>0</v>
      </c>
      <c r="J28" s="730">
        <f t="shared" ref="J28" si="23">IFERROR((F28-F27)/F27,0)</f>
        <v>0</v>
      </c>
    </row>
    <row r="29" spans="2:10" x14ac:dyDescent="0.25">
      <c r="B29" t="s">
        <v>355</v>
      </c>
      <c r="C29" s="724">
        <f>+C28-C23</f>
        <v>0</v>
      </c>
      <c r="D29" s="724">
        <f t="shared" ref="D29:G29" si="24">+D28-D23</f>
        <v>0</v>
      </c>
      <c r="E29" s="724">
        <f t="shared" si="24"/>
        <v>0</v>
      </c>
      <c r="F29" s="724">
        <f t="shared" si="24"/>
        <v>0</v>
      </c>
      <c r="G29" s="724">
        <f t="shared" si="24"/>
        <v>0</v>
      </c>
      <c r="H29" s="731"/>
      <c r="I29" s="724"/>
      <c r="J29" s="724"/>
    </row>
    <row r="32" spans="2:10" x14ac:dyDescent="0.25">
      <c r="C32" s="828" t="str">
        <f>+F17</f>
        <v>_____</v>
      </c>
      <c r="D32" s="828"/>
      <c r="E32" s="828"/>
      <c r="F32" s="828"/>
      <c r="G32" s="742" t="s">
        <v>840</v>
      </c>
      <c r="H32" s="733"/>
      <c r="I32" s="733"/>
    </row>
    <row r="33" spans="2:10" x14ac:dyDescent="0.25">
      <c r="B33" s="17"/>
      <c r="C33" s="10"/>
      <c r="D33" s="734" t="s">
        <v>727</v>
      </c>
      <c r="E33" s="734" t="s">
        <v>727</v>
      </c>
      <c r="F33" s="734" t="s">
        <v>727</v>
      </c>
      <c r="G33" s="734" t="s">
        <v>727</v>
      </c>
      <c r="H33" s="734" t="s">
        <v>727</v>
      </c>
      <c r="I33" s="734" t="s">
        <v>87</v>
      </c>
      <c r="J33" s="17"/>
    </row>
    <row r="34" spans="2:10" x14ac:dyDescent="0.25">
      <c r="C34" s="735">
        <v>2018</v>
      </c>
      <c r="D34" s="736">
        <v>0</v>
      </c>
      <c r="E34" s="736">
        <v>0</v>
      </c>
      <c r="F34" s="736">
        <v>0</v>
      </c>
      <c r="G34" s="737">
        <v>0</v>
      </c>
      <c r="H34" s="737">
        <v>0</v>
      </c>
      <c r="I34" s="737">
        <f t="shared" ref="I34:I39" si="25">SUM(D34:H34)</f>
        <v>0</v>
      </c>
    </row>
    <row r="35" spans="2:10" x14ac:dyDescent="0.25">
      <c r="C35" s="735">
        <v>2019</v>
      </c>
      <c r="D35" s="736">
        <v>0</v>
      </c>
      <c r="E35" s="736">
        <v>0</v>
      </c>
      <c r="F35" s="736">
        <v>0</v>
      </c>
      <c r="G35" s="737">
        <v>0</v>
      </c>
      <c r="H35" s="737">
        <v>0</v>
      </c>
      <c r="I35" s="737">
        <f t="shared" si="25"/>
        <v>0</v>
      </c>
    </row>
    <row r="36" spans="2:10" x14ac:dyDescent="0.25">
      <c r="C36" s="735">
        <v>2020</v>
      </c>
      <c r="D36" s="736">
        <v>0</v>
      </c>
      <c r="E36" s="736">
        <v>0</v>
      </c>
      <c r="F36" s="736">
        <v>0</v>
      </c>
      <c r="G36" s="737">
        <v>0</v>
      </c>
      <c r="H36" s="737">
        <v>0</v>
      </c>
      <c r="I36" s="737">
        <f t="shared" si="25"/>
        <v>0</v>
      </c>
    </row>
    <row r="37" spans="2:10" x14ac:dyDescent="0.25">
      <c r="C37" s="735">
        <v>2021</v>
      </c>
      <c r="D37" s="736">
        <v>0</v>
      </c>
      <c r="E37" s="736">
        <v>0</v>
      </c>
      <c r="F37" s="736">
        <v>0</v>
      </c>
      <c r="G37" s="737">
        <v>0</v>
      </c>
      <c r="H37" s="737">
        <v>0</v>
      </c>
      <c r="I37" s="737">
        <f t="shared" si="25"/>
        <v>0</v>
      </c>
    </row>
    <row r="38" spans="2:10" x14ac:dyDescent="0.25">
      <c r="C38" s="735">
        <v>2022</v>
      </c>
      <c r="D38" s="736">
        <v>0</v>
      </c>
      <c r="E38" s="736">
        <v>0</v>
      </c>
      <c r="F38" s="736">
        <v>0</v>
      </c>
      <c r="G38" s="737">
        <v>0</v>
      </c>
      <c r="H38" s="737">
        <v>0</v>
      </c>
      <c r="I38" s="737">
        <f t="shared" si="25"/>
        <v>0</v>
      </c>
    </row>
    <row r="39" spans="2:10" x14ac:dyDescent="0.25">
      <c r="C39" s="735">
        <v>2023</v>
      </c>
      <c r="D39" s="736">
        <v>0</v>
      </c>
      <c r="E39" s="736">
        <v>0</v>
      </c>
      <c r="F39" s="736">
        <v>0</v>
      </c>
      <c r="G39" s="737">
        <v>0</v>
      </c>
      <c r="H39" s="737">
        <v>0</v>
      </c>
      <c r="I39" s="737">
        <f t="shared" si="25"/>
        <v>0</v>
      </c>
    </row>
    <row r="40" spans="2:10" x14ac:dyDescent="0.25">
      <c r="C40" s="735">
        <v>2024</v>
      </c>
      <c r="D40" s="736">
        <v>0</v>
      </c>
      <c r="E40" s="736">
        <v>0</v>
      </c>
      <c r="F40" s="736">
        <v>0</v>
      </c>
      <c r="G40" s="737">
        <v>0</v>
      </c>
      <c r="H40" s="737">
        <v>0</v>
      </c>
      <c r="I40" s="737">
        <f t="shared" ref="I40:I41" si="26">SUM(D40:H40)</f>
        <v>0</v>
      </c>
    </row>
    <row r="41" spans="2:10" x14ac:dyDescent="0.25">
      <c r="C41" s="735" t="s">
        <v>784</v>
      </c>
      <c r="D41" s="736">
        <v>0</v>
      </c>
      <c r="E41" s="736">
        <v>0</v>
      </c>
      <c r="F41" s="736">
        <v>0</v>
      </c>
      <c r="G41" s="737">
        <v>0</v>
      </c>
      <c r="H41" s="737">
        <v>0</v>
      </c>
      <c r="I41" s="737">
        <f t="shared" si="26"/>
        <v>0</v>
      </c>
    </row>
    <row r="42" spans="2:10" x14ac:dyDescent="0.25">
      <c r="C42" s="735" t="s">
        <v>789</v>
      </c>
      <c r="D42" s="736">
        <v>0</v>
      </c>
      <c r="E42" s="736">
        <v>0</v>
      </c>
      <c r="F42" s="736">
        <v>0</v>
      </c>
      <c r="G42" s="737">
        <v>0</v>
      </c>
      <c r="H42" s="737">
        <v>0</v>
      </c>
      <c r="I42" s="737">
        <f t="shared" ref="I42:I43" si="27">SUM(D42:H42)</f>
        <v>0</v>
      </c>
    </row>
    <row r="43" spans="2:10" x14ac:dyDescent="0.25">
      <c r="C43" s="735" t="s">
        <v>844</v>
      </c>
      <c r="D43" s="736">
        <v>0</v>
      </c>
      <c r="E43" s="736">
        <v>0</v>
      </c>
      <c r="F43" s="736">
        <v>0</v>
      </c>
      <c r="G43" s="737">
        <v>0</v>
      </c>
      <c r="H43" s="737">
        <v>0</v>
      </c>
      <c r="I43" s="737">
        <f t="shared" si="27"/>
        <v>0</v>
      </c>
    </row>
    <row r="44" spans="2:10" x14ac:dyDescent="0.25">
      <c r="H44" s="738"/>
      <c r="I44" s="19"/>
    </row>
    <row r="45" spans="2:10" x14ac:dyDescent="0.25">
      <c r="H45" s="738"/>
      <c r="I45" s="19"/>
    </row>
    <row r="46" spans="2:10" x14ac:dyDescent="0.25">
      <c r="H46" s="738"/>
      <c r="I46" s="19"/>
    </row>
    <row r="47" spans="2:10" x14ac:dyDescent="0.25">
      <c r="H47" s="738"/>
      <c r="I47" s="19"/>
    </row>
    <row r="48" spans="2:10" x14ac:dyDescent="0.25">
      <c r="H48" s="738"/>
      <c r="I48" s="19"/>
    </row>
    <row r="49" spans="1:9" x14ac:dyDescent="0.25">
      <c r="H49" s="738"/>
      <c r="I49" s="19"/>
    </row>
    <row r="50" spans="1:9" x14ac:dyDescent="0.25">
      <c r="H50" s="738"/>
      <c r="I50" s="19"/>
    </row>
    <row r="51" spans="1:9" x14ac:dyDescent="0.25">
      <c r="H51" s="738"/>
      <c r="I51" s="19"/>
    </row>
    <row r="52" spans="1:9" x14ac:dyDescent="0.25">
      <c r="H52" s="738"/>
      <c r="I52" s="19"/>
    </row>
    <row r="53" spans="1:9" x14ac:dyDescent="0.25">
      <c r="H53" s="738"/>
      <c r="I53" s="19"/>
    </row>
    <row r="54" spans="1:9" x14ac:dyDescent="0.25">
      <c r="G54" s="738"/>
      <c r="H54" s="19"/>
    </row>
    <row r="55" spans="1:9" x14ac:dyDescent="0.25">
      <c r="G55" s="738"/>
      <c r="H55" s="19"/>
    </row>
    <row r="56" spans="1:9" x14ac:dyDescent="0.25">
      <c r="G56" s="738"/>
      <c r="H56" s="19"/>
    </row>
    <row r="57" spans="1:9" x14ac:dyDescent="0.25">
      <c r="G57" s="738"/>
      <c r="H57" s="19"/>
    </row>
    <row r="58" spans="1:9" x14ac:dyDescent="0.25">
      <c r="G58" s="738"/>
      <c r="H58" s="19"/>
    </row>
    <row r="59" spans="1:9" x14ac:dyDescent="0.25">
      <c r="G59" s="738"/>
      <c r="H59" s="19"/>
    </row>
    <row r="60" spans="1:9" x14ac:dyDescent="0.25">
      <c r="G60" s="738"/>
      <c r="H60" s="19"/>
    </row>
    <row r="61" spans="1:9" x14ac:dyDescent="0.25">
      <c r="G61" s="738"/>
      <c r="H61" s="19"/>
    </row>
    <row r="62" spans="1:9" x14ac:dyDescent="0.25">
      <c r="G62" s="738"/>
      <c r="H62" s="19"/>
    </row>
    <row r="63" spans="1:9" x14ac:dyDescent="0.25">
      <c r="F63" s="738"/>
      <c r="G63" s="738"/>
      <c r="H63" s="19"/>
    </row>
    <row r="64" spans="1:9" x14ac:dyDescent="0.25">
      <c r="A64" s="435" t="s">
        <v>164</v>
      </c>
      <c r="B64" s="739" t="s">
        <v>728</v>
      </c>
    </row>
    <row r="65" spans="1:2" x14ac:dyDescent="0.25">
      <c r="B65" s="709" t="s">
        <v>351</v>
      </c>
    </row>
    <row r="66" spans="1:2" x14ac:dyDescent="0.25">
      <c r="A66" s="435" t="s">
        <v>169</v>
      </c>
      <c r="B66" t="s">
        <v>535</v>
      </c>
    </row>
    <row r="67" spans="1:2" x14ac:dyDescent="0.25">
      <c r="A67" s="435" t="s">
        <v>170</v>
      </c>
      <c r="B67" t="s">
        <v>536</v>
      </c>
    </row>
    <row r="68" spans="1:2" x14ac:dyDescent="0.25">
      <c r="B68" t="s">
        <v>553</v>
      </c>
    </row>
  </sheetData>
  <mergeCells count="2">
    <mergeCell ref="B2:D2"/>
    <mergeCell ref="C32:F32"/>
  </mergeCells>
  <phoneticPr fontId="10" type="noConversion"/>
  <hyperlinks>
    <hyperlink ref="B65" r:id="rId1" xr:uid="{DB58024A-1B89-4E88-B5D4-533CA510A7C7}"/>
  </hyperlinks>
  <pageMargins left="0.25" right="0.25" top="0.5" bottom="0.5" header="0.3" footer="0.3"/>
  <pageSetup orientation="landscape" r:id="rId2"/>
  <headerFooter>
    <oddFooter>&amp;L&amp;9&amp;A&amp;C&amp;10page &amp;P of &amp;N&amp;R&amp;9&amp;D</oddFooter>
  </headerFooter>
  <rowBreaks count="1" manualBreakCount="1">
    <brk id="30" max="16383" man="1"/>
  </rowBreaks>
  <ignoredErrors>
    <ignoredError sqref="G5:G9 G11:G14 I34:I41" formulaRange="1"/>
    <ignoredError sqref="G10" formula="1" formulaRange="1"/>
    <ignoredError sqref="C41:C43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F3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5" defaultRowHeight="15.75" x14ac:dyDescent="0.25"/>
  <cols>
    <col min="1" max="1" width="8.75" style="298"/>
    <col min="2" max="2" width="12.125" style="286" customWidth="1"/>
    <col min="3" max="3" width="56.125" style="286" customWidth="1"/>
    <col min="4" max="4" width="10.75" style="286" customWidth="1"/>
    <col min="5" max="5" width="8.75" style="286"/>
    <col min="6" max="6" width="40" style="286" customWidth="1"/>
    <col min="7" max="7" width="22.75" style="286" customWidth="1"/>
    <col min="8" max="16384" width="8.75" style="286"/>
  </cols>
  <sheetData>
    <row r="1" spans="1:6" ht="21.75" customHeight="1" x14ac:dyDescent="0.25">
      <c r="A1" s="821" t="s">
        <v>551</v>
      </c>
      <c r="B1" s="822"/>
      <c r="C1" s="822"/>
      <c r="D1" s="823"/>
    </row>
    <row r="2" spans="1:6" ht="30.75" customHeight="1" x14ac:dyDescent="0.25">
      <c r="A2" s="287" t="s">
        <v>369</v>
      </c>
      <c r="B2" s="288" t="s">
        <v>370</v>
      </c>
      <c r="C2" s="288" t="s">
        <v>371</v>
      </c>
      <c r="D2" s="289" t="s">
        <v>481</v>
      </c>
      <c r="F2" s="290" t="s">
        <v>486</v>
      </c>
    </row>
    <row r="3" spans="1:6" x14ac:dyDescent="0.25">
      <c r="A3" s="291"/>
      <c r="B3" s="292"/>
      <c r="C3" s="292"/>
      <c r="D3" s="293"/>
      <c r="F3" s="294"/>
    </row>
    <row r="4" spans="1:6" x14ac:dyDescent="0.25">
      <c r="A4" s="291"/>
      <c r="B4" s="292"/>
      <c r="C4" s="292"/>
      <c r="D4" s="293"/>
    </row>
    <row r="5" spans="1:6" x14ac:dyDescent="0.25">
      <c r="A5" s="291"/>
      <c r="B5" s="292"/>
      <c r="C5" s="292"/>
      <c r="D5" s="293"/>
    </row>
    <row r="6" spans="1:6" x14ac:dyDescent="0.25">
      <c r="A6" s="291"/>
      <c r="B6" s="292"/>
      <c r="C6" s="292"/>
      <c r="D6" s="293"/>
    </row>
    <row r="7" spans="1:6" x14ac:dyDescent="0.25">
      <c r="A7" s="291"/>
      <c r="B7" s="292"/>
      <c r="C7" s="292"/>
      <c r="D7" s="293"/>
    </row>
    <row r="8" spans="1:6" x14ac:dyDescent="0.25">
      <c r="A8" s="291"/>
      <c r="B8" s="292"/>
      <c r="C8" s="292"/>
      <c r="D8" s="293"/>
    </row>
    <row r="9" spans="1:6" x14ac:dyDescent="0.25">
      <c r="A9" s="291"/>
      <c r="B9" s="292"/>
      <c r="C9" s="292"/>
      <c r="D9" s="293"/>
    </row>
    <row r="10" spans="1:6" x14ac:dyDescent="0.25">
      <c r="A10" s="291"/>
      <c r="B10" s="292"/>
      <c r="C10" s="292"/>
      <c r="D10" s="293"/>
    </row>
    <row r="11" spans="1:6" x14ac:dyDescent="0.25">
      <c r="A11" s="291"/>
      <c r="B11" s="292"/>
      <c r="C11" s="292"/>
      <c r="D11" s="293"/>
    </row>
    <row r="12" spans="1:6" x14ac:dyDescent="0.25">
      <c r="A12" s="291"/>
      <c r="B12" s="292"/>
      <c r="C12" s="292"/>
      <c r="D12" s="293"/>
    </row>
    <row r="13" spans="1:6" x14ac:dyDescent="0.25">
      <c r="A13" s="291"/>
      <c r="B13" s="292"/>
      <c r="C13" s="292"/>
      <c r="D13" s="293"/>
    </row>
    <row r="14" spans="1:6" x14ac:dyDescent="0.25">
      <c r="A14" s="291"/>
      <c r="B14" s="292"/>
      <c r="C14" s="292"/>
      <c r="D14" s="293"/>
    </row>
    <row r="15" spans="1:6" x14ac:dyDescent="0.25">
      <c r="A15" s="291"/>
      <c r="B15" s="292"/>
      <c r="C15" s="292"/>
      <c r="D15" s="293"/>
    </row>
    <row r="16" spans="1:6" x14ac:dyDescent="0.25">
      <c r="A16" s="291"/>
      <c r="B16" s="292"/>
      <c r="C16" s="292"/>
      <c r="D16" s="293"/>
    </row>
    <row r="17" spans="1:4" x14ac:dyDescent="0.25">
      <c r="A17" s="291"/>
      <c r="B17" s="292"/>
      <c r="C17" s="292"/>
      <c r="D17" s="293"/>
    </row>
    <row r="18" spans="1:4" x14ac:dyDescent="0.25">
      <c r="A18" s="291"/>
      <c r="B18" s="292"/>
      <c r="C18" s="292"/>
      <c r="D18" s="293"/>
    </row>
    <row r="19" spans="1:4" x14ac:dyDescent="0.25">
      <c r="A19" s="291"/>
      <c r="B19" s="292"/>
      <c r="C19" s="292"/>
      <c r="D19" s="293"/>
    </row>
    <row r="20" spans="1:4" x14ac:dyDescent="0.25">
      <c r="A20" s="291"/>
      <c r="B20" s="292"/>
      <c r="C20" s="292"/>
      <c r="D20" s="293"/>
    </row>
    <row r="21" spans="1:4" x14ac:dyDescent="0.25">
      <c r="A21" s="291"/>
      <c r="B21" s="292"/>
      <c r="C21" s="292"/>
      <c r="D21" s="293"/>
    </row>
    <row r="22" spans="1:4" x14ac:dyDescent="0.25">
      <c r="A22" s="291"/>
      <c r="B22" s="292"/>
      <c r="C22" s="292"/>
      <c r="D22" s="293"/>
    </row>
    <row r="23" spans="1:4" x14ac:dyDescent="0.25">
      <c r="A23" s="291"/>
      <c r="B23" s="292"/>
      <c r="C23" s="292"/>
      <c r="D23" s="293"/>
    </row>
    <row r="24" spans="1:4" x14ac:dyDescent="0.25">
      <c r="A24" s="291"/>
      <c r="B24" s="292"/>
      <c r="C24" s="292"/>
      <c r="D24" s="293"/>
    </row>
    <row r="25" spans="1:4" x14ac:dyDescent="0.25">
      <c r="A25" s="291"/>
      <c r="B25" s="292"/>
      <c r="C25" s="292"/>
      <c r="D25" s="293"/>
    </row>
    <row r="26" spans="1:4" x14ac:dyDescent="0.25">
      <c r="A26" s="291"/>
      <c r="B26" s="292"/>
      <c r="C26" s="292"/>
      <c r="D26" s="293"/>
    </row>
    <row r="27" spans="1:4" x14ac:dyDescent="0.25">
      <c r="A27" s="291"/>
      <c r="B27" s="292"/>
      <c r="C27" s="292"/>
      <c r="D27" s="293"/>
    </row>
    <row r="28" spans="1:4" x14ac:dyDescent="0.25">
      <c r="A28" s="291"/>
      <c r="B28" s="292"/>
      <c r="C28" s="292"/>
      <c r="D28" s="293"/>
    </row>
    <row r="29" spans="1:4" x14ac:dyDescent="0.25">
      <c r="A29" s="291"/>
      <c r="B29" s="292"/>
      <c r="C29" s="292"/>
      <c r="D29" s="293"/>
    </row>
    <row r="30" spans="1:4" x14ac:dyDescent="0.25">
      <c r="A30" s="291"/>
      <c r="B30" s="292"/>
      <c r="C30" s="292"/>
      <c r="D30" s="293"/>
    </row>
    <row r="31" spans="1:4" x14ac:dyDescent="0.25">
      <c r="A31" s="291"/>
      <c r="B31" s="292"/>
      <c r="C31" s="292"/>
      <c r="D31" s="293"/>
    </row>
    <row r="32" spans="1:4" ht="16.5" thickBot="1" x14ac:dyDescent="0.3">
      <c r="A32" s="295"/>
      <c r="B32" s="296"/>
      <c r="C32" s="296"/>
      <c r="D32" s="297"/>
    </row>
  </sheetData>
  <mergeCells count="1">
    <mergeCell ref="A1:D1"/>
  </mergeCells>
  <printOptions horizontalCentered="1"/>
  <pageMargins left="0.25" right="0.25" top="0.5" bottom="0.5" header="0.3" footer="0.3"/>
  <pageSetup orientation="portrait" r:id="rId1"/>
  <headerFooter>
    <oddFooter>&amp;L&amp;9&amp;A&amp;C&amp;10page &amp;P of &amp;N&amp;R&amp;9&amp;D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1:R75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8" sqref="M18"/>
    </sheetView>
  </sheetViews>
  <sheetFormatPr defaultColWidth="8.75" defaultRowHeight="15.75" x14ac:dyDescent="0.25"/>
  <cols>
    <col min="1" max="1" width="3.5" bestFit="1" customWidth="1"/>
    <col min="2" max="2" width="48.5" customWidth="1"/>
    <col min="3" max="14" width="7.375" style="5" bestFit="1" customWidth="1"/>
    <col min="15" max="15" width="7.375" style="5" customWidth="1"/>
    <col min="17" max="17" width="1.625" customWidth="1"/>
    <col min="18" max="18" width="71.75" bestFit="1" customWidth="1"/>
  </cols>
  <sheetData>
    <row r="1" spans="2:18" x14ac:dyDescent="0.25">
      <c r="B1" s="4" t="s">
        <v>745</v>
      </c>
      <c r="P1" s="6"/>
      <c r="Q1" s="6"/>
    </row>
    <row r="2" spans="2:18" x14ac:dyDescent="0.25">
      <c r="B2" s="7" t="s">
        <v>122</v>
      </c>
      <c r="P2" s="6"/>
      <c r="Q2" s="6"/>
    </row>
    <row r="3" spans="2:18" x14ac:dyDescent="0.25">
      <c r="P3" s="6"/>
      <c r="Q3" s="6"/>
    </row>
    <row r="4" spans="2:18" x14ac:dyDescent="0.25">
      <c r="C4" s="8" t="str">
        <f>'Fiscal Years'!B10</f>
        <v>FY2020</v>
      </c>
      <c r="D4" s="8" t="str">
        <f>'Fiscal Years'!C10</f>
        <v>FY2021</v>
      </c>
      <c r="E4" s="8" t="str">
        <f>'Fiscal Years'!D10</f>
        <v>FY2022</v>
      </c>
      <c r="F4" s="8" t="str">
        <f>'Fiscal Years'!E10</f>
        <v>FY2023</v>
      </c>
      <c r="G4" s="8" t="str">
        <f>'Fiscal Years'!F10</f>
        <v>FY2024</v>
      </c>
      <c r="H4" s="8" t="str">
        <f>'Fiscal Years'!G10</f>
        <v>FY2025</v>
      </c>
      <c r="I4" s="8" t="str">
        <f>'Fiscal Years'!H10</f>
        <v>FY2026</v>
      </c>
      <c r="J4" s="8" t="str">
        <f>'Fiscal Years'!I10</f>
        <v>FY2027</v>
      </c>
      <c r="K4" s="8" t="str">
        <f>'Fiscal Years'!J10</f>
        <v>FY2028</v>
      </c>
      <c r="L4" s="8" t="str">
        <f>'Fiscal Years'!K10</f>
        <v>FY2029</v>
      </c>
      <c r="M4" s="8" t="str">
        <f>'Fiscal Years'!L10</f>
        <v>FY2030</v>
      </c>
      <c r="N4" s="8" t="str">
        <f>'Fiscal Years'!M10</f>
        <v>FY2031</v>
      </c>
      <c r="O4" s="8" t="str">
        <f>'Fiscal Years'!N10</f>
        <v>FY2032</v>
      </c>
      <c r="P4" s="6"/>
      <c r="Q4" s="6"/>
    </row>
    <row r="5" spans="2:18" x14ac:dyDescent="0.25">
      <c r="B5" s="9" t="s">
        <v>136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6"/>
      <c r="Q5" s="6"/>
    </row>
    <row r="6" spans="2:18" x14ac:dyDescent="0.25">
      <c r="B6" s="10" t="s">
        <v>39</v>
      </c>
      <c r="P6" s="6"/>
      <c r="Q6" s="6"/>
    </row>
    <row r="7" spans="2:18" x14ac:dyDescent="0.25">
      <c r="B7" s="11" t="s">
        <v>40</v>
      </c>
      <c r="C7" s="12">
        <f>Revenues!C13</f>
        <v>0</v>
      </c>
      <c r="D7" s="12">
        <f>Revenues!D13</f>
        <v>0</v>
      </c>
      <c r="E7" s="12">
        <f>Revenues!E13</f>
        <v>0</v>
      </c>
      <c r="F7" s="12">
        <f>Revenues!F13</f>
        <v>0</v>
      </c>
      <c r="G7" s="12">
        <f>Revenues!G13</f>
        <v>0</v>
      </c>
      <c r="H7" s="12">
        <f>Revenues!H13</f>
        <v>0</v>
      </c>
      <c r="I7" s="12">
        <f>Revenues!I13</f>
        <v>0</v>
      </c>
      <c r="J7" s="12">
        <f>Revenues!J13</f>
        <v>0</v>
      </c>
      <c r="K7" s="12">
        <f>Revenues!K13</f>
        <v>0</v>
      </c>
      <c r="L7" s="12">
        <f>Revenues!L13</f>
        <v>0</v>
      </c>
      <c r="M7" s="12">
        <f>Revenues!M13</f>
        <v>0</v>
      </c>
      <c r="N7" s="12">
        <f>Revenues!N13</f>
        <v>0</v>
      </c>
      <c r="O7" s="12">
        <f>Revenues!O13</f>
        <v>0</v>
      </c>
      <c r="R7" s="824" t="s">
        <v>469</v>
      </c>
    </row>
    <row r="8" spans="2:18" x14ac:dyDescent="0.25">
      <c r="B8" s="11" t="s">
        <v>41</v>
      </c>
      <c r="C8" s="12">
        <f>Revenues!C19</f>
        <v>0</v>
      </c>
      <c r="D8" s="12">
        <f>Revenues!D19</f>
        <v>0</v>
      </c>
      <c r="E8" s="12">
        <f>Revenues!E19</f>
        <v>0</v>
      </c>
      <c r="F8" s="12">
        <f>Revenues!F19</f>
        <v>0</v>
      </c>
      <c r="G8" s="12">
        <f>Revenues!G19</f>
        <v>0</v>
      </c>
      <c r="H8" s="12">
        <f>Revenues!H19</f>
        <v>0</v>
      </c>
      <c r="I8" s="12">
        <f>Revenues!I19</f>
        <v>0</v>
      </c>
      <c r="J8" s="12">
        <f>Revenues!J19</f>
        <v>0</v>
      </c>
      <c r="K8" s="12">
        <f>Revenues!K19</f>
        <v>0</v>
      </c>
      <c r="L8" s="12">
        <f>Revenues!L19</f>
        <v>0</v>
      </c>
      <c r="M8" s="12">
        <f>Revenues!M19</f>
        <v>0</v>
      </c>
      <c r="N8" s="12">
        <f>Revenues!N19</f>
        <v>0</v>
      </c>
      <c r="O8" s="12">
        <f>Revenues!O19</f>
        <v>0</v>
      </c>
      <c r="R8" s="824"/>
    </row>
    <row r="9" spans="2:18" x14ac:dyDescent="0.25">
      <c r="B9" s="11" t="s">
        <v>422</v>
      </c>
      <c r="C9" s="12">
        <f>+Revenues!C21</f>
        <v>0</v>
      </c>
      <c r="D9" s="12">
        <f>+Revenues!D21</f>
        <v>0</v>
      </c>
      <c r="E9" s="12">
        <f>+Revenues!E21</f>
        <v>0</v>
      </c>
      <c r="F9" s="12">
        <f>+Revenues!F21</f>
        <v>0</v>
      </c>
      <c r="G9" s="12">
        <f>+Revenues!G21</f>
        <v>0</v>
      </c>
      <c r="H9" s="12">
        <f>+Revenues!H21</f>
        <v>0</v>
      </c>
      <c r="I9" s="12">
        <f>+Revenues!I21</f>
        <v>0</v>
      </c>
      <c r="J9" s="12">
        <f>+Revenues!J21</f>
        <v>0</v>
      </c>
      <c r="K9" s="12">
        <f>+Revenues!K21</f>
        <v>0</v>
      </c>
      <c r="L9" s="12">
        <f>+Revenues!L21</f>
        <v>0</v>
      </c>
      <c r="M9" s="12">
        <f>+Revenues!M21</f>
        <v>0</v>
      </c>
      <c r="N9" s="12">
        <f>+Revenues!N21</f>
        <v>0</v>
      </c>
      <c r="O9" s="12">
        <f>+Revenues!O21</f>
        <v>0</v>
      </c>
      <c r="R9" s="824"/>
    </row>
    <row r="10" spans="2:18" x14ac:dyDescent="0.25">
      <c r="B10" s="11" t="s">
        <v>577</v>
      </c>
      <c r="C10" s="12">
        <f>Revenues!C26</f>
        <v>0</v>
      </c>
      <c r="D10" s="12">
        <f>Revenues!D26</f>
        <v>0</v>
      </c>
      <c r="E10" s="12">
        <f>Revenues!E26</f>
        <v>0</v>
      </c>
      <c r="F10" s="12">
        <f>Revenues!F26</f>
        <v>0</v>
      </c>
      <c r="G10" s="12">
        <f>Revenues!G26</f>
        <v>0</v>
      </c>
      <c r="H10" s="12">
        <f>Revenues!H26</f>
        <v>0</v>
      </c>
      <c r="I10" s="12">
        <f>Revenues!I26</f>
        <v>0</v>
      </c>
      <c r="J10" s="12">
        <f>Revenues!J26</f>
        <v>0</v>
      </c>
      <c r="K10" s="12">
        <f>Revenues!K26</f>
        <v>0</v>
      </c>
      <c r="L10" s="12">
        <f>Revenues!L26</f>
        <v>0</v>
      </c>
      <c r="M10" s="12">
        <f>Revenues!M26</f>
        <v>0</v>
      </c>
      <c r="N10" s="12">
        <f>Revenues!N26</f>
        <v>0</v>
      </c>
      <c r="O10" s="12">
        <f>Revenues!O26</f>
        <v>0</v>
      </c>
      <c r="R10" s="824"/>
    </row>
    <row r="11" spans="2:18" x14ac:dyDescent="0.25">
      <c r="B11" s="11" t="s">
        <v>129</v>
      </c>
      <c r="C11" s="12">
        <f>Revenues!C31</f>
        <v>0</v>
      </c>
      <c r="D11" s="12">
        <f>Revenues!D31</f>
        <v>0</v>
      </c>
      <c r="E11" s="12">
        <f>Revenues!E31</f>
        <v>0</v>
      </c>
      <c r="F11" s="12">
        <f>Revenues!F31</f>
        <v>0</v>
      </c>
      <c r="G11" s="12">
        <f>Revenues!G31</f>
        <v>0</v>
      </c>
      <c r="H11" s="12">
        <f>Revenues!H31</f>
        <v>0</v>
      </c>
      <c r="I11" s="12">
        <f>Revenues!I31</f>
        <v>0</v>
      </c>
      <c r="J11" s="12">
        <f>Revenues!J31</f>
        <v>0</v>
      </c>
      <c r="K11" s="12">
        <f>Revenues!K31</f>
        <v>0</v>
      </c>
      <c r="L11" s="12">
        <f>Revenues!L31</f>
        <v>0</v>
      </c>
      <c r="M11" s="12">
        <f>Revenues!M31</f>
        <v>0</v>
      </c>
      <c r="N11" s="12">
        <f>Revenues!N31</f>
        <v>0</v>
      </c>
      <c r="O11" s="12">
        <f>Revenues!O31</f>
        <v>0</v>
      </c>
      <c r="R11" s="824"/>
    </row>
    <row r="12" spans="2:18" x14ac:dyDescent="0.25">
      <c r="B12" s="13" t="s">
        <v>232</v>
      </c>
      <c r="C12" s="14">
        <f t="shared" ref="C12:L12" si="0">SUM(C7:C11)</f>
        <v>0</v>
      </c>
      <c r="D12" s="14">
        <f t="shared" si="0"/>
        <v>0</v>
      </c>
      <c r="E12" s="14">
        <f t="shared" si="0"/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14">
        <f t="shared" si="0"/>
        <v>0</v>
      </c>
      <c r="M12" s="14">
        <f t="shared" ref="M12:N12" si="1">SUM(M7:M11)</f>
        <v>0</v>
      </c>
      <c r="N12" s="14">
        <f t="shared" si="1"/>
        <v>0</v>
      </c>
      <c r="O12" s="14">
        <f t="shared" ref="O12" si="2">SUM(O7:O11)</f>
        <v>0</v>
      </c>
    </row>
    <row r="13" spans="2:18" x14ac:dyDescent="0.25">
      <c r="B13" s="15" t="s">
        <v>156</v>
      </c>
      <c r="C13" s="16" t="str">
        <f>IFERROR((C12-#REF!)/#REF!,"")</f>
        <v/>
      </c>
      <c r="D13" s="16" t="str">
        <f t="shared" ref="D13:O13" si="3">IFERROR((D12-C12)/C12,"")</f>
        <v/>
      </c>
      <c r="E13" s="16" t="str">
        <f t="shared" si="3"/>
        <v/>
      </c>
      <c r="F13" s="16" t="str">
        <f t="shared" si="3"/>
        <v/>
      </c>
      <c r="G13" s="16" t="str">
        <f t="shared" si="3"/>
        <v/>
      </c>
      <c r="H13" s="16" t="str">
        <f t="shared" si="3"/>
        <v/>
      </c>
      <c r="I13" s="16" t="str">
        <f t="shared" si="3"/>
        <v/>
      </c>
      <c r="J13" s="16" t="str">
        <f t="shared" si="3"/>
        <v/>
      </c>
      <c r="K13" s="16" t="str">
        <f t="shared" si="3"/>
        <v/>
      </c>
      <c r="L13" s="16" t="str">
        <f t="shared" si="3"/>
        <v/>
      </c>
      <c r="M13" s="16" t="str">
        <f t="shared" si="3"/>
        <v/>
      </c>
      <c r="N13" s="16" t="str">
        <f t="shared" si="3"/>
        <v/>
      </c>
      <c r="O13" s="16" t="str">
        <f t="shared" si="3"/>
        <v/>
      </c>
    </row>
    <row r="14" spans="2:18" x14ac:dyDescent="0.25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2:18" x14ac:dyDescent="0.25">
      <c r="B15" s="10" t="s">
        <v>42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2:18" x14ac:dyDescent="0.25">
      <c r="B16" s="11" t="s">
        <v>43</v>
      </c>
      <c r="C16" s="12">
        <f>Expenditures!C10</f>
        <v>0</v>
      </c>
      <c r="D16" s="12">
        <f>Expenditures!D10</f>
        <v>0</v>
      </c>
      <c r="E16" s="12">
        <f>Expenditures!E10</f>
        <v>0</v>
      </c>
      <c r="F16" s="12">
        <f>Expenditures!F10</f>
        <v>0</v>
      </c>
      <c r="G16" s="12">
        <f>Expenditures!G10</f>
        <v>0</v>
      </c>
      <c r="H16" s="12">
        <f>Expenditures!H10</f>
        <v>0</v>
      </c>
      <c r="I16" s="12">
        <f>Expenditures!I10</f>
        <v>0</v>
      </c>
      <c r="J16" s="12">
        <f>Expenditures!J10</f>
        <v>0</v>
      </c>
      <c r="K16" s="12">
        <f>Expenditures!K10</f>
        <v>0</v>
      </c>
      <c r="L16" s="12">
        <f>Expenditures!L10</f>
        <v>0</v>
      </c>
      <c r="M16" s="12">
        <f>Expenditures!M10</f>
        <v>0</v>
      </c>
      <c r="N16" s="12">
        <f>Expenditures!N10</f>
        <v>0</v>
      </c>
      <c r="O16" s="12">
        <f>Expenditures!O10</f>
        <v>0</v>
      </c>
    </row>
    <row r="17" spans="2:17" x14ac:dyDescent="0.25">
      <c r="B17" s="11" t="s">
        <v>44</v>
      </c>
      <c r="C17" s="12">
        <f>Expenditures!C27</f>
        <v>0</v>
      </c>
      <c r="D17" s="12">
        <f>Expenditures!D27</f>
        <v>0</v>
      </c>
      <c r="E17" s="12">
        <f>Expenditures!E27</f>
        <v>0</v>
      </c>
      <c r="F17" s="12">
        <f>Expenditures!F27</f>
        <v>0</v>
      </c>
      <c r="G17" s="12">
        <f>Expenditures!G27</f>
        <v>0</v>
      </c>
      <c r="H17" s="12">
        <f>Expenditures!H27</f>
        <v>0</v>
      </c>
      <c r="I17" s="12">
        <f>Expenditures!I27</f>
        <v>0</v>
      </c>
      <c r="J17" s="12">
        <f>Expenditures!J27</f>
        <v>0</v>
      </c>
      <c r="K17" s="12">
        <f>Expenditures!K27</f>
        <v>0</v>
      </c>
      <c r="L17" s="12">
        <f>Expenditures!L27</f>
        <v>0</v>
      </c>
      <c r="M17" s="12">
        <f>Expenditures!M27</f>
        <v>0</v>
      </c>
      <c r="N17" s="12">
        <f>Expenditures!N27</f>
        <v>0</v>
      </c>
      <c r="O17" s="12">
        <f>Expenditures!O27</f>
        <v>0</v>
      </c>
    </row>
    <row r="18" spans="2:17" x14ac:dyDescent="0.25">
      <c r="B18" s="11" t="s">
        <v>45</v>
      </c>
      <c r="C18" s="12">
        <f>Expenditures!C51</f>
        <v>0</v>
      </c>
      <c r="D18" s="12">
        <f>Expenditures!D51</f>
        <v>0</v>
      </c>
      <c r="E18" s="12">
        <f>Expenditures!E51</f>
        <v>0</v>
      </c>
      <c r="F18" s="12">
        <f>Expenditures!F51</f>
        <v>0</v>
      </c>
      <c r="G18" s="12">
        <f>Expenditures!G51</f>
        <v>0</v>
      </c>
      <c r="H18" s="12">
        <f>Expenditures!H51</f>
        <v>0</v>
      </c>
      <c r="I18" s="12">
        <f>Expenditures!I51</f>
        <v>0</v>
      </c>
      <c r="J18" s="12">
        <f>Expenditures!J51</f>
        <v>0</v>
      </c>
      <c r="K18" s="12">
        <f>Expenditures!K51</f>
        <v>0</v>
      </c>
      <c r="L18" s="12">
        <f>Expenditures!L51</f>
        <v>0</v>
      </c>
      <c r="M18" s="12">
        <f>Expenditures!M51</f>
        <v>0</v>
      </c>
      <c r="N18" s="12">
        <f>Expenditures!N51</f>
        <v>0</v>
      </c>
      <c r="O18" s="12">
        <f>Expenditures!O51</f>
        <v>0</v>
      </c>
    </row>
    <row r="19" spans="2:17" x14ac:dyDescent="0.25">
      <c r="B19" s="11" t="s">
        <v>140</v>
      </c>
      <c r="C19" s="12">
        <f>Expenditures!C58</f>
        <v>0</v>
      </c>
      <c r="D19" s="12">
        <f>Expenditures!D58</f>
        <v>0</v>
      </c>
      <c r="E19" s="12">
        <f>Expenditures!E58</f>
        <v>0</v>
      </c>
      <c r="F19" s="12">
        <f>Expenditures!F58</f>
        <v>0</v>
      </c>
      <c r="G19" s="12">
        <f>Expenditures!G58</f>
        <v>0</v>
      </c>
      <c r="H19" s="12">
        <f>Expenditures!H58</f>
        <v>0</v>
      </c>
      <c r="I19" s="12">
        <f>Expenditures!I58</f>
        <v>0</v>
      </c>
      <c r="J19" s="12">
        <f>Expenditures!J58</f>
        <v>0</v>
      </c>
      <c r="K19" s="12">
        <f>Expenditures!K58</f>
        <v>0</v>
      </c>
      <c r="L19" s="12">
        <f>Expenditures!L58</f>
        <v>0</v>
      </c>
      <c r="M19" s="12">
        <f>Expenditures!M58</f>
        <v>0</v>
      </c>
      <c r="N19" s="12">
        <f>Expenditures!N58</f>
        <v>0</v>
      </c>
      <c r="O19" s="12">
        <f>Expenditures!O58</f>
        <v>0</v>
      </c>
    </row>
    <row r="20" spans="2:17" x14ac:dyDescent="0.25">
      <c r="B20" s="11" t="s">
        <v>151</v>
      </c>
      <c r="C20" s="12">
        <f>Expenditures!C64</f>
        <v>0</v>
      </c>
      <c r="D20" s="12">
        <f>Expenditures!D64</f>
        <v>0</v>
      </c>
      <c r="E20" s="12">
        <f>Expenditures!E64</f>
        <v>0</v>
      </c>
      <c r="F20" s="12">
        <f>Expenditures!F64</f>
        <v>0</v>
      </c>
      <c r="G20" s="12">
        <f>Expenditures!G64</f>
        <v>0</v>
      </c>
      <c r="H20" s="12">
        <f>Expenditures!H64</f>
        <v>0</v>
      </c>
      <c r="I20" s="12">
        <f>Expenditures!I64</f>
        <v>0</v>
      </c>
      <c r="J20" s="12">
        <f>Expenditures!J64</f>
        <v>0</v>
      </c>
      <c r="K20" s="12">
        <f>Expenditures!K64</f>
        <v>0</v>
      </c>
      <c r="L20" s="12">
        <f>Expenditures!L64</f>
        <v>0</v>
      </c>
      <c r="M20" s="12">
        <f>Expenditures!M64</f>
        <v>0</v>
      </c>
      <c r="N20" s="12">
        <f>Expenditures!N64</f>
        <v>0</v>
      </c>
      <c r="O20" s="12">
        <f>Expenditures!O64</f>
        <v>0</v>
      </c>
    </row>
    <row r="21" spans="2:17" x14ac:dyDescent="0.25">
      <c r="B21" s="11" t="s">
        <v>154</v>
      </c>
      <c r="C21" s="12">
        <f>Expenditures!C70</f>
        <v>0</v>
      </c>
      <c r="D21" s="12">
        <f>Expenditures!D70</f>
        <v>0</v>
      </c>
      <c r="E21" s="12">
        <f>Expenditures!E70</f>
        <v>0</v>
      </c>
      <c r="F21" s="12">
        <f>Expenditures!F70</f>
        <v>0</v>
      </c>
      <c r="G21" s="12">
        <f>Expenditures!G70</f>
        <v>0</v>
      </c>
      <c r="H21" s="12">
        <f>Expenditures!H70</f>
        <v>0</v>
      </c>
      <c r="I21" s="12">
        <f>Expenditures!I70</f>
        <v>0</v>
      </c>
      <c r="J21" s="12">
        <f>Expenditures!J70</f>
        <v>0</v>
      </c>
      <c r="K21" s="12">
        <f>Expenditures!K70</f>
        <v>0</v>
      </c>
      <c r="L21" s="12">
        <f>Expenditures!L70</f>
        <v>0</v>
      </c>
      <c r="M21" s="12">
        <f>Expenditures!M70</f>
        <v>0</v>
      </c>
      <c r="N21" s="12">
        <f>Expenditures!N70</f>
        <v>0</v>
      </c>
      <c r="O21" s="12">
        <f>Expenditures!O70</f>
        <v>0</v>
      </c>
    </row>
    <row r="22" spans="2:17" x14ac:dyDescent="0.25">
      <c r="B22" s="11" t="s">
        <v>89</v>
      </c>
      <c r="C22" s="12">
        <f>Expenditures!C80</f>
        <v>0</v>
      </c>
      <c r="D22" s="12">
        <f>Expenditures!D80</f>
        <v>0</v>
      </c>
      <c r="E22" s="12">
        <f>Expenditures!E80</f>
        <v>0</v>
      </c>
      <c r="F22" s="12">
        <f>Expenditures!F80</f>
        <v>0</v>
      </c>
      <c r="G22" s="12">
        <f>Expenditures!G80</f>
        <v>0</v>
      </c>
      <c r="H22" s="12">
        <f>Expenditures!H80</f>
        <v>0</v>
      </c>
      <c r="I22" s="12">
        <f>Expenditures!I80</f>
        <v>0</v>
      </c>
      <c r="J22" s="12">
        <f>Expenditures!J80</f>
        <v>0</v>
      </c>
      <c r="K22" s="12">
        <f>Expenditures!K80</f>
        <v>0</v>
      </c>
      <c r="L22" s="12">
        <f>Expenditures!L80</f>
        <v>0</v>
      </c>
      <c r="M22" s="12">
        <f>Expenditures!M80</f>
        <v>0</v>
      </c>
      <c r="N22" s="12">
        <f>Expenditures!N80</f>
        <v>0</v>
      </c>
      <c r="O22" s="12">
        <f>Expenditures!O80</f>
        <v>0</v>
      </c>
    </row>
    <row r="23" spans="2:17" x14ac:dyDescent="0.25">
      <c r="B23" s="11" t="s">
        <v>46</v>
      </c>
      <c r="C23" s="12">
        <f>Expenditures!C87</f>
        <v>0</v>
      </c>
      <c r="D23" s="12">
        <f>Expenditures!D87</f>
        <v>0</v>
      </c>
      <c r="E23" s="12">
        <f>Expenditures!E87</f>
        <v>0</v>
      </c>
      <c r="F23" s="12">
        <f>Expenditures!F87</f>
        <v>0</v>
      </c>
      <c r="G23" s="12">
        <f>Expenditures!G87</f>
        <v>0</v>
      </c>
      <c r="H23" s="12">
        <f>Expenditures!H87</f>
        <v>0</v>
      </c>
      <c r="I23" s="12">
        <f>Expenditures!I87</f>
        <v>0</v>
      </c>
      <c r="J23" s="12">
        <f>Expenditures!J87</f>
        <v>0</v>
      </c>
      <c r="K23" s="12">
        <f>Expenditures!K87</f>
        <v>0</v>
      </c>
      <c r="L23" s="12">
        <f>Expenditures!L87</f>
        <v>0</v>
      </c>
      <c r="M23" s="12">
        <f>Expenditures!M87</f>
        <v>0</v>
      </c>
      <c r="N23" s="12">
        <f>Expenditures!N87</f>
        <v>0</v>
      </c>
      <c r="O23" s="12">
        <f>Expenditures!O87</f>
        <v>0</v>
      </c>
      <c r="Q23" s="19"/>
    </row>
    <row r="24" spans="2:17" x14ac:dyDescent="0.25">
      <c r="B24" s="11" t="s">
        <v>138</v>
      </c>
      <c r="C24" s="12">
        <f>Expenditures!C93</f>
        <v>0</v>
      </c>
      <c r="D24" s="12">
        <f>Expenditures!D93</f>
        <v>0</v>
      </c>
      <c r="E24" s="12">
        <f>Expenditures!E93</f>
        <v>0</v>
      </c>
      <c r="F24" s="12">
        <f>Expenditures!F93</f>
        <v>0</v>
      </c>
      <c r="G24" s="12">
        <f>Expenditures!G93</f>
        <v>0</v>
      </c>
      <c r="H24" s="12">
        <f>Expenditures!H93</f>
        <v>0</v>
      </c>
      <c r="I24" s="12">
        <f>Expenditures!I93</f>
        <v>0</v>
      </c>
      <c r="J24" s="12">
        <f>Expenditures!J93</f>
        <v>0</v>
      </c>
      <c r="K24" s="12">
        <f>Expenditures!K93</f>
        <v>0</v>
      </c>
      <c r="L24" s="12">
        <f>Expenditures!L93</f>
        <v>0</v>
      </c>
      <c r="M24" s="12">
        <f>Expenditures!M93</f>
        <v>0</v>
      </c>
      <c r="N24" s="12">
        <f>Expenditures!N93</f>
        <v>0</v>
      </c>
      <c r="O24" s="12">
        <f>Expenditures!O93</f>
        <v>0</v>
      </c>
    </row>
    <row r="25" spans="2:17" x14ac:dyDescent="0.25">
      <c r="B25" s="11" t="s">
        <v>452</v>
      </c>
      <c r="C25" s="12">
        <f>Expenditures!C109</f>
        <v>0</v>
      </c>
      <c r="D25" s="12">
        <f>Expenditures!D109</f>
        <v>0</v>
      </c>
      <c r="E25" s="12">
        <f>Expenditures!E109</f>
        <v>0</v>
      </c>
      <c r="F25" s="12">
        <f>Expenditures!F109</f>
        <v>0</v>
      </c>
      <c r="G25" s="12">
        <f>Expenditures!G109</f>
        <v>0</v>
      </c>
      <c r="H25" s="12">
        <f>Expenditures!H109</f>
        <v>0</v>
      </c>
      <c r="I25" s="12">
        <f>Expenditures!I109</f>
        <v>0</v>
      </c>
      <c r="J25" s="12">
        <f>Expenditures!J109</f>
        <v>0</v>
      </c>
      <c r="K25" s="12">
        <f>Expenditures!K109</f>
        <v>0</v>
      </c>
      <c r="L25" s="12">
        <f>Expenditures!L109</f>
        <v>0</v>
      </c>
      <c r="M25" s="12">
        <f>Expenditures!M109</f>
        <v>0</v>
      </c>
      <c r="N25" s="12">
        <f>Expenditures!N109</f>
        <v>0</v>
      </c>
      <c r="O25" s="12">
        <f>Expenditures!O109</f>
        <v>0</v>
      </c>
    </row>
    <row r="26" spans="2:17" x14ac:dyDescent="0.25">
      <c r="B26" s="11" t="s">
        <v>139</v>
      </c>
      <c r="C26" s="12">
        <f>Expenditures!C112</f>
        <v>0</v>
      </c>
      <c r="D26" s="12">
        <f>Expenditures!D112</f>
        <v>0</v>
      </c>
      <c r="E26" s="12">
        <f>Expenditures!E112</f>
        <v>0</v>
      </c>
      <c r="F26" s="12">
        <f>Expenditures!F112</f>
        <v>0</v>
      </c>
      <c r="G26" s="12">
        <f>Expenditures!G112</f>
        <v>0</v>
      </c>
      <c r="H26" s="12">
        <f>Expenditures!H112</f>
        <v>0</v>
      </c>
      <c r="I26" s="12">
        <f>Expenditures!I112</f>
        <v>0</v>
      </c>
      <c r="J26" s="12">
        <f>Expenditures!J112</f>
        <v>0</v>
      </c>
      <c r="K26" s="12">
        <f>Expenditures!K112</f>
        <v>0</v>
      </c>
      <c r="L26" s="12">
        <f>Expenditures!L112</f>
        <v>0</v>
      </c>
      <c r="M26" s="12">
        <f>Expenditures!M112</f>
        <v>0</v>
      </c>
      <c r="N26" s="12">
        <f>Expenditures!N112</f>
        <v>0</v>
      </c>
      <c r="O26" s="12">
        <f>Expenditures!O112</f>
        <v>0</v>
      </c>
      <c r="Q26" s="19"/>
    </row>
    <row r="27" spans="2:17" x14ac:dyDescent="0.25">
      <c r="B27" s="11" t="s">
        <v>47</v>
      </c>
      <c r="C27" s="12">
        <f>Expenditures!C119</f>
        <v>0</v>
      </c>
      <c r="D27" s="12">
        <f>Expenditures!D119</f>
        <v>0</v>
      </c>
      <c r="E27" s="12">
        <f>Expenditures!E119</f>
        <v>0</v>
      </c>
      <c r="F27" s="12">
        <f>Expenditures!F119</f>
        <v>0</v>
      </c>
      <c r="G27" s="12">
        <f>Expenditures!G119</f>
        <v>0</v>
      </c>
      <c r="H27" s="12">
        <f>Expenditures!H119</f>
        <v>0</v>
      </c>
      <c r="I27" s="12">
        <f>Expenditures!I119</f>
        <v>0</v>
      </c>
      <c r="J27" s="12">
        <f>Expenditures!J119</f>
        <v>0</v>
      </c>
      <c r="K27" s="12">
        <f>Expenditures!K119</f>
        <v>0</v>
      </c>
      <c r="L27" s="12">
        <f>Expenditures!L119</f>
        <v>0</v>
      </c>
      <c r="M27" s="12">
        <f>Expenditures!M119</f>
        <v>0</v>
      </c>
      <c r="N27" s="12">
        <f>Expenditures!N119</f>
        <v>0</v>
      </c>
      <c r="O27" s="12">
        <f>Expenditures!O119</f>
        <v>0</v>
      </c>
    </row>
    <row r="28" spans="2:17" x14ac:dyDescent="0.25">
      <c r="B28" s="11" t="s">
        <v>244</v>
      </c>
      <c r="C28" s="12">
        <f>Expenditures!C131</f>
        <v>0</v>
      </c>
      <c r="D28" s="12">
        <f>Expenditures!D131</f>
        <v>0</v>
      </c>
      <c r="E28" s="12">
        <f>Expenditures!E131</f>
        <v>0</v>
      </c>
      <c r="F28" s="12">
        <f>Expenditures!F131</f>
        <v>0</v>
      </c>
      <c r="G28" s="12">
        <f>Expenditures!G131</f>
        <v>0</v>
      </c>
      <c r="H28" s="12">
        <f>Expenditures!H131</f>
        <v>0</v>
      </c>
      <c r="I28" s="12">
        <f>Expenditures!I131</f>
        <v>0</v>
      </c>
      <c r="J28" s="12">
        <f>Expenditures!J131</f>
        <v>0</v>
      </c>
      <c r="K28" s="12">
        <f>Expenditures!K131</f>
        <v>0</v>
      </c>
      <c r="L28" s="12">
        <f>Expenditures!L131</f>
        <v>0</v>
      </c>
      <c r="M28" s="12">
        <f>Expenditures!M131</f>
        <v>0</v>
      </c>
      <c r="N28" s="12">
        <f>Expenditures!N131</f>
        <v>0</v>
      </c>
      <c r="O28" s="12">
        <f>Expenditures!O131</f>
        <v>0</v>
      </c>
    </row>
    <row r="29" spans="2:17" x14ac:dyDescent="0.25">
      <c r="B29" s="13" t="s">
        <v>233</v>
      </c>
      <c r="C29" s="14">
        <f t="shared" ref="C29:M29" si="4">SUM(C16:C28)</f>
        <v>0</v>
      </c>
      <c r="D29" s="14">
        <f t="shared" si="4"/>
        <v>0</v>
      </c>
      <c r="E29" s="14">
        <f t="shared" si="4"/>
        <v>0</v>
      </c>
      <c r="F29" s="14">
        <f t="shared" si="4"/>
        <v>0</v>
      </c>
      <c r="G29" s="14">
        <f t="shared" si="4"/>
        <v>0</v>
      </c>
      <c r="H29" s="14">
        <f t="shared" si="4"/>
        <v>0</v>
      </c>
      <c r="I29" s="14">
        <f t="shared" si="4"/>
        <v>0</v>
      </c>
      <c r="J29" s="14">
        <f t="shared" si="4"/>
        <v>0</v>
      </c>
      <c r="K29" s="14">
        <f t="shared" si="4"/>
        <v>0</v>
      </c>
      <c r="L29" s="14">
        <f t="shared" si="4"/>
        <v>0</v>
      </c>
      <c r="M29" s="14">
        <f t="shared" si="4"/>
        <v>0</v>
      </c>
      <c r="N29" s="14">
        <f t="shared" ref="N29:O29" si="5">SUM(N16:N28)</f>
        <v>0</v>
      </c>
      <c r="O29" s="14">
        <f t="shared" si="5"/>
        <v>0</v>
      </c>
    </row>
    <row r="30" spans="2:17" x14ac:dyDescent="0.25">
      <c r="B30" s="20" t="s">
        <v>795</v>
      </c>
      <c r="C30" s="21">
        <f t="shared" ref="C30:M30" si="6">C12-C29</f>
        <v>0</v>
      </c>
      <c r="D30" s="21">
        <f t="shared" si="6"/>
        <v>0</v>
      </c>
      <c r="E30" s="21">
        <f t="shared" si="6"/>
        <v>0</v>
      </c>
      <c r="F30" s="21">
        <f t="shared" si="6"/>
        <v>0</v>
      </c>
      <c r="G30" s="21">
        <f t="shared" si="6"/>
        <v>0</v>
      </c>
      <c r="H30" s="21">
        <f t="shared" si="6"/>
        <v>0</v>
      </c>
      <c r="I30" s="21">
        <f t="shared" si="6"/>
        <v>0</v>
      </c>
      <c r="J30" s="21">
        <f t="shared" si="6"/>
        <v>0</v>
      </c>
      <c r="K30" s="21">
        <f t="shared" si="6"/>
        <v>0</v>
      </c>
      <c r="L30" s="21">
        <f t="shared" si="6"/>
        <v>0</v>
      </c>
      <c r="M30" s="21">
        <f t="shared" si="6"/>
        <v>0</v>
      </c>
      <c r="N30" s="21">
        <f t="shared" ref="N30:O30" si="7">N12-N29</f>
        <v>0</v>
      </c>
      <c r="O30" s="21">
        <f t="shared" si="7"/>
        <v>0</v>
      </c>
    </row>
    <row r="31" spans="2:17" x14ac:dyDescent="0.25">
      <c r="B31" s="15" t="s">
        <v>157</v>
      </c>
      <c r="C31" s="22" t="str">
        <f>IFERROR((C29-#REF!)/#REF!,"")</f>
        <v/>
      </c>
      <c r="D31" s="22" t="str">
        <f t="shared" ref="D31:J31" si="8">IFERROR((D29-C29)/C29,"")</f>
        <v/>
      </c>
      <c r="E31" s="22" t="str">
        <f t="shared" si="8"/>
        <v/>
      </c>
      <c r="F31" s="22" t="str">
        <f t="shared" si="8"/>
        <v/>
      </c>
      <c r="G31" s="22" t="str">
        <f t="shared" si="8"/>
        <v/>
      </c>
      <c r="H31" s="22" t="str">
        <f t="shared" si="8"/>
        <v/>
      </c>
      <c r="I31" s="22" t="str">
        <f t="shared" si="8"/>
        <v/>
      </c>
      <c r="J31" s="22" t="str">
        <f t="shared" si="8"/>
        <v/>
      </c>
      <c r="K31" s="22" t="str">
        <f t="shared" ref="K31" si="9">IFERROR((K29-J29)/J29,"")</f>
        <v/>
      </c>
      <c r="L31" s="22" t="str">
        <f t="shared" ref="L31" si="10">IFERROR((L29-K29)/K29,"")</f>
        <v/>
      </c>
      <c r="M31" s="22" t="str">
        <f t="shared" ref="M31:O31" si="11">IFERROR((M29-L29)/L29,"")</f>
        <v/>
      </c>
      <c r="N31" s="22" t="str">
        <f t="shared" si="11"/>
        <v/>
      </c>
      <c r="O31" s="22" t="str">
        <f t="shared" si="11"/>
        <v/>
      </c>
    </row>
    <row r="32" spans="2:17" x14ac:dyDescent="0.2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7" x14ac:dyDescent="0.25">
      <c r="B33" s="10" t="s">
        <v>48</v>
      </c>
      <c r="C33" s="23"/>
      <c r="D33" s="23"/>
      <c r="E33" s="23"/>
      <c r="F33" s="23"/>
      <c r="G33" s="24"/>
      <c r="H33" s="23"/>
      <c r="I33" s="23"/>
      <c r="J33" s="23"/>
      <c r="K33" s="23"/>
      <c r="L33" s="23"/>
      <c r="M33" s="23"/>
      <c r="N33" s="23"/>
      <c r="O33" s="23"/>
    </row>
    <row r="34" spans="1:17" x14ac:dyDescent="0.25">
      <c r="B34" s="11" t="s">
        <v>256</v>
      </c>
      <c r="C34" s="25">
        <f>Revenues!C50</f>
        <v>0</v>
      </c>
      <c r="D34" s="25">
        <f>Revenues!D50</f>
        <v>0</v>
      </c>
      <c r="E34" s="25">
        <f>Revenues!E50</f>
        <v>0</v>
      </c>
      <c r="F34" s="25">
        <f>Revenues!F50</f>
        <v>0</v>
      </c>
      <c r="G34" s="25">
        <f>Revenues!G50</f>
        <v>0</v>
      </c>
      <c r="H34" s="25">
        <f>Revenues!H50</f>
        <v>0</v>
      </c>
      <c r="I34" s="25">
        <f>Revenues!I50</f>
        <v>0</v>
      </c>
      <c r="J34" s="25">
        <f>Revenues!J50</f>
        <v>0</v>
      </c>
      <c r="K34" s="25">
        <f>Revenues!K50</f>
        <v>0</v>
      </c>
      <c r="L34" s="25">
        <f>Revenues!L50</f>
        <v>0</v>
      </c>
      <c r="M34" s="25">
        <f>Revenues!M50</f>
        <v>0</v>
      </c>
      <c r="N34" s="25">
        <f>Revenues!N50</f>
        <v>0</v>
      </c>
      <c r="O34" s="25">
        <f>Revenues!O50</f>
        <v>0</v>
      </c>
    </row>
    <row r="35" spans="1:17" x14ac:dyDescent="0.25">
      <c r="B35" s="11" t="s">
        <v>257</v>
      </c>
      <c r="C35" s="25">
        <f>'Enterprise Funds'!C29+'Enterprise Funds'!C30+'Enterprise Funds'!C65+'Enterprise Funds'!C66+'Enterprise Funds'!C101+'Enterprise Funds'!C102+'Enterprise Funds'!C137+'Enterprise Funds'!C138+'Enterprise Funds'!C173+'Enterprise Funds'!C174</f>
        <v>0</v>
      </c>
      <c r="D35" s="25">
        <f>'Enterprise Funds'!D29+'Enterprise Funds'!D30+'Enterprise Funds'!D65+'Enterprise Funds'!D66+'Enterprise Funds'!D101+'Enterprise Funds'!D102+'Enterprise Funds'!D137+'Enterprise Funds'!D138+'Enterprise Funds'!D173+'Enterprise Funds'!D174</f>
        <v>0</v>
      </c>
      <c r="E35" s="25">
        <f>'Enterprise Funds'!E29+'Enterprise Funds'!E30+'Enterprise Funds'!E65+'Enterprise Funds'!E66+'Enterprise Funds'!E101+'Enterprise Funds'!E102+'Enterprise Funds'!E137+'Enterprise Funds'!E138+'Enterprise Funds'!E173+'Enterprise Funds'!E174</f>
        <v>0</v>
      </c>
      <c r="F35" s="25">
        <f>'Enterprise Funds'!F29+'Enterprise Funds'!F30+'Enterprise Funds'!F65+'Enterprise Funds'!F66+'Enterprise Funds'!F101+'Enterprise Funds'!F102+'Enterprise Funds'!F137+'Enterprise Funds'!F138+'Enterprise Funds'!F173+'Enterprise Funds'!F174</f>
        <v>0</v>
      </c>
      <c r="G35" s="25">
        <f>'Enterprise Funds'!G29+'Enterprise Funds'!G30+'Enterprise Funds'!G65+'Enterprise Funds'!G66+'Enterprise Funds'!G101+'Enterprise Funds'!G102+'Enterprise Funds'!G137+'Enterprise Funds'!G138+'Enterprise Funds'!G173+'Enterprise Funds'!G174</f>
        <v>0</v>
      </c>
      <c r="H35" s="25">
        <f>'Enterprise Funds'!H29+'Enterprise Funds'!H30+'Enterprise Funds'!H65+'Enterprise Funds'!H66+'Enterprise Funds'!H101+'Enterprise Funds'!H102+'Enterprise Funds'!H137+'Enterprise Funds'!H138+'Enterprise Funds'!H173+'Enterprise Funds'!H174</f>
        <v>0</v>
      </c>
      <c r="I35" s="25">
        <f>'Enterprise Funds'!I29+'Enterprise Funds'!I30+'Enterprise Funds'!I65+'Enterprise Funds'!I66+'Enterprise Funds'!I101+'Enterprise Funds'!I102+'Enterprise Funds'!I137+'Enterprise Funds'!I138+'Enterprise Funds'!I173+'Enterprise Funds'!I174</f>
        <v>0</v>
      </c>
      <c r="J35" s="25">
        <f>'Enterprise Funds'!J29+'Enterprise Funds'!J30+'Enterprise Funds'!J65+'Enterprise Funds'!J66+'Enterprise Funds'!J101+'Enterprise Funds'!J102+'Enterprise Funds'!J137+'Enterprise Funds'!J138+'Enterprise Funds'!J173+'Enterprise Funds'!J174</f>
        <v>0</v>
      </c>
      <c r="K35" s="25">
        <f>'Enterprise Funds'!K29+'Enterprise Funds'!K30+'Enterprise Funds'!K65+'Enterprise Funds'!K66+'Enterprise Funds'!K101+'Enterprise Funds'!K102+'Enterprise Funds'!K137+'Enterprise Funds'!K138+'Enterprise Funds'!K173+'Enterprise Funds'!K174</f>
        <v>0</v>
      </c>
      <c r="L35" s="25">
        <f>'Enterprise Funds'!L29+'Enterprise Funds'!L30+'Enterprise Funds'!L65+'Enterprise Funds'!L66+'Enterprise Funds'!L101+'Enterprise Funds'!L102+'Enterprise Funds'!L137+'Enterprise Funds'!L138+'Enterprise Funds'!L173+'Enterprise Funds'!L174</f>
        <v>0</v>
      </c>
      <c r="M35" s="25">
        <f>'Enterprise Funds'!M29+'Enterprise Funds'!M30+'Enterprise Funds'!M65+'Enterprise Funds'!M66+'Enterprise Funds'!M101+'Enterprise Funds'!M102+'Enterprise Funds'!M137+'Enterprise Funds'!M138+'Enterprise Funds'!M173+'Enterprise Funds'!M174</f>
        <v>0</v>
      </c>
      <c r="N35" s="25">
        <f>'Enterprise Funds'!N29+'Enterprise Funds'!N30+'Enterprise Funds'!N65+'Enterprise Funds'!N66+'Enterprise Funds'!N101+'Enterprise Funds'!N102+'Enterprise Funds'!N137+'Enterprise Funds'!N138+'Enterprise Funds'!N173+'Enterprise Funds'!N174</f>
        <v>0</v>
      </c>
      <c r="O35" s="25">
        <f>'Enterprise Funds'!O29+'Enterprise Funds'!O30+'Enterprise Funds'!O65+'Enterprise Funds'!O66+'Enterprise Funds'!O101+'Enterprise Funds'!O102+'Enterprise Funds'!O137+'Enterprise Funds'!O138+'Enterprise Funds'!O173+'Enterprise Funds'!O174</f>
        <v>0</v>
      </c>
    </row>
    <row r="36" spans="1:17" x14ac:dyDescent="0.25">
      <c r="B36" s="26" t="s">
        <v>796</v>
      </c>
      <c r="C36" s="27">
        <f t="shared" ref="C36:F36" si="12">C34-C35</f>
        <v>0</v>
      </c>
      <c r="D36" s="27">
        <f t="shared" si="12"/>
        <v>0</v>
      </c>
      <c r="E36" s="27">
        <f t="shared" si="12"/>
        <v>0</v>
      </c>
      <c r="F36" s="27">
        <f t="shared" si="12"/>
        <v>0</v>
      </c>
      <c r="G36" s="27">
        <f t="shared" ref="G36:L36" si="13">G34-G35</f>
        <v>0</v>
      </c>
      <c r="H36" s="27">
        <f t="shared" si="13"/>
        <v>0</v>
      </c>
      <c r="I36" s="27">
        <f t="shared" si="13"/>
        <v>0</v>
      </c>
      <c r="J36" s="27">
        <f t="shared" si="13"/>
        <v>0</v>
      </c>
      <c r="K36" s="27">
        <f t="shared" si="13"/>
        <v>0</v>
      </c>
      <c r="L36" s="27">
        <f t="shared" si="13"/>
        <v>0</v>
      </c>
      <c r="M36" s="27">
        <f t="shared" ref="M36:N36" si="14">M34-M35</f>
        <v>0</v>
      </c>
      <c r="N36" s="27">
        <f t="shared" si="14"/>
        <v>0</v>
      </c>
      <c r="O36" s="27">
        <f t="shared" ref="O36" si="15">O34-O35</f>
        <v>0</v>
      </c>
    </row>
    <row r="37" spans="1:17" x14ac:dyDescent="0.25">
      <c r="B37" s="15" t="s">
        <v>317</v>
      </c>
      <c r="C37" s="28" t="str">
        <f>IFERROR((C34-#REF!)/#REF!,"")</f>
        <v/>
      </c>
      <c r="D37" s="28" t="str">
        <f t="shared" ref="D37:G37" si="16">IFERROR((D34-C34)/C34,"")</f>
        <v/>
      </c>
      <c r="E37" s="28" t="str">
        <f t="shared" si="16"/>
        <v/>
      </c>
      <c r="F37" s="28" t="str">
        <f t="shared" si="16"/>
        <v/>
      </c>
      <c r="G37" s="28" t="str">
        <f t="shared" si="16"/>
        <v/>
      </c>
      <c r="H37" s="28" t="str">
        <f t="shared" ref="H37:O37" si="17">IFERROR((H34-G34)/G34,"")</f>
        <v/>
      </c>
      <c r="I37" s="28" t="str">
        <f t="shared" si="17"/>
        <v/>
      </c>
      <c r="J37" s="28" t="str">
        <f t="shared" si="17"/>
        <v/>
      </c>
      <c r="K37" s="28" t="str">
        <f t="shared" si="17"/>
        <v/>
      </c>
      <c r="L37" s="28" t="str">
        <f t="shared" si="17"/>
        <v/>
      </c>
      <c r="M37" s="28" t="str">
        <f t="shared" si="17"/>
        <v/>
      </c>
      <c r="N37" s="28" t="str">
        <f t="shared" si="17"/>
        <v/>
      </c>
      <c r="O37" s="28" t="str">
        <f t="shared" si="17"/>
        <v/>
      </c>
    </row>
    <row r="38" spans="1:17" s="33" customFormat="1" x14ac:dyDescent="0.25">
      <c r="A38" s="29"/>
      <c r="B38" s="30"/>
      <c r="C38" s="31"/>
      <c r="D38" s="31"/>
      <c r="E38" s="31"/>
      <c r="F38" s="1"/>
      <c r="G38" s="1"/>
      <c r="H38" s="1"/>
      <c r="I38" s="1"/>
      <c r="J38" s="1"/>
      <c r="K38" s="1"/>
      <c r="L38" s="1"/>
      <c r="M38" s="1"/>
      <c r="N38" s="1"/>
      <c r="O38" s="1"/>
      <c r="P38" s="32"/>
    </row>
    <row r="39" spans="1:17" s="34" customFormat="1" x14ac:dyDescent="0.25">
      <c r="B39" s="35" t="s">
        <v>841</v>
      </c>
      <c r="C39" s="36"/>
      <c r="D39" s="36"/>
      <c r="E39" s="36"/>
      <c r="F39" s="36"/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8"/>
    </row>
    <row r="40" spans="1:17" s="39" customFormat="1" x14ac:dyDescent="0.25">
      <c r="B40" s="40" t="s">
        <v>300</v>
      </c>
      <c r="C40" s="41">
        <f>Revenues!C56</f>
        <v>0</v>
      </c>
      <c r="D40" s="41">
        <f>Revenues!D56</f>
        <v>0</v>
      </c>
      <c r="E40" s="41">
        <f>Revenues!E56</f>
        <v>0</v>
      </c>
      <c r="F40" s="41">
        <f>Revenues!F56</f>
        <v>0</v>
      </c>
      <c r="G40" s="41">
        <f>Revenues!G56</f>
        <v>0</v>
      </c>
      <c r="H40" s="41">
        <f>Revenues!H56</f>
        <v>0</v>
      </c>
      <c r="I40" s="41">
        <f>Revenues!I56</f>
        <v>0</v>
      </c>
      <c r="J40" s="41">
        <f>Revenues!J56</f>
        <v>0</v>
      </c>
      <c r="K40" s="41">
        <f>Revenues!K56</f>
        <v>0</v>
      </c>
      <c r="L40" s="41">
        <f>Revenues!L56</f>
        <v>0</v>
      </c>
      <c r="M40" s="41">
        <f>Revenues!M56</f>
        <v>0</v>
      </c>
      <c r="N40" s="41">
        <f>Revenues!N56</f>
        <v>0</v>
      </c>
      <c r="O40" s="41">
        <f>Revenues!O56</f>
        <v>0</v>
      </c>
      <c r="P40" s="42"/>
      <c r="Q40" s="43"/>
    </row>
    <row r="41" spans="1:17" s="39" customFormat="1" x14ac:dyDescent="0.25">
      <c r="B41" s="40" t="s">
        <v>301</v>
      </c>
      <c r="C41" s="41">
        <f>+C40</f>
        <v>0</v>
      </c>
      <c r="D41" s="41">
        <f t="shared" ref="D41:N41" si="18">+D40</f>
        <v>0</v>
      </c>
      <c r="E41" s="41">
        <f t="shared" si="18"/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  <c r="O41" s="41">
        <f t="shared" ref="O41" si="19">+O40</f>
        <v>0</v>
      </c>
      <c r="P41" s="42"/>
      <c r="Q41" s="43"/>
    </row>
    <row r="42" spans="1:17" s="33" customFormat="1" x14ac:dyDescent="0.25">
      <c r="B42" s="44" t="s">
        <v>797</v>
      </c>
      <c r="C42" s="45">
        <f t="shared" ref="C42:G42" si="20">+C40-C41</f>
        <v>0</v>
      </c>
      <c r="D42" s="45">
        <f t="shared" si="20"/>
        <v>0</v>
      </c>
      <c r="E42" s="45">
        <f t="shared" si="20"/>
        <v>0</v>
      </c>
      <c r="F42" s="45">
        <f t="shared" si="20"/>
        <v>0</v>
      </c>
      <c r="G42" s="45">
        <f t="shared" si="20"/>
        <v>0</v>
      </c>
      <c r="H42" s="45">
        <f t="shared" ref="H42:M42" si="21">+H40-H41</f>
        <v>0</v>
      </c>
      <c r="I42" s="45">
        <f t="shared" si="21"/>
        <v>0</v>
      </c>
      <c r="J42" s="45">
        <f t="shared" si="21"/>
        <v>0</v>
      </c>
      <c r="K42" s="45">
        <f t="shared" si="21"/>
        <v>0</v>
      </c>
      <c r="L42" s="45">
        <f t="shared" si="21"/>
        <v>0</v>
      </c>
      <c r="M42" s="45">
        <f t="shared" si="21"/>
        <v>0</v>
      </c>
      <c r="N42" s="45">
        <f t="shared" ref="N42:O42" si="22">+N40-N41</f>
        <v>0</v>
      </c>
      <c r="O42" s="45">
        <f t="shared" si="22"/>
        <v>0</v>
      </c>
      <c r="P42" s="1"/>
      <c r="Q42" s="46"/>
    </row>
    <row r="43" spans="1:17" x14ac:dyDescent="0.25">
      <c r="B43" s="15" t="s">
        <v>318</v>
      </c>
      <c r="C43" s="28" t="str">
        <f>IFERROR((C40-#REF!)/#REF!,"")</f>
        <v/>
      </c>
      <c r="D43" s="28" t="str">
        <f t="shared" ref="D43:G43" si="23">IFERROR((D40-C40)/C40,"")</f>
        <v/>
      </c>
      <c r="E43" s="28" t="str">
        <f t="shared" si="23"/>
        <v/>
      </c>
      <c r="F43" s="28" t="str">
        <f t="shared" si="23"/>
        <v/>
      </c>
      <c r="G43" s="28" t="str">
        <f t="shared" si="23"/>
        <v/>
      </c>
      <c r="H43" s="28" t="str">
        <f t="shared" ref="H43:O43" si="24">IFERROR((H40-G40)/G40,"")</f>
        <v/>
      </c>
      <c r="I43" s="28" t="str">
        <f t="shared" si="24"/>
        <v/>
      </c>
      <c r="J43" s="28" t="str">
        <f t="shared" si="24"/>
        <v/>
      </c>
      <c r="K43" s="28" t="str">
        <f t="shared" si="24"/>
        <v/>
      </c>
      <c r="L43" s="28" t="str">
        <f t="shared" si="24"/>
        <v/>
      </c>
      <c r="M43" s="28" t="str">
        <f t="shared" si="24"/>
        <v/>
      </c>
      <c r="N43" s="28" t="str">
        <f t="shared" si="24"/>
        <v/>
      </c>
      <c r="O43" s="28" t="str">
        <f t="shared" si="24"/>
        <v/>
      </c>
    </row>
    <row r="44" spans="1:17" x14ac:dyDescent="0.25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1:17" s="1" customFormat="1" x14ac:dyDescent="0.25">
      <c r="B45" s="35" t="s">
        <v>260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49"/>
    </row>
    <row r="46" spans="1:17" s="42" customFormat="1" x14ac:dyDescent="0.25">
      <c r="B46" s="40" t="s">
        <v>136</v>
      </c>
      <c r="C46" s="41">
        <f t="shared" ref="C46:M46" si="25">C12</f>
        <v>0</v>
      </c>
      <c r="D46" s="41">
        <f t="shared" si="25"/>
        <v>0</v>
      </c>
      <c r="E46" s="41">
        <f t="shared" si="25"/>
        <v>0</v>
      </c>
      <c r="F46" s="41">
        <f t="shared" si="25"/>
        <v>0</v>
      </c>
      <c r="G46" s="41">
        <f t="shared" si="25"/>
        <v>0</v>
      </c>
      <c r="H46" s="41">
        <f t="shared" si="25"/>
        <v>0</v>
      </c>
      <c r="I46" s="41">
        <f t="shared" si="25"/>
        <v>0</v>
      </c>
      <c r="J46" s="41">
        <f t="shared" si="25"/>
        <v>0</v>
      </c>
      <c r="K46" s="41">
        <f t="shared" si="25"/>
        <v>0</v>
      </c>
      <c r="L46" s="41">
        <f t="shared" si="25"/>
        <v>0</v>
      </c>
      <c r="M46" s="41">
        <f t="shared" si="25"/>
        <v>0</v>
      </c>
      <c r="N46" s="41">
        <f t="shared" ref="N46:O46" si="26">N12</f>
        <v>0</v>
      </c>
      <c r="O46" s="41">
        <f t="shared" si="26"/>
        <v>0</v>
      </c>
    </row>
    <row r="47" spans="1:17" s="42" customFormat="1" x14ac:dyDescent="0.25">
      <c r="B47" s="40" t="s">
        <v>215</v>
      </c>
      <c r="C47" s="41">
        <f t="shared" ref="C47:G47" si="27">C34</f>
        <v>0</v>
      </c>
      <c r="D47" s="41">
        <f t="shared" si="27"/>
        <v>0</v>
      </c>
      <c r="E47" s="41">
        <f t="shared" si="27"/>
        <v>0</v>
      </c>
      <c r="F47" s="41">
        <f t="shared" si="27"/>
        <v>0</v>
      </c>
      <c r="G47" s="41">
        <f t="shared" si="27"/>
        <v>0</v>
      </c>
      <c r="H47" s="41">
        <f t="shared" ref="H47:M47" si="28">H34</f>
        <v>0</v>
      </c>
      <c r="I47" s="41">
        <f t="shared" si="28"/>
        <v>0</v>
      </c>
      <c r="J47" s="41">
        <f t="shared" si="28"/>
        <v>0</v>
      </c>
      <c r="K47" s="41">
        <f t="shared" si="28"/>
        <v>0</v>
      </c>
      <c r="L47" s="41">
        <f t="shared" si="28"/>
        <v>0</v>
      </c>
      <c r="M47" s="41">
        <f t="shared" si="28"/>
        <v>0</v>
      </c>
      <c r="N47" s="41">
        <f t="shared" ref="N47:O47" si="29">N34</f>
        <v>0</v>
      </c>
      <c r="O47" s="41">
        <f t="shared" si="29"/>
        <v>0</v>
      </c>
    </row>
    <row r="48" spans="1:17" s="42" customFormat="1" x14ac:dyDescent="0.25">
      <c r="B48" s="40" t="s">
        <v>214</v>
      </c>
      <c r="C48" s="41">
        <f t="shared" ref="C48:G48" si="30">C40</f>
        <v>0</v>
      </c>
      <c r="D48" s="41">
        <f t="shared" si="30"/>
        <v>0</v>
      </c>
      <c r="E48" s="41">
        <f t="shared" si="30"/>
        <v>0</v>
      </c>
      <c r="F48" s="41">
        <f t="shared" si="30"/>
        <v>0</v>
      </c>
      <c r="G48" s="41">
        <f t="shared" si="30"/>
        <v>0</v>
      </c>
      <c r="H48" s="41">
        <f t="shared" ref="H48:M48" si="31">H40</f>
        <v>0</v>
      </c>
      <c r="I48" s="41">
        <f t="shared" si="31"/>
        <v>0</v>
      </c>
      <c r="J48" s="41">
        <f t="shared" si="31"/>
        <v>0</v>
      </c>
      <c r="K48" s="41">
        <f t="shared" si="31"/>
        <v>0</v>
      </c>
      <c r="L48" s="41">
        <f t="shared" si="31"/>
        <v>0</v>
      </c>
      <c r="M48" s="41">
        <f t="shared" si="31"/>
        <v>0</v>
      </c>
      <c r="N48" s="41">
        <f t="shared" ref="N48:O48" si="32">N40</f>
        <v>0</v>
      </c>
      <c r="O48" s="41">
        <f t="shared" si="32"/>
        <v>0</v>
      </c>
    </row>
    <row r="49" spans="1:16" s="53" customFormat="1" x14ac:dyDescent="0.25">
      <c r="A49" s="50" t="s">
        <v>164</v>
      </c>
      <c r="B49" s="51" t="s">
        <v>216</v>
      </c>
      <c r="C49" s="52">
        <f t="shared" ref="C49:H49" si="33">SUM(C46:C48)</f>
        <v>0</v>
      </c>
      <c r="D49" s="52">
        <f t="shared" si="33"/>
        <v>0</v>
      </c>
      <c r="E49" s="52">
        <f t="shared" si="33"/>
        <v>0</v>
      </c>
      <c r="F49" s="52">
        <f t="shared" si="33"/>
        <v>0</v>
      </c>
      <c r="G49" s="52">
        <f t="shared" si="33"/>
        <v>0</v>
      </c>
      <c r="H49" s="52">
        <f t="shared" si="33"/>
        <v>0</v>
      </c>
      <c r="I49" s="52">
        <f t="shared" ref="I49:N49" si="34">SUM(I46:I48)</f>
        <v>0</v>
      </c>
      <c r="J49" s="52">
        <f t="shared" si="34"/>
        <v>0</v>
      </c>
      <c r="K49" s="52">
        <f t="shared" si="34"/>
        <v>0</v>
      </c>
      <c r="L49" s="52">
        <f t="shared" si="34"/>
        <v>0</v>
      </c>
      <c r="M49" s="52">
        <f t="shared" si="34"/>
        <v>0</v>
      </c>
      <c r="N49" s="52">
        <f t="shared" si="34"/>
        <v>0</v>
      </c>
      <c r="O49" s="52">
        <f t="shared" ref="O49" si="35">SUM(O46:O48)</f>
        <v>0</v>
      </c>
    </row>
    <row r="50" spans="1:16" x14ac:dyDescent="0.25"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6" s="42" customFormat="1" x14ac:dyDescent="0.25">
      <c r="B51" s="40" t="s">
        <v>136</v>
      </c>
      <c r="C51" s="41">
        <f t="shared" ref="C51:H51" si="36">C29</f>
        <v>0</v>
      </c>
      <c r="D51" s="41">
        <f t="shared" si="36"/>
        <v>0</v>
      </c>
      <c r="E51" s="41">
        <f t="shared" si="36"/>
        <v>0</v>
      </c>
      <c r="F51" s="41">
        <f t="shared" si="36"/>
        <v>0</v>
      </c>
      <c r="G51" s="41">
        <f t="shared" si="36"/>
        <v>0</v>
      </c>
      <c r="H51" s="41">
        <f t="shared" si="36"/>
        <v>0</v>
      </c>
      <c r="I51" s="41">
        <f t="shared" ref="I51:N51" si="37">I29</f>
        <v>0</v>
      </c>
      <c r="J51" s="41">
        <f t="shared" si="37"/>
        <v>0</v>
      </c>
      <c r="K51" s="41">
        <f t="shared" si="37"/>
        <v>0</v>
      </c>
      <c r="L51" s="41">
        <f t="shared" si="37"/>
        <v>0</v>
      </c>
      <c r="M51" s="41">
        <f t="shared" si="37"/>
        <v>0</v>
      </c>
      <c r="N51" s="41">
        <f t="shared" si="37"/>
        <v>0</v>
      </c>
      <c r="O51" s="41">
        <f t="shared" ref="O51" si="38">O29</f>
        <v>0</v>
      </c>
    </row>
    <row r="52" spans="1:16" s="42" customFormat="1" x14ac:dyDescent="0.25">
      <c r="B52" s="40" t="s">
        <v>215</v>
      </c>
      <c r="C52" s="41">
        <f t="shared" ref="C52:G52" si="39">C35</f>
        <v>0</v>
      </c>
      <c r="D52" s="41">
        <f t="shared" si="39"/>
        <v>0</v>
      </c>
      <c r="E52" s="41">
        <f t="shared" si="39"/>
        <v>0</v>
      </c>
      <c r="F52" s="41">
        <f t="shared" si="39"/>
        <v>0</v>
      </c>
      <c r="G52" s="41">
        <f t="shared" si="39"/>
        <v>0</v>
      </c>
      <c r="H52" s="41">
        <f t="shared" ref="H52:M52" si="40">H35</f>
        <v>0</v>
      </c>
      <c r="I52" s="41">
        <f t="shared" si="40"/>
        <v>0</v>
      </c>
      <c r="J52" s="41">
        <f t="shared" si="40"/>
        <v>0</v>
      </c>
      <c r="K52" s="41">
        <f t="shared" si="40"/>
        <v>0</v>
      </c>
      <c r="L52" s="41">
        <f t="shared" si="40"/>
        <v>0</v>
      </c>
      <c r="M52" s="41">
        <f t="shared" si="40"/>
        <v>0</v>
      </c>
      <c r="N52" s="41">
        <f t="shared" ref="N52:O52" si="41">N35</f>
        <v>0</v>
      </c>
      <c r="O52" s="41">
        <f t="shared" si="41"/>
        <v>0</v>
      </c>
    </row>
    <row r="53" spans="1:16" s="42" customFormat="1" x14ac:dyDescent="0.25">
      <c r="B53" s="40" t="s">
        <v>214</v>
      </c>
      <c r="C53" s="41">
        <f t="shared" ref="C53:L53" si="42">C48</f>
        <v>0</v>
      </c>
      <c r="D53" s="41">
        <f t="shared" si="42"/>
        <v>0</v>
      </c>
      <c r="E53" s="41">
        <f t="shared" si="42"/>
        <v>0</v>
      </c>
      <c r="F53" s="41">
        <f t="shared" si="42"/>
        <v>0</v>
      </c>
      <c r="G53" s="41">
        <f t="shared" si="42"/>
        <v>0</v>
      </c>
      <c r="H53" s="41">
        <f t="shared" si="42"/>
        <v>0</v>
      </c>
      <c r="I53" s="41">
        <f t="shared" si="42"/>
        <v>0</v>
      </c>
      <c r="J53" s="41">
        <f t="shared" si="42"/>
        <v>0</v>
      </c>
      <c r="K53" s="41">
        <f t="shared" si="42"/>
        <v>0</v>
      </c>
      <c r="L53" s="41">
        <f t="shared" si="42"/>
        <v>0</v>
      </c>
      <c r="M53" s="41">
        <f t="shared" ref="M53:N53" si="43">M48</f>
        <v>0</v>
      </c>
      <c r="N53" s="41">
        <f t="shared" si="43"/>
        <v>0</v>
      </c>
      <c r="O53" s="41">
        <f t="shared" ref="O53" si="44">O48</f>
        <v>0</v>
      </c>
    </row>
    <row r="54" spans="1:16" s="53" customFormat="1" x14ac:dyDescent="0.25">
      <c r="A54" s="50" t="s">
        <v>164</v>
      </c>
      <c r="B54" s="51" t="s">
        <v>217</v>
      </c>
      <c r="C54" s="52">
        <f t="shared" ref="C54:G54" si="45">SUM(C51:C53)</f>
        <v>0</v>
      </c>
      <c r="D54" s="52">
        <f t="shared" si="45"/>
        <v>0</v>
      </c>
      <c r="E54" s="52">
        <f t="shared" si="45"/>
        <v>0</v>
      </c>
      <c r="F54" s="52">
        <f t="shared" si="45"/>
        <v>0</v>
      </c>
      <c r="G54" s="52">
        <f t="shared" si="45"/>
        <v>0</v>
      </c>
      <c r="H54" s="52">
        <f t="shared" ref="H54:M54" si="46">SUM(H51:H53)</f>
        <v>0</v>
      </c>
      <c r="I54" s="52">
        <f t="shared" si="46"/>
        <v>0</v>
      </c>
      <c r="J54" s="52">
        <f t="shared" si="46"/>
        <v>0</v>
      </c>
      <c r="K54" s="52">
        <f t="shared" si="46"/>
        <v>0</v>
      </c>
      <c r="L54" s="52">
        <f t="shared" si="46"/>
        <v>0</v>
      </c>
      <c r="M54" s="52">
        <f t="shared" si="46"/>
        <v>0</v>
      </c>
      <c r="N54" s="52">
        <f t="shared" ref="N54:O54" si="47">SUM(N51:N53)</f>
        <v>0</v>
      </c>
      <c r="O54" s="52">
        <f t="shared" si="47"/>
        <v>0</v>
      </c>
    </row>
    <row r="55" spans="1:16" s="54" customFormat="1" x14ac:dyDescent="0.25">
      <c r="B55" s="44" t="s">
        <v>798</v>
      </c>
      <c r="C55" s="55">
        <f t="shared" ref="C55:G55" si="48">ROUND(C49-C54,0)</f>
        <v>0</v>
      </c>
      <c r="D55" s="55">
        <f t="shared" si="48"/>
        <v>0</v>
      </c>
      <c r="E55" s="55">
        <f t="shared" si="48"/>
        <v>0</v>
      </c>
      <c r="F55" s="55">
        <f t="shared" si="48"/>
        <v>0</v>
      </c>
      <c r="G55" s="55">
        <f t="shared" si="48"/>
        <v>0</v>
      </c>
      <c r="H55" s="55">
        <f t="shared" ref="H55:L55" si="49">ROUND(H49-H54,0)</f>
        <v>0</v>
      </c>
      <c r="I55" s="55">
        <f t="shared" si="49"/>
        <v>0</v>
      </c>
      <c r="J55" s="55">
        <f t="shared" si="49"/>
        <v>0</v>
      </c>
      <c r="K55" s="55">
        <f t="shared" si="49"/>
        <v>0</v>
      </c>
      <c r="L55" s="55">
        <f t="shared" si="49"/>
        <v>0</v>
      </c>
      <c r="M55" s="55">
        <f t="shared" ref="M55:N55" si="50">ROUND(M49-M54,0)</f>
        <v>0</v>
      </c>
      <c r="N55" s="55">
        <f t="shared" si="50"/>
        <v>0</v>
      </c>
      <c r="O55" s="55">
        <f t="shared" ref="O55" si="51">ROUND(O49-O54,0)</f>
        <v>0</v>
      </c>
    </row>
    <row r="56" spans="1:16" x14ac:dyDescent="0.25"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</row>
    <row r="57" spans="1:16" s="1" customFormat="1" x14ac:dyDescent="0.25">
      <c r="B57" s="54" t="s">
        <v>218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6" x14ac:dyDescent="0.25">
      <c r="B58" s="58" t="s">
        <v>250</v>
      </c>
      <c r="C58" s="59"/>
      <c r="D58" s="59"/>
      <c r="E58" s="59"/>
      <c r="F58" s="59"/>
      <c r="G58" s="59"/>
      <c r="H58" s="59"/>
      <c r="I58" s="59"/>
      <c r="J58" s="60">
        <f>COLA!J62</f>
        <v>0</v>
      </c>
      <c r="K58" s="60">
        <f>COLA!K62</f>
        <v>0</v>
      </c>
      <c r="L58" s="60">
        <f>COLA!L62</f>
        <v>0</v>
      </c>
      <c r="M58" s="60">
        <f>COLA!M62</f>
        <v>0</v>
      </c>
      <c r="N58" s="60">
        <f>COLA!N62</f>
        <v>0</v>
      </c>
      <c r="O58" s="60">
        <f>COLA!O62</f>
        <v>0</v>
      </c>
    </row>
    <row r="59" spans="1:16" x14ac:dyDescent="0.25">
      <c r="B59" s="20" t="s">
        <v>799</v>
      </c>
      <c r="C59" s="61"/>
      <c r="D59" s="61"/>
      <c r="E59" s="61"/>
      <c r="F59" s="61"/>
      <c r="G59" s="61"/>
      <c r="H59" s="61"/>
      <c r="I59" s="61"/>
      <c r="J59" s="21">
        <f t="shared" ref="J59:N59" si="52">J55-J58</f>
        <v>0</v>
      </c>
      <c r="K59" s="21">
        <f t="shared" si="52"/>
        <v>0</v>
      </c>
      <c r="L59" s="21">
        <f t="shared" si="52"/>
        <v>0</v>
      </c>
      <c r="M59" s="21">
        <f t="shared" si="52"/>
        <v>0</v>
      </c>
      <c r="N59" s="21">
        <f t="shared" si="52"/>
        <v>0</v>
      </c>
      <c r="O59" s="21">
        <f t="shared" ref="O59" si="53">O55-O58</f>
        <v>0</v>
      </c>
    </row>
    <row r="60" spans="1:16" x14ac:dyDescent="0.25">
      <c r="B60" s="56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6" x14ac:dyDescent="0.25">
      <c r="C61" s="8" t="s">
        <v>160</v>
      </c>
      <c r="D61" s="8" t="s">
        <v>160</v>
      </c>
      <c r="E61" s="8" t="s">
        <v>160</v>
      </c>
      <c r="F61" s="8" t="s">
        <v>160</v>
      </c>
      <c r="G61" s="8" t="s">
        <v>160</v>
      </c>
      <c r="H61" s="8" t="s">
        <v>160</v>
      </c>
      <c r="I61" s="8" t="s">
        <v>160</v>
      </c>
      <c r="J61" s="8" t="s">
        <v>160</v>
      </c>
      <c r="K61" s="8" t="s">
        <v>160</v>
      </c>
      <c r="L61" s="8" t="s">
        <v>160</v>
      </c>
      <c r="M61" s="8" t="s">
        <v>160</v>
      </c>
      <c r="N61" s="8" t="s">
        <v>160</v>
      </c>
      <c r="O61" s="8" t="s">
        <v>160</v>
      </c>
    </row>
    <row r="62" spans="1:16" x14ac:dyDescent="0.25">
      <c r="B62" s="62" t="s">
        <v>158</v>
      </c>
      <c r="C62" s="63">
        <f>'Fiscal Years'!B16</f>
        <v>43646</v>
      </c>
      <c r="D62" s="63">
        <f>'Fiscal Years'!C16</f>
        <v>44012</v>
      </c>
      <c r="E62" s="63">
        <f>'Fiscal Years'!D16</f>
        <v>44377</v>
      </c>
      <c r="F62" s="63">
        <f>'Fiscal Years'!E16</f>
        <v>44742</v>
      </c>
      <c r="G62" s="63">
        <f>'Fiscal Years'!F16</f>
        <v>45107</v>
      </c>
      <c r="H62" s="63">
        <f>'Fiscal Years'!G16</f>
        <v>45473</v>
      </c>
      <c r="I62" s="63">
        <f>'Fiscal Years'!H16</f>
        <v>45838</v>
      </c>
      <c r="J62" s="63">
        <f>'Fiscal Years'!I16</f>
        <v>46203</v>
      </c>
      <c r="K62" s="63">
        <f>'Fiscal Years'!J16</f>
        <v>46568</v>
      </c>
      <c r="L62" s="63">
        <f>'Fiscal Years'!K16</f>
        <v>46934</v>
      </c>
      <c r="M62" s="63">
        <f>'Fiscal Years'!L16</f>
        <v>47299</v>
      </c>
      <c r="N62" s="63">
        <f>'Fiscal Years'!M16</f>
        <v>47664</v>
      </c>
      <c r="O62" s="63">
        <f>'Fiscal Years'!N16</f>
        <v>48029</v>
      </c>
      <c r="P62" s="63"/>
    </row>
    <row r="63" spans="1:16" x14ac:dyDescent="0.25">
      <c r="B63" s="64" t="s">
        <v>159</v>
      </c>
      <c r="C63" s="65">
        <f>'Available Funds'!C54</f>
        <v>0</v>
      </c>
      <c r="D63" s="66">
        <f>IF('Available Funds'!D54&gt;0,'Available Funds'!D54,'Available Funds'!D66)</f>
        <v>0</v>
      </c>
      <c r="E63" s="66">
        <f>IF('Available Funds'!E54&gt;0,'Available Funds'!E54,'Available Funds'!E66)</f>
        <v>0</v>
      </c>
      <c r="F63" s="66">
        <f>IF('Available Funds'!F54&gt;0,'Available Funds'!F54,'Available Funds'!F66)</f>
        <v>0</v>
      </c>
      <c r="G63" s="66">
        <f>IF('Available Funds'!G54&gt;0,'Available Funds'!G54,'Available Funds'!G66)</f>
        <v>0</v>
      </c>
      <c r="H63" s="66">
        <f>IF('Available Funds'!H54&gt;0,'Available Funds'!H54,'Available Funds'!H66)</f>
        <v>0</v>
      </c>
      <c r="I63" s="66">
        <f>IF('Available Funds'!I54&gt;0,'Available Funds'!I54,'Available Funds'!I66)</f>
        <v>0</v>
      </c>
      <c r="J63" s="66">
        <f>IF('Available Funds'!J54&gt;0,'Available Funds'!J54,'Available Funds'!J66)</f>
        <v>0</v>
      </c>
      <c r="K63" s="66">
        <f>IF('Available Funds'!K54&gt;0,'Available Funds'!K54,'Available Funds'!K66)</f>
        <v>0</v>
      </c>
      <c r="L63" s="66">
        <f>IF('Available Funds'!L54&gt;0,'Available Funds'!L54,'Available Funds'!L66)</f>
        <v>0</v>
      </c>
      <c r="M63" s="66">
        <f>IF('Available Funds'!M54&gt;0,'Available Funds'!M54,'Available Funds'!M66)</f>
        <v>0</v>
      </c>
      <c r="N63" s="66">
        <f>IF('Available Funds'!N54&gt;0,'Available Funds'!N54,'Available Funds'!N66)</f>
        <v>0</v>
      </c>
      <c r="O63" s="66">
        <f>IF('Available Funds'!O54&gt;0,'Available Funds'!O54,'Available Funds'!O66)</f>
        <v>0</v>
      </c>
    </row>
    <row r="64" spans="1:16" x14ac:dyDescent="0.25">
      <c r="B64" s="67" t="s">
        <v>567</v>
      </c>
      <c r="C64" s="68"/>
      <c r="D64" s="68"/>
      <c r="E64" s="68"/>
      <c r="F64" s="68"/>
      <c r="G64" s="68"/>
      <c r="H64" s="68"/>
      <c r="I64" s="68"/>
      <c r="J64" s="69"/>
      <c r="K64" s="69"/>
      <c r="L64" s="69"/>
      <c r="M64" s="69"/>
      <c r="N64" s="69"/>
      <c r="O64" s="69"/>
    </row>
    <row r="65" spans="1:15" x14ac:dyDescent="0.25">
      <c r="B65" s="70" t="str">
        <f>+'Available Funds'!B67</f>
        <v>#2</v>
      </c>
      <c r="C65" s="65">
        <f>'Available Funds'!C55</f>
        <v>0</v>
      </c>
      <c r="D65" s="65">
        <f>IF('Available Funds'!D55&gt;0,'Available Funds'!D55,'Available Funds'!D67)</f>
        <v>0</v>
      </c>
      <c r="E65" s="65">
        <f>IF('Available Funds'!E55&gt;0,'Available Funds'!E55,'Available Funds'!E67)</f>
        <v>0</v>
      </c>
      <c r="F65" s="65">
        <f>IF('Available Funds'!F55&gt;0,'Available Funds'!F55,'Available Funds'!F67)</f>
        <v>0</v>
      </c>
      <c r="G65" s="65">
        <f>IF('Available Funds'!G55&gt;0,'Available Funds'!G55,'Available Funds'!G67)</f>
        <v>0</v>
      </c>
      <c r="H65" s="65">
        <f>IF('Available Funds'!H55&gt;0,'Available Funds'!H55,'Available Funds'!H67)</f>
        <v>0</v>
      </c>
      <c r="I65" s="65">
        <f>IF('Available Funds'!I55&gt;0,'Available Funds'!I55,'Available Funds'!I67)</f>
        <v>0</v>
      </c>
      <c r="J65" s="65">
        <f>IF('Available Funds'!J55&gt;0,'Available Funds'!J55,'Available Funds'!J67)</f>
        <v>0</v>
      </c>
      <c r="K65" s="65">
        <f>IF('Available Funds'!K55&gt;0,'Available Funds'!K55,'Available Funds'!K67)</f>
        <v>0</v>
      </c>
      <c r="L65" s="65">
        <f>IF('Available Funds'!L55&gt;0,'Available Funds'!L55,'Available Funds'!L67)</f>
        <v>0</v>
      </c>
      <c r="M65" s="65">
        <f>IF('Available Funds'!M55&gt;0,'Available Funds'!M55,'Available Funds'!M67)</f>
        <v>0</v>
      </c>
      <c r="N65" s="65">
        <f>IF('Available Funds'!N55&gt;0,'Available Funds'!N55,'Available Funds'!N67)</f>
        <v>0</v>
      </c>
      <c r="O65" s="65">
        <f>IF('Available Funds'!O55&gt;0,'Available Funds'!O55,'Available Funds'!O67)</f>
        <v>0</v>
      </c>
    </row>
    <row r="66" spans="1:15" x14ac:dyDescent="0.25">
      <c r="B66" s="70" t="str">
        <f>+'Available Funds'!B68</f>
        <v>#3</v>
      </c>
      <c r="C66" s="65">
        <f>'Available Funds'!C56</f>
        <v>0</v>
      </c>
      <c r="D66" s="65">
        <f>IF('Available Funds'!D56&gt;0,'Available Funds'!D56,'Available Funds'!D68)</f>
        <v>0</v>
      </c>
      <c r="E66" s="65">
        <f>IF('Available Funds'!E56&gt;0,'Available Funds'!E56,'Available Funds'!E68)</f>
        <v>0</v>
      </c>
      <c r="F66" s="65">
        <f>IF('Available Funds'!F56&gt;0,'Available Funds'!F56,'Available Funds'!F68)</f>
        <v>0</v>
      </c>
      <c r="G66" s="65">
        <f>IF('Available Funds'!G56&gt;0,'Available Funds'!G56,'Available Funds'!G68)</f>
        <v>0</v>
      </c>
      <c r="H66" s="65">
        <f>IF('Available Funds'!H56&gt;0,'Available Funds'!H56,'Available Funds'!H68)</f>
        <v>0</v>
      </c>
      <c r="I66" s="65">
        <f>IF('Available Funds'!I56&gt;0,'Available Funds'!I56,'Available Funds'!I68)</f>
        <v>0</v>
      </c>
      <c r="J66" s="65">
        <f>IF('Available Funds'!J56&gt;0,'Available Funds'!J56,'Available Funds'!J68)</f>
        <v>0</v>
      </c>
      <c r="K66" s="65">
        <f>IF('Available Funds'!K56&gt;0,'Available Funds'!K56,'Available Funds'!K68)</f>
        <v>0</v>
      </c>
      <c r="L66" s="65">
        <f>IF('Available Funds'!L56&gt;0,'Available Funds'!L56,'Available Funds'!L68)</f>
        <v>0</v>
      </c>
      <c r="M66" s="65">
        <f>IF('Available Funds'!M56&gt;0,'Available Funds'!M56,'Available Funds'!M68)</f>
        <v>0</v>
      </c>
      <c r="N66" s="65">
        <f>IF('Available Funds'!N56&gt;0,'Available Funds'!N56,'Available Funds'!N68)</f>
        <v>0</v>
      </c>
      <c r="O66" s="65">
        <f>IF('Available Funds'!O56&gt;0,'Available Funds'!O56,'Available Funds'!O68)</f>
        <v>0</v>
      </c>
    </row>
    <row r="67" spans="1:15" x14ac:dyDescent="0.25">
      <c r="B67" s="70" t="str">
        <f>+'Available Funds'!B69</f>
        <v>#4</v>
      </c>
      <c r="C67" s="65">
        <f>'Available Funds'!C57</f>
        <v>0</v>
      </c>
      <c r="D67" s="65">
        <f>IF('Available Funds'!D57&gt;0,'Available Funds'!D57,'Available Funds'!D69)</f>
        <v>0</v>
      </c>
      <c r="E67" s="65">
        <f>IF('Available Funds'!E57&gt;0,'Available Funds'!E57,'Available Funds'!E69)</f>
        <v>0</v>
      </c>
      <c r="F67" s="65">
        <f>IF('Available Funds'!F57&gt;0,'Available Funds'!F57,'Available Funds'!F69)</f>
        <v>0</v>
      </c>
      <c r="G67" s="65">
        <f>IF('Available Funds'!G57&gt;0,'Available Funds'!G57,'Available Funds'!G69)</f>
        <v>0</v>
      </c>
      <c r="H67" s="65">
        <f>IF('Available Funds'!H57&gt;0,'Available Funds'!H57,'Available Funds'!H69)</f>
        <v>0</v>
      </c>
      <c r="I67" s="65">
        <f>IF('Available Funds'!I57&gt;0,'Available Funds'!I57,'Available Funds'!I69)</f>
        <v>0</v>
      </c>
      <c r="J67" s="65">
        <f>IF('Available Funds'!J57&gt;0,'Available Funds'!J57,'Available Funds'!J69)</f>
        <v>0</v>
      </c>
      <c r="K67" s="65">
        <f>IF('Available Funds'!K57&gt;0,'Available Funds'!K57,'Available Funds'!K69)</f>
        <v>0</v>
      </c>
      <c r="L67" s="65">
        <f>IF('Available Funds'!L57&gt;0,'Available Funds'!L57,'Available Funds'!L69)</f>
        <v>0</v>
      </c>
      <c r="M67" s="65">
        <f>IF('Available Funds'!M57&gt;0,'Available Funds'!M57,'Available Funds'!M69)</f>
        <v>0</v>
      </c>
      <c r="N67" s="65">
        <f>IF('Available Funds'!N57&gt;0,'Available Funds'!N57,'Available Funds'!N69)</f>
        <v>0</v>
      </c>
      <c r="O67" s="65">
        <f>IF('Available Funds'!O57&gt;0,'Available Funds'!O57,'Available Funds'!O69)</f>
        <v>0</v>
      </c>
    </row>
    <row r="68" spans="1:15" x14ac:dyDescent="0.25">
      <c r="B68" s="70" t="str">
        <f>+'Available Funds'!B70</f>
        <v>#5</v>
      </c>
      <c r="C68" s="65">
        <f>'Available Funds'!C58</f>
        <v>0</v>
      </c>
      <c r="D68" s="65">
        <f>IF('Available Funds'!D58&gt;0,'Available Funds'!D58,'Available Funds'!D70)</f>
        <v>0</v>
      </c>
      <c r="E68" s="65">
        <f>IF('Available Funds'!E58&gt;0,'Available Funds'!E58,'Available Funds'!E70)</f>
        <v>0</v>
      </c>
      <c r="F68" s="65">
        <f>IF('Available Funds'!F58&gt;0,'Available Funds'!F58,'Available Funds'!F70)</f>
        <v>0</v>
      </c>
      <c r="G68" s="65">
        <f>IF('Available Funds'!G58&gt;0,'Available Funds'!G58,'Available Funds'!G70)</f>
        <v>0</v>
      </c>
      <c r="H68" s="65">
        <f>IF('Available Funds'!H58&gt;0,'Available Funds'!H58,'Available Funds'!H70)</f>
        <v>0</v>
      </c>
      <c r="I68" s="65">
        <f>IF('Available Funds'!I58&gt;0,'Available Funds'!I58,'Available Funds'!I70)</f>
        <v>0</v>
      </c>
      <c r="J68" s="65">
        <f>IF('Available Funds'!J58&gt;0,'Available Funds'!J58,'Available Funds'!J70)</f>
        <v>0</v>
      </c>
      <c r="K68" s="65">
        <f>IF('Available Funds'!K58&gt;0,'Available Funds'!K58,'Available Funds'!K70)</f>
        <v>0</v>
      </c>
      <c r="L68" s="65">
        <f>IF('Available Funds'!L58&gt;0,'Available Funds'!L58,'Available Funds'!L70)</f>
        <v>0</v>
      </c>
      <c r="M68" s="65">
        <f>IF('Available Funds'!M58&gt;0,'Available Funds'!M58,'Available Funds'!M70)</f>
        <v>0</v>
      </c>
      <c r="N68" s="65">
        <f>IF('Available Funds'!N58&gt;0,'Available Funds'!N58,'Available Funds'!N70)</f>
        <v>0</v>
      </c>
      <c r="O68" s="65">
        <f>IF('Available Funds'!O58&gt;0,'Available Funds'!O58,'Available Funds'!O70)</f>
        <v>0</v>
      </c>
    </row>
    <row r="69" spans="1:15" x14ac:dyDescent="0.25">
      <c r="B69" s="70" t="str">
        <f>+'Available Funds'!B71</f>
        <v>#6</v>
      </c>
      <c r="C69" s="65">
        <f>'Available Funds'!C59</f>
        <v>0</v>
      </c>
      <c r="D69" s="65">
        <f>IF('Available Funds'!D59&gt;0,'Available Funds'!D59,'Available Funds'!D71)</f>
        <v>0</v>
      </c>
      <c r="E69" s="65">
        <f>IF('Available Funds'!E59&gt;0,'Available Funds'!E59,'Available Funds'!E71)</f>
        <v>0</v>
      </c>
      <c r="F69" s="65">
        <f>IF('Available Funds'!F59&gt;0,'Available Funds'!F59,'Available Funds'!F71)</f>
        <v>0</v>
      </c>
      <c r="G69" s="65">
        <f>IF('Available Funds'!G59&gt;0,'Available Funds'!G59,'Available Funds'!G71)</f>
        <v>0</v>
      </c>
      <c r="H69" s="65">
        <f>IF('Available Funds'!H59&gt;0,'Available Funds'!H59,'Available Funds'!H71)</f>
        <v>0</v>
      </c>
      <c r="I69" s="65">
        <f>IF('Available Funds'!I59&gt;0,'Available Funds'!I59,'Available Funds'!I71)</f>
        <v>0</v>
      </c>
      <c r="J69" s="65">
        <f>IF('Available Funds'!J59&gt;0,'Available Funds'!J59,'Available Funds'!J71)</f>
        <v>0</v>
      </c>
      <c r="K69" s="65">
        <f>IF('Available Funds'!K59&gt;0,'Available Funds'!K59,'Available Funds'!K71)</f>
        <v>0</v>
      </c>
      <c r="L69" s="65">
        <f>IF('Available Funds'!L59&gt;0,'Available Funds'!L59,'Available Funds'!L71)</f>
        <v>0</v>
      </c>
      <c r="M69" s="65">
        <f>IF('Available Funds'!M59&gt;0,'Available Funds'!M59,'Available Funds'!M71)</f>
        <v>0</v>
      </c>
      <c r="N69" s="65">
        <f>IF('Available Funds'!N59&gt;0,'Available Funds'!N59,'Available Funds'!N71)</f>
        <v>0</v>
      </c>
      <c r="O69" s="65">
        <f>IF('Available Funds'!O59&gt;0,'Available Funds'!O59,'Available Funds'!O71)</f>
        <v>0</v>
      </c>
    </row>
    <row r="70" spans="1:15" x14ac:dyDescent="0.25"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x14ac:dyDescent="0.25">
      <c r="B71" s="58" t="s">
        <v>153</v>
      </c>
      <c r="C71" s="12">
        <f>'Available Funds'!C62</f>
        <v>0</v>
      </c>
      <c r="D71" s="12">
        <f>IF('Available Funds'!D62&gt;0,'Available Funds'!D62,'Available Funds'!D73)</f>
        <v>0</v>
      </c>
      <c r="E71" s="12">
        <f>IF('Available Funds'!E62&gt;0,'Available Funds'!E62,'Available Funds'!E73)</f>
        <v>0</v>
      </c>
      <c r="F71" s="12">
        <f>IF('Available Funds'!F62&gt;0,'Available Funds'!F62,'Available Funds'!F73)</f>
        <v>0</v>
      </c>
      <c r="G71" s="12">
        <f>IF('Available Funds'!G62&gt;0,'Available Funds'!G62,'Available Funds'!G73)</f>
        <v>0</v>
      </c>
      <c r="H71" s="12">
        <f>IF('Available Funds'!H62&gt;0,'Available Funds'!H62,'Available Funds'!H73)</f>
        <v>0</v>
      </c>
      <c r="I71" s="12">
        <f>IF('Available Funds'!I62&gt;0,'Available Funds'!I62,'Available Funds'!I73)</f>
        <v>0</v>
      </c>
      <c r="J71" s="12">
        <f>IF('Available Funds'!J62&gt;0,'Available Funds'!J62,'Available Funds'!J73)</f>
        <v>0</v>
      </c>
      <c r="K71" s="12">
        <f>IF('Available Funds'!K62&gt;0,'Available Funds'!K62,'Available Funds'!K73)</f>
        <v>0</v>
      </c>
      <c r="L71" s="12">
        <f>IF('Available Funds'!L62&gt;0,'Available Funds'!L62,'Available Funds'!L73)</f>
        <v>0</v>
      </c>
      <c r="M71" s="12">
        <f>IF('Available Funds'!M62&gt;0,'Available Funds'!M62,'Available Funds'!M73)</f>
        <v>0</v>
      </c>
      <c r="N71" s="12">
        <f>IF('Available Funds'!N62&gt;0,'Available Funds'!N62,'Available Funds'!N73)</f>
        <v>0</v>
      </c>
      <c r="O71" s="12">
        <f>IF('Available Funds'!O62&gt;0,'Available Funds'!O62,'Available Funds'!O73)</f>
        <v>0</v>
      </c>
    </row>
    <row r="74" spans="1:15" x14ac:dyDescent="0.25">
      <c r="A74" s="50" t="s">
        <v>164</v>
      </c>
      <c r="B74" s="5" t="s">
        <v>319</v>
      </c>
    </row>
    <row r="75" spans="1:15" x14ac:dyDescent="0.25">
      <c r="B75" s="72" t="s">
        <v>320</v>
      </c>
    </row>
  </sheetData>
  <mergeCells count="1">
    <mergeCell ref="R7:R11"/>
  </mergeCells>
  <phoneticPr fontId="10" type="noConversion"/>
  <pageMargins left="0.25" right="0.25" top="0.5" bottom="0.5" header="0.3" footer="0.3"/>
  <pageSetup orientation="landscape" r:id="rId1"/>
  <headerFooter>
    <oddFooter>&amp;L&amp;9&amp;A&amp;C&amp;10page &amp;P of &amp;N&amp;R&amp;9&amp;D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S63"/>
  <sheetViews>
    <sheetView showGridLines="0" zoomScaleNormal="100" zoomScaleSheetLayoutView="100" workbookViewId="0">
      <pane xSplit="2" ySplit="5" topLeftCell="C38" activePane="bottomRight" state="frozen"/>
      <selection pane="topRight" activeCell="B1" sqref="B1"/>
      <selection pane="bottomLeft" activeCell="A7" sqref="A7"/>
      <selection pane="bottomRight" activeCell="Q2" sqref="Q2"/>
    </sheetView>
  </sheetViews>
  <sheetFormatPr defaultColWidth="9.375" defaultRowHeight="15.75" x14ac:dyDescent="0.25"/>
  <cols>
    <col min="1" max="1" width="2.5" style="82" customWidth="1"/>
    <col min="2" max="2" width="36.375" style="17" bestFit="1" customWidth="1"/>
    <col min="3" max="3" width="8" style="84" bestFit="1" customWidth="1"/>
    <col min="4" max="6" width="9.75" style="84" customWidth="1"/>
    <col min="7" max="7" width="10.125" style="84" customWidth="1"/>
    <col min="8" max="15" width="9.75" style="84" customWidth="1"/>
    <col min="16" max="16" width="5.625" style="85" customWidth="1"/>
    <col min="17" max="17" width="18" style="86" bestFit="1" customWidth="1"/>
    <col min="18" max="18" width="2.5" style="82" customWidth="1"/>
    <col min="19" max="19" width="42.75" style="82" bestFit="1" customWidth="1"/>
    <col min="20" max="248" width="9.375" style="82" customWidth="1"/>
    <col min="249" max="16384" width="9.375" style="82"/>
  </cols>
  <sheetData>
    <row r="1" spans="2:19" s="76" customFormat="1" x14ac:dyDescent="0.25">
      <c r="B1" s="3" t="str">
        <f>Summary!B1</f>
        <v xml:space="preserve">City/Town of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8"/>
      <c r="Q1" s="79"/>
      <c r="R1" s="80"/>
    </row>
    <row r="2" spans="2:19" s="76" customFormat="1" x14ac:dyDescent="0.25">
      <c r="B2" s="81" t="s">
        <v>162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8"/>
      <c r="Q2" s="79"/>
      <c r="R2" s="80"/>
    </row>
    <row r="3" spans="2:19" x14ac:dyDescent="0.25">
      <c r="B3" s="83"/>
      <c r="R3" s="87"/>
    </row>
    <row r="4" spans="2:19" x14ac:dyDescent="0.25">
      <c r="C4" s="88" t="str">
        <f>'Fiscal Years'!B10</f>
        <v>FY2020</v>
      </c>
      <c r="D4" s="88" t="str">
        <f>'Fiscal Years'!C10</f>
        <v>FY2021</v>
      </c>
      <c r="E4" s="88" t="str">
        <f>'Fiscal Years'!D10</f>
        <v>FY2022</v>
      </c>
      <c r="F4" s="88" t="str">
        <f>'Fiscal Years'!E10</f>
        <v>FY2023</v>
      </c>
      <c r="G4" s="88" t="str">
        <f>'Fiscal Years'!F10</f>
        <v>FY2024</v>
      </c>
      <c r="H4" s="88" t="str">
        <f>'Fiscal Years'!G10</f>
        <v>FY2025</v>
      </c>
      <c r="I4" s="88" t="str">
        <f>'Fiscal Years'!H10</f>
        <v>FY2026</v>
      </c>
      <c r="J4" s="88" t="str">
        <f>'Fiscal Years'!I10</f>
        <v>FY2027</v>
      </c>
      <c r="K4" s="88" t="str">
        <f>'Fiscal Years'!J10</f>
        <v>FY2028</v>
      </c>
      <c r="L4" s="88" t="str">
        <f>'Fiscal Years'!K10</f>
        <v>FY2029</v>
      </c>
      <c r="M4" s="88" t="str">
        <f>'Fiscal Years'!L10</f>
        <v>FY2030</v>
      </c>
      <c r="N4" s="88" t="str">
        <f>'Fiscal Years'!M10</f>
        <v>FY2031</v>
      </c>
      <c r="O4" s="88" t="str">
        <f>'Fiscal Years'!N10</f>
        <v>FY2032</v>
      </c>
      <c r="P4" s="89"/>
      <c r="Q4" s="90" t="s">
        <v>3</v>
      </c>
      <c r="S4" s="91"/>
    </row>
    <row r="5" spans="2:19" x14ac:dyDescent="0.25">
      <c r="C5" s="88" t="s">
        <v>9</v>
      </c>
      <c r="D5" s="88" t="s">
        <v>9</v>
      </c>
      <c r="E5" s="88" t="s">
        <v>9</v>
      </c>
      <c r="F5" s="88" t="s">
        <v>9</v>
      </c>
      <c r="G5" s="88" t="s">
        <v>9</v>
      </c>
      <c r="H5" s="88" t="s">
        <v>9</v>
      </c>
      <c r="I5" s="88" t="s">
        <v>9</v>
      </c>
      <c r="J5" s="88" t="s">
        <v>9</v>
      </c>
      <c r="K5" s="88" t="s">
        <v>11</v>
      </c>
      <c r="L5" s="88" t="s">
        <v>11</v>
      </c>
      <c r="M5" s="88" t="s">
        <v>11</v>
      </c>
      <c r="N5" s="88" t="s">
        <v>11</v>
      </c>
      <c r="O5" s="88" t="s">
        <v>11</v>
      </c>
      <c r="P5" s="89"/>
      <c r="Q5" s="92" t="s">
        <v>10</v>
      </c>
      <c r="R5" s="93"/>
      <c r="S5" s="91"/>
    </row>
    <row r="6" spans="2:19" x14ac:dyDescent="0.25">
      <c r="B6" s="94" t="s">
        <v>12</v>
      </c>
    </row>
    <row r="7" spans="2:19" x14ac:dyDescent="0.25">
      <c r="B7" s="11" t="s">
        <v>505</v>
      </c>
      <c r="C7" s="95">
        <f>IF('Tax Levy'!C27&gt;'Tax Levy'!C12,'Tax Levy'!C12,'Tax Levy'!C27)</f>
        <v>0</v>
      </c>
      <c r="D7" s="95">
        <f>IF('Tax Levy'!D27&gt;'Tax Levy'!D12,'Tax Levy'!D12,'Tax Levy'!D27)</f>
        <v>0</v>
      </c>
      <c r="E7" s="95">
        <f>IF('Tax Levy'!E27&gt;'Tax Levy'!E12,'Tax Levy'!E12,'Tax Levy'!E27)</f>
        <v>0</v>
      </c>
      <c r="F7" s="95">
        <f>IF('Tax Levy'!F27&gt;'Tax Levy'!F12,'Tax Levy'!F12,'Tax Levy'!F27)</f>
        <v>0</v>
      </c>
      <c r="G7" s="95">
        <f>IF('Tax Levy'!G27&gt;'Tax Levy'!G12,'Tax Levy'!G12,'Tax Levy'!G27)</f>
        <v>0</v>
      </c>
      <c r="H7" s="95">
        <f>IF('Tax Levy'!H27&gt;'Tax Levy'!H12,'Tax Levy'!H12,'Tax Levy'!H27)</f>
        <v>0</v>
      </c>
      <c r="I7" s="95">
        <f>IF('Tax Levy'!I27&gt;'Tax Levy'!I12,'Tax Levy'!I12,'Tax Levy'!I27)</f>
        <v>0</v>
      </c>
      <c r="J7" s="95">
        <f>IF('Tax Levy'!J27&gt;'Tax Levy'!J12,'Tax Levy'!J12,'Tax Levy'!J27)</f>
        <v>0</v>
      </c>
      <c r="K7" s="95">
        <f>IF('Tax Levy'!K27&gt;'Tax Levy'!K12,'Tax Levy'!K12,'Tax Levy'!K27)</f>
        <v>0</v>
      </c>
      <c r="L7" s="95">
        <f>IF('Tax Levy'!L27&gt;'Tax Levy'!L12,'Tax Levy'!L12,'Tax Levy'!L27)</f>
        <v>0</v>
      </c>
      <c r="M7" s="95">
        <f>IF('Tax Levy'!M27&gt;'Tax Levy'!M12,'Tax Levy'!M12,'Tax Levy'!M27)</f>
        <v>0</v>
      </c>
      <c r="N7" s="95">
        <f>IF('Tax Levy'!N27&gt;'Tax Levy'!N12,'Tax Levy'!N12,'Tax Levy'!N27)</f>
        <v>0</v>
      </c>
      <c r="O7" s="95">
        <f>IF('Tax Levy'!O27&gt;'Tax Levy'!O12,'Tax Levy'!O12,'Tax Levy'!O27)</f>
        <v>0</v>
      </c>
      <c r="P7" s="96"/>
      <c r="Q7" s="97" t="s">
        <v>554</v>
      </c>
      <c r="R7" s="98"/>
      <c r="S7" s="82" t="s">
        <v>800</v>
      </c>
    </row>
    <row r="8" spans="2:19" x14ac:dyDescent="0.25">
      <c r="B8" s="99" t="s">
        <v>119</v>
      </c>
      <c r="C8" s="95">
        <f>'Tax Levy'!C13</f>
        <v>0</v>
      </c>
      <c r="D8" s="95">
        <f>'Tax Levy'!D13</f>
        <v>0</v>
      </c>
      <c r="E8" s="95">
        <f>'Tax Levy'!E13</f>
        <v>0</v>
      </c>
      <c r="F8" s="95">
        <f>'Tax Levy'!F13</f>
        <v>0</v>
      </c>
      <c r="G8" s="95">
        <f>'Tax Levy'!G13</f>
        <v>0</v>
      </c>
      <c r="H8" s="95">
        <f>'Tax Levy'!H13</f>
        <v>0</v>
      </c>
      <c r="I8" s="95">
        <f>'Tax Levy'!I13</f>
        <v>0</v>
      </c>
      <c r="J8" s="95">
        <f>'Tax Levy'!J13</f>
        <v>0</v>
      </c>
      <c r="K8" s="95">
        <f>'Tax Levy'!K13</f>
        <v>0</v>
      </c>
      <c r="L8" s="95">
        <f>'Tax Levy'!L13</f>
        <v>0</v>
      </c>
      <c r="M8" s="95">
        <f>'Tax Levy'!M13</f>
        <v>0</v>
      </c>
      <c r="N8" s="95">
        <f>'Tax Levy'!N13</f>
        <v>0</v>
      </c>
      <c r="O8" s="95">
        <f>'Tax Levy'!O13</f>
        <v>0</v>
      </c>
      <c r="P8" s="96"/>
      <c r="Q8" s="100"/>
      <c r="R8" s="98"/>
    </row>
    <row r="9" spans="2:19" x14ac:dyDescent="0.25">
      <c r="B9" s="99" t="s">
        <v>120</v>
      </c>
      <c r="C9" s="95">
        <f>'Tax Levy'!C14</f>
        <v>0</v>
      </c>
      <c r="D9" s="95">
        <f>'Tax Levy'!D14</f>
        <v>0</v>
      </c>
      <c r="E9" s="95">
        <f>'Tax Levy'!E14</f>
        <v>0</v>
      </c>
      <c r="F9" s="95">
        <f>'Tax Levy'!F14</f>
        <v>0</v>
      </c>
      <c r="G9" s="95">
        <f>'Tax Levy'!G14</f>
        <v>0</v>
      </c>
      <c r="H9" s="95">
        <f>'Tax Levy'!H14</f>
        <v>0</v>
      </c>
      <c r="I9" s="95">
        <f>'Tax Levy'!I14</f>
        <v>0</v>
      </c>
      <c r="J9" s="95">
        <f>'Tax Levy'!J14</f>
        <v>0</v>
      </c>
      <c r="K9" s="95">
        <f>'Tax Levy'!K14</f>
        <v>0</v>
      </c>
      <c r="L9" s="95">
        <f>'Tax Levy'!L14</f>
        <v>0</v>
      </c>
      <c r="M9" s="95">
        <f>'Tax Levy'!M14</f>
        <v>0</v>
      </c>
      <c r="N9" s="95">
        <f>'Tax Levy'!N14</f>
        <v>0</v>
      </c>
      <c r="O9" s="95">
        <f>'Tax Levy'!O14</f>
        <v>0</v>
      </c>
      <c r="P9" s="96"/>
      <c r="Q9" s="101"/>
      <c r="R9" s="98"/>
    </row>
    <row r="10" spans="2:19" x14ac:dyDescent="0.25">
      <c r="B10" s="99" t="s">
        <v>375</v>
      </c>
      <c r="C10" s="102">
        <f>+'Tax Levy'!C15+'Tax Levy'!C16+'Tax Levy'!C17</f>
        <v>0</v>
      </c>
      <c r="D10" s="102">
        <f>+'Tax Levy'!D15+'Tax Levy'!D16+'Tax Levy'!D17</f>
        <v>0</v>
      </c>
      <c r="E10" s="102">
        <f>+'Tax Levy'!E15+'Tax Levy'!E16+'Tax Levy'!E17</f>
        <v>0</v>
      </c>
      <c r="F10" s="102">
        <f>+'Tax Levy'!F15+'Tax Levy'!F16+'Tax Levy'!F17</f>
        <v>0</v>
      </c>
      <c r="G10" s="102">
        <f>+'Tax Levy'!G15+'Tax Levy'!G16+'Tax Levy'!G17</f>
        <v>0</v>
      </c>
      <c r="H10" s="102">
        <f>+'Tax Levy'!H15+'Tax Levy'!H16+'Tax Levy'!H17</f>
        <v>0</v>
      </c>
      <c r="I10" s="102">
        <f>+'Tax Levy'!I15+'Tax Levy'!I16+'Tax Levy'!I17</f>
        <v>0</v>
      </c>
      <c r="J10" s="102">
        <f>+'Tax Levy'!J15+'Tax Levy'!J16+'Tax Levy'!J17</f>
        <v>0</v>
      </c>
      <c r="K10" s="102">
        <f>+'Tax Levy'!K15+'Tax Levy'!K16+'Tax Levy'!K17</f>
        <v>0</v>
      </c>
      <c r="L10" s="102">
        <f>+'Tax Levy'!L15+'Tax Levy'!L16+'Tax Levy'!L17</f>
        <v>0</v>
      </c>
      <c r="M10" s="102">
        <f>+'Tax Levy'!M15+'Tax Levy'!M16+'Tax Levy'!M17</f>
        <v>0</v>
      </c>
      <c r="N10" s="102">
        <f>+'Tax Levy'!N15+'Tax Levy'!N16+'Tax Levy'!N17</f>
        <v>0</v>
      </c>
      <c r="O10" s="102">
        <f>+'Tax Levy'!O15+'Tax Levy'!O16+'Tax Levy'!O17</f>
        <v>0</v>
      </c>
      <c r="P10" s="96"/>
      <c r="Q10" s="101"/>
      <c r="R10" s="98"/>
    </row>
    <row r="11" spans="2:19" x14ac:dyDescent="0.25">
      <c r="B11" s="103" t="s">
        <v>476</v>
      </c>
      <c r="C11" s="104">
        <f t="shared" ref="C11:H11" si="0">SUM(C7:C10)</f>
        <v>0</v>
      </c>
      <c r="D11" s="104">
        <f t="shared" si="0"/>
        <v>0</v>
      </c>
      <c r="E11" s="104">
        <f t="shared" si="0"/>
        <v>0</v>
      </c>
      <c r="F11" s="104">
        <f t="shared" si="0"/>
        <v>0</v>
      </c>
      <c r="G11" s="104">
        <f t="shared" si="0"/>
        <v>0</v>
      </c>
      <c r="H11" s="104">
        <f t="shared" si="0"/>
        <v>0</v>
      </c>
      <c r="I11" s="104">
        <f t="shared" ref="I11:N11" si="1">SUM(I7:I10)</f>
        <v>0</v>
      </c>
      <c r="J11" s="104">
        <f t="shared" si="1"/>
        <v>0</v>
      </c>
      <c r="K11" s="104">
        <f t="shared" si="1"/>
        <v>0</v>
      </c>
      <c r="L11" s="104">
        <f t="shared" si="1"/>
        <v>0</v>
      </c>
      <c r="M11" s="104">
        <f t="shared" si="1"/>
        <v>0</v>
      </c>
      <c r="N11" s="104">
        <f t="shared" si="1"/>
        <v>0</v>
      </c>
      <c r="O11" s="104">
        <f t="shared" ref="O11" si="2">SUM(O7:O10)</f>
        <v>0</v>
      </c>
      <c r="P11" s="105"/>
      <c r="R11" s="98"/>
    </row>
    <row r="12" spans="2:19" x14ac:dyDescent="0.25">
      <c r="B12" s="106" t="s">
        <v>578</v>
      </c>
      <c r="C12" s="104">
        <f>'Tax Levy'!C21</f>
        <v>0</v>
      </c>
      <c r="D12" s="104">
        <f>'Tax Levy'!D21</f>
        <v>0</v>
      </c>
      <c r="E12" s="104">
        <f>'Tax Levy'!E21</f>
        <v>0</v>
      </c>
      <c r="F12" s="104">
        <f>'Tax Levy'!F21</f>
        <v>0</v>
      </c>
      <c r="G12" s="104">
        <f>'Tax Levy'!G21</f>
        <v>0</v>
      </c>
      <c r="H12" s="104">
        <f>'Tax Levy'!H21</f>
        <v>0</v>
      </c>
      <c r="I12" s="104">
        <f>'Tax Levy'!I21</f>
        <v>0</v>
      </c>
      <c r="J12" s="104">
        <f>'Tax Levy'!J21</f>
        <v>0</v>
      </c>
      <c r="K12" s="104">
        <f>'Tax Levy'!K21</f>
        <v>0</v>
      </c>
      <c r="L12" s="104">
        <f>'Tax Levy'!L21</f>
        <v>0</v>
      </c>
      <c r="M12" s="104">
        <f>'Tax Levy'!M21</f>
        <v>0</v>
      </c>
      <c r="N12" s="104">
        <f>'Tax Levy'!N21</f>
        <v>0</v>
      </c>
      <c r="O12" s="104">
        <f>'Tax Levy'!O21</f>
        <v>0</v>
      </c>
      <c r="P12" s="105"/>
      <c r="Q12" s="101"/>
      <c r="R12" s="91"/>
    </row>
    <row r="13" spans="2:19" x14ac:dyDescent="0.25">
      <c r="B13" s="107" t="s">
        <v>186</v>
      </c>
      <c r="C13" s="108">
        <f t="shared" ref="C13:H13" si="3">C11+C12</f>
        <v>0</v>
      </c>
      <c r="D13" s="108">
        <f t="shared" si="3"/>
        <v>0</v>
      </c>
      <c r="E13" s="108">
        <f t="shared" si="3"/>
        <v>0</v>
      </c>
      <c r="F13" s="108">
        <f t="shared" si="3"/>
        <v>0</v>
      </c>
      <c r="G13" s="108">
        <f t="shared" si="3"/>
        <v>0</v>
      </c>
      <c r="H13" s="108">
        <f t="shared" si="3"/>
        <v>0</v>
      </c>
      <c r="I13" s="108">
        <f t="shared" ref="I13:N13" si="4">I11+I12</f>
        <v>0</v>
      </c>
      <c r="J13" s="108">
        <f t="shared" si="4"/>
        <v>0</v>
      </c>
      <c r="K13" s="108">
        <f t="shared" si="4"/>
        <v>0</v>
      </c>
      <c r="L13" s="108">
        <f t="shared" si="4"/>
        <v>0</v>
      </c>
      <c r="M13" s="108">
        <f t="shared" si="4"/>
        <v>0</v>
      </c>
      <c r="N13" s="108">
        <f t="shared" si="4"/>
        <v>0</v>
      </c>
      <c r="O13" s="108">
        <f t="shared" ref="O13" si="5">O11+O12</f>
        <v>0</v>
      </c>
      <c r="P13" s="109"/>
      <c r="Q13" s="101"/>
      <c r="R13" s="91"/>
      <c r="S13" s="82" t="s">
        <v>313</v>
      </c>
    </row>
    <row r="14" spans="2:19" x14ac:dyDescent="0.25">
      <c r="B14" s="82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101"/>
      <c r="R14" s="91"/>
    </row>
    <row r="15" spans="2:19" x14ac:dyDescent="0.25">
      <c r="B15" s="94" t="s">
        <v>14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  <c r="Q15" s="112"/>
    </row>
    <row r="16" spans="2:19" x14ac:dyDescent="0.25">
      <c r="B16" s="106" t="s">
        <v>262</v>
      </c>
      <c r="C16" s="104">
        <f>'State Aid'!C8+'State Aid'!C9+'State Aid'!C10+'State Aid'!C11</f>
        <v>0</v>
      </c>
      <c r="D16" s="104">
        <f>'State Aid'!D8+'State Aid'!D9+'State Aid'!D10+'State Aid'!D11</f>
        <v>0</v>
      </c>
      <c r="E16" s="104">
        <f>'State Aid'!E8+'State Aid'!E9+'State Aid'!E10+'State Aid'!E11</f>
        <v>0</v>
      </c>
      <c r="F16" s="104">
        <f>'State Aid'!F8+'State Aid'!F9+'State Aid'!F10+'State Aid'!F11</f>
        <v>0</v>
      </c>
      <c r="G16" s="104">
        <f>'State Aid'!G8+'State Aid'!G9+'State Aid'!G10+'State Aid'!G11</f>
        <v>0</v>
      </c>
      <c r="H16" s="104">
        <f>'State Aid'!H8+'State Aid'!H9+'State Aid'!H10+'State Aid'!H11</f>
        <v>0</v>
      </c>
      <c r="I16" s="104">
        <f>'State Aid'!I8+'State Aid'!I9+'State Aid'!I10+'State Aid'!I11</f>
        <v>0</v>
      </c>
      <c r="J16" s="104">
        <f>'State Aid'!J8+'State Aid'!J9+'State Aid'!J10+'State Aid'!J11</f>
        <v>0</v>
      </c>
      <c r="K16" s="104">
        <f>'State Aid'!K8+'State Aid'!K9+'State Aid'!K10+'State Aid'!K11</f>
        <v>0</v>
      </c>
      <c r="L16" s="104">
        <f>'State Aid'!L8+'State Aid'!L9+'State Aid'!L10+'State Aid'!L11</f>
        <v>0</v>
      </c>
      <c r="M16" s="104">
        <f>'State Aid'!M8+'State Aid'!M9+'State Aid'!M10+'State Aid'!M11</f>
        <v>0</v>
      </c>
      <c r="N16" s="104">
        <f>'State Aid'!N8+'State Aid'!N9+'State Aid'!N10+'State Aid'!N11</f>
        <v>0</v>
      </c>
      <c r="O16" s="104">
        <f>'State Aid'!O8+'State Aid'!O9+'State Aid'!O10+'State Aid'!O11</f>
        <v>0</v>
      </c>
      <c r="P16" s="105"/>
      <c r="Q16" s="113" t="s">
        <v>188</v>
      </c>
      <c r="R16" s="91"/>
      <c r="S16" s="82" t="s">
        <v>801</v>
      </c>
    </row>
    <row r="17" spans="1:19" x14ac:dyDescent="0.25">
      <c r="B17" s="106" t="s">
        <v>261</v>
      </c>
      <c r="C17" s="114">
        <f>'State Aid'!C14+'State Aid'!C15+'State Aid'!C16+'State Aid'!C17+'State Aid'!C18+'State Aid'!C19+'State Aid'!C20</f>
        <v>0</v>
      </c>
      <c r="D17" s="114">
        <f>'State Aid'!D14+'State Aid'!D15+'State Aid'!D16+'State Aid'!D17+'State Aid'!D18+'State Aid'!D19+'State Aid'!D20</f>
        <v>0</v>
      </c>
      <c r="E17" s="114">
        <f>'State Aid'!E14+'State Aid'!E15+'State Aid'!E16+'State Aid'!E17+'State Aid'!E18+'State Aid'!E19+'State Aid'!E20</f>
        <v>0</v>
      </c>
      <c r="F17" s="114">
        <f>'State Aid'!F14+'State Aid'!F15+'State Aid'!F16+'State Aid'!F17+'State Aid'!F18+'State Aid'!F19+'State Aid'!F20</f>
        <v>0</v>
      </c>
      <c r="G17" s="114">
        <f>'State Aid'!G14+'State Aid'!G15+'State Aid'!G16+'State Aid'!G17+'State Aid'!G18+'State Aid'!G19+'State Aid'!G20</f>
        <v>0</v>
      </c>
      <c r="H17" s="114">
        <f>'State Aid'!H14+'State Aid'!H15+'State Aid'!H16+'State Aid'!H17+'State Aid'!H18+'State Aid'!H19+'State Aid'!H20</f>
        <v>0</v>
      </c>
      <c r="I17" s="114">
        <f>'State Aid'!I14+'State Aid'!I15+'State Aid'!I16+'State Aid'!I17+'State Aid'!I18+'State Aid'!I19+'State Aid'!I20</f>
        <v>0</v>
      </c>
      <c r="J17" s="114">
        <f>'State Aid'!J14+'State Aid'!J15+'State Aid'!J16+'State Aid'!J17+'State Aid'!J18+'State Aid'!J19+'State Aid'!J20</f>
        <v>0</v>
      </c>
      <c r="K17" s="114">
        <f>'State Aid'!K14+'State Aid'!K15+'State Aid'!K16+'State Aid'!K17+'State Aid'!K18+'State Aid'!K19+'State Aid'!K20</f>
        <v>0</v>
      </c>
      <c r="L17" s="114">
        <f>'State Aid'!L14+'State Aid'!L15+'State Aid'!L16+'State Aid'!L17+'State Aid'!L18+'State Aid'!L19+'State Aid'!L20</f>
        <v>0</v>
      </c>
      <c r="M17" s="114">
        <f>'State Aid'!M14+'State Aid'!M15+'State Aid'!M16+'State Aid'!M17+'State Aid'!M18+'State Aid'!M19+'State Aid'!M20</f>
        <v>0</v>
      </c>
      <c r="N17" s="114">
        <f>'State Aid'!N14+'State Aid'!N15+'State Aid'!N16+'State Aid'!N17+'State Aid'!N18+'State Aid'!N19+'State Aid'!N20</f>
        <v>0</v>
      </c>
      <c r="O17" s="114">
        <f>'State Aid'!O14+'State Aid'!O15+'State Aid'!O16+'State Aid'!O17+'State Aid'!O18+'State Aid'!O19+'State Aid'!O20</f>
        <v>0</v>
      </c>
      <c r="P17" s="115"/>
      <c r="Q17" s="116"/>
      <c r="R17" s="91"/>
    </row>
    <row r="18" spans="1:19" x14ac:dyDescent="0.25">
      <c r="B18" s="117" t="s">
        <v>263</v>
      </c>
      <c r="C18" s="114">
        <f>'State Aid'!C12+'State Aid'!C13+'State Aid'!C21</f>
        <v>0</v>
      </c>
      <c r="D18" s="114">
        <f>'State Aid'!D12+'State Aid'!D13+'State Aid'!D21</f>
        <v>0</v>
      </c>
      <c r="E18" s="114">
        <f>'State Aid'!E12+'State Aid'!E13+'State Aid'!E21</f>
        <v>0</v>
      </c>
      <c r="F18" s="114">
        <f>'State Aid'!F12+'State Aid'!F13+'State Aid'!F21</f>
        <v>0</v>
      </c>
      <c r="G18" s="114">
        <f>'State Aid'!G12+'State Aid'!G13+'State Aid'!G21</f>
        <v>0</v>
      </c>
      <c r="H18" s="114">
        <f>'State Aid'!H12+'State Aid'!H13+'State Aid'!H21</f>
        <v>0</v>
      </c>
      <c r="I18" s="114">
        <f>'State Aid'!I12+'State Aid'!I13+'State Aid'!I21</f>
        <v>0</v>
      </c>
      <c r="J18" s="114">
        <f>'State Aid'!J12+'State Aid'!J13+'State Aid'!J21</f>
        <v>0</v>
      </c>
      <c r="K18" s="114">
        <f>'State Aid'!K12+'State Aid'!K13+'State Aid'!K21</f>
        <v>0</v>
      </c>
      <c r="L18" s="114">
        <f>+'State Aid'!L12+'State Aid'!L13+'State Aid'!L21</f>
        <v>0</v>
      </c>
      <c r="M18" s="114">
        <f>+'State Aid'!M12+'State Aid'!M13+'State Aid'!M21</f>
        <v>0</v>
      </c>
      <c r="N18" s="114">
        <f>+'State Aid'!N12+'State Aid'!N13+'State Aid'!N21</f>
        <v>0</v>
      </c>
      <c r="O18" s="114">
        <f>+'State Aid'!O12+'State Aid'!O13+'State Aid'!O21</f>
        <v>0</v>
      </c>
      <c r="P18" s="115"/>
      <c r="Q18" s="116"/>
    </row>
    <row r="19" spans="1:19" x14ac:dyDescent="0.25">
      <c r="B19" s="118" t="s">
        <v>187</v>
      </c>
      <c r="C19" s="119">
        <f t="shared" ref="C19:G19" si="6">SUM(C16:C18)</f>
        <v>0</v>
      </c>
      <c r="D19" s="119">
        <f t="shared" si="6"/>
        <v>0</v>
      </c>
      <c r="E19" s="119">
        <f t="shared" si="6"/>
        <v>0</v>
      </c>
      <c r="F19" s="119">
        <f t="shared" si="6"/>
        <v>0</v>
      </c>
      <c r="G19" s="119">
        <f t="shared" si="6"/>
        <v>0</v>
      </c>
      <c r="H19" s="119">
        <f t="shared" ref="H19:M19" si="7">SUM(H16:H18)</f>
        <v>0</v>
      </c>
      <c r="I19" s="119">
        <f t="shared" si="7"/>
        <v>0</v>
      </c>
      <c r="J19" s="119">
        <f t="shared" si="7"/>
        <v>0</v>
      </c>
      <c r="K19" s="119">
        <f t="shared" si="7"/>
        <v>0</v>
      </c>
      <c r="L19" s="119">
        <f t="shared" si="7"/>
        <v>0</v>
      </c>
      <c r="M19" s="119">
        <f t="shared" si="7"/>
        <v>0</v>
      </c>
      <c r="N19" s="119">
        <f t="shared" ref="N19:O19" si="8">SUM(N16:N18)</f>
        <v>0</v>
      </c>
      <c r="O19" s="119">
        <f t="shared" si="8"/>
        <v>0</v>
      </c>
      <c r="P19" s="120"/>
      <c r="S19" s="82" t="s">
        <v>313</v>
      </c>
    </row>
    <row r="20" spans="1:19" x14ac:dyDescent="0.25">
      <c r="B20" s="121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3"/>
      <c r="Q20" s="124"/>
    </row>
    <row r="21" spans="1:19" x14ac:dyDescent="0.25">
      <c r="A21" s="50"/>
      <c r="B21" s="125" t="s">
        <v>422</v>
      </c>
      <c r="C21" s="126">
        <f>+'State Aid'!C26</f>
        <v>0</v>
      </c>
      <c r="D21" s="126">
        <f>+'State Aid'!D26</f>
        <v>0</v>
      </c>
      <c r="E21" s="126">
        <f>+'State Aid'!E26</f>
        <v>0</v>
      </c>
      <c r="F21" s="126">
        <f>+'State Aid'!F26</f>
        <v>0</v>
      </c>
      <c r="G21" s="126">
        <f>+'State Aid'!G26</f>
        <v>0</v>
      </c>
      <c r="H21" s="59"/>
      <c r="I21" s="59"/>
      <c r="J21" s="59"/>
      <c r="K21" s="59"/>
      <c r="L21" s="59"/>
      <c r="M21" s="59"/>
      <c r="N21" s="59"/>
      <c r="O21" s="59"/>
      <c r="P21" s="127"/>
      <c r="Q21" s="124"/>
      <c r="S21" s="82" t="s">
        <v>802</v>
      </c>
    </row>
    <row r="22" spans="1:19" x14ac:dyDescent="0.25">
      <c r="B22" s="121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3"/>
      <c r="Q22" s="124"/>
    </row>
    <row r="23" spans="1:19" x14ac:dyDescent="0.25">
      <c r="B23" s="94" t="s">
        <v>686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  <c r="Q23" s="101"/>
    </row>
    <row r="24" spans="1:19" x14ac:dyDescent="0.25">
      <c r="B24" s="117" t="s">
        <v>439</v>
      </c>
      <c r="C24" s="104">
        <f>'Local Receipts'!C37</f>
        <v>0</v>
      </c>
      <c r="D24" s="104">
        <f>'Local Receipts'!D37</f>
        <v>0</v>
      </c>
      <c r="E24" s="104">
        <f>'Local Receipts'!E37</f>
        <v>0</v>
      </c>
      <c r="F24" s="104">
        <f>'Local Receipts'!F37</f>
        <v>0</v>
      </c>
      <c r="G24" s="104">
        <f>'Local Receipts'!G37</f>
        <v>0</v>
      </c>
      <c r="H24" s="104">
        <f>'Local Receipts'!H37</f>
        <v>0</v>
      </c>
      <c r="I24" s="104">
        <f>'Local Receipts'!I37</f>
        <v>0</v>
      </c>
      <c r="J24" s="104">
        <f>'Local Receipts'!J37</f>
        <v>0</v>
      </c>
      <c r="K24" s="104">
        <f>'Local Receipts'!K37</f>
        <v>0</v>
      </c>
      <c r="L24" s="104">
        <f>'Local Receipts'!L37</f>
        <v>0</v>
      </c>
      <c r="M24" s="104">
        <f>'Local Receipts'!M37</f>
        <v>0</v>
      </c>
      <c r="N24" s="104">
        <f>'Local Receipts'!N37</f>
        <v>0</v>
      </c>
      <c r="O24" s="104">
        <f>'Local Receipts'!O37</f>
        <v>0</v>
      </c>
      <c r="P24" s="105"/>
      <c r="Q24" s="128" t="s">
        <v>487</v>
      </c>
    </row>
    <row r="25" spans="1:19" x14ac:dyDescent="0.25">
      <c r="B25" s="117" t="s">
        <v>440</v>
      </c>
      <c r="C25" s="104">
        <f>+'Offset Receipts'!C17</f>
        <v>0</v>
      </c>
      <c r="D25" s="104">
        <f>+'Offset Receipts'!D17</f>
        <v>0</v>
      </c>
      <c r="E25" s="104">
        <f>+'Offset Receipts'!E17</f>
        <v>0</v>
      </c>
      <c r="F25" s="104">
        <f>+'Offset Receipts'!F17</f>
        <v>0</v>
      </c>
      <c r="G25" s="104">
        <f>+'Offset Receipts'!G17</f>
        <v>0</v>
      </c>
      <c r="H25" s="104">
        <f>+'Offset Receipts'!H17</f>
        <v>0</v>
      </c>
      <c r="I25" s="104">
        <f>+'Offset Receipts'!I17</f>
        <v>0</v>
      </c>
      <c r="J25" s="104">
        <f>+'Offset Receipts'!J17</f>
        <v>0</v>
      </c>
      <c r="K25" s="104">
        <f>+'Offset Receipts'!K17</f>
        <v>0</v>
      </c>
      <c r="L25" s="104">
        <f>+'Offset Receipts'!L17</f>
        <v>0</v>
      </c>
      <c r="M25" s="104">
        <f>+'Offset Receipts'!M17</f>
        <v>0</v>
      </c>
      <c r="N25" s="104">
        <f>+'Offset Receipts'!N17</f>
        <v>0</v>
      </c>
      <c r="O25" s="104">
        <f>+'Offset Receipts'!O17</f>
        <v>0</v>
      </c>
      <c r="P25" s="105"/>
      <c r="Q25" s="129" t="s">
        <v>488</v>
      </c>
    </row>
    <row r="26" spans="1:19" x14ac:dyDescent="0.25">
      <c r="B26" s="130" t="s">
        <v>587</v>
      </c>
      <c r="C26" s="131">
        <f t="shared" ref="C26:H26" si="9">SUM(C24:C25)</f>
        <v>0</v>
      </c>
      <c r="D26" s="131">
        <f t="shared" si="9"/>
        <v>0</v>
      </c>
      <c r="E26" s="131">
        <f t="shared" si="9"/>
        <v>0</v>
      </c>
      <c r="F26" s="131">
        <f t="shared" si="9"/>
        <v>0</v>
      </c>
      <c r="G26" s="131">
        <f t="shared" si="9"/>
        <v>0</v>
      </c>
      <c r="H26" s="131">
        <f t="shared" si="9"/>
        <v>0</v>
      </c>
      <c r="I26" s="131">
        <f t="shared" ref="I26:N26" si="10">SUM(I24:I25)</f>
        <v>0</v>
      </c>
      <c r="J26" s="131">
        <f t="shared" si="10"/>
        <v>0</v>
      </c>
      <c r="K26" s="131">
        <f t="shared" si="10"/>
        <v>0</v>
      </c>
      <c r="L26" s="131">
        <f t="shared" si="10"/>
        <v>0</v>
      </c>
      <c r="M26" s="131">
        <f t="shared" si="10"/>
        <v>0</v>
      </c>
      <c r="N26" s="131">
        <f t="shared" si="10"/>
        <v>0</v>
      </c>
      <c r="O26" s="131">
        <f t="shared" ref="O26" si="11">SUM(O24:O25)</f>
        <v>0</v>
      </c>
      <c r="P26" s="120"/>
      <c r="S26" s="82" t="s">
        <v>803</v>
      </c>
    </row>
    <row r="27" spans="1:19" x14ac:dyDescent="0.25">
      <c r="B27" s="132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1:19" x14ac:dyDescent="0.25">
      <c r="B28" s="94" t="s">
        <v>19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1:19" x14ac:dyDescent="0.25">
      <c r="B29" s="117" t="s">
        <v>49</v>
      </c>
      <c r="C29" s="12">
        <f>'Available Funds'!C25</f>
        <v>0</v>
      </c>
      <c r="D29" s="12">
        <f>'Available Funds'!D25</f>
        <v>0</v>
      </c>
      <c r="E29" s="12">
        <f>'Available Funds'!E25</f>
        <v>0</v>
      </c>
      <c r="F29" s="12">
        <f>'Available Funds'!F25</f>
        <v>0</v>
      </c>
      <c r="G29" s="12">
        <f>'Available Funds'!G25</f>
        <v>0</v>
      </c>
      <c r="H29" s="12">
        <f>'Available Funds'!H25</f>
        <v>0</v>
      </c>
      <c r="I29" s="12">
        <f>'Available Funds'!I25</f>
        <v>0</v>
      </c>
      <c r="J29" s="12">
        <f>'Available Funds'!J25</f>
        <v>0</v>
      </c>
      <c r="K29" s="12">
        <f>'Available Funds'!K25</f>
        <v>0</v>
      </c>
      <c r="L29" s="12">
        <f>'Available Funds'!L25</f>
        <v>0</v>
      </c>
      <c r="M29" s="12">
        <f>'Available Funds'!M25</f>
        <v>0</v>
      </c>
      <c r="N29" s="12">
        <f>'Available Funds'!N25</f>
        <v>0</v>
      </c>
      <c r="O29" s="12">
        <f>'Available Funds'!O25</f>
        <v>0</v>
      </c>
      <c r="P29" s="133"/>
      <c r="Q29" s="134" t="s">
        <v>117</v>
      </c>
      <c r="S29" s="82" t="s">
        <v>804</v>
      </c>
    </row>
    <row r="30" spans="1:19" x14ac:dyDescent="0.25">
      <c r="B30" s="106" t="s">
        <v>20</v>
      </c>
      <c r="C30" s="114">
        <f>'Available Funds'!C43</f>
        <v>0</v>
      </c>
      <c r="D30" s="114">
        <f>'Available Funds'!D43</f>
        <v>0</v>
      </c>
      <c r="E30" s="114">
        <f>'Available Funds'!E43</f>
        <v>0</v>
      </c>
      <c r="F30" s="114">
        <f>'Available Funds'!F43</f>
        <v>0</v>
      </c>
      <c r="G30" s="114">
        <f>'Available Funds'!G43</f>
        <v>0</v>
      </c>
      <c r="H30" s="114">
        <f>'Available Funds'!H43</f>
        <v>0</v>
      </c>
      <c r="I30" s="114">
        <f>'Available Funds'!I43</f>
        <v>0</v>
      </c>
      <c r="J30" s="114">
        <f>'Available Funds'!J43</f>
        <v>0</v>
      </c>
      <c r="K30" s="114">
        <f>'Available Funds'!K43</f>
        <v>0</v>
      </c>
      <c r="L30" s="114">
        <f>'Available Funds'!L43</f>
        <v>0</v>
      </c>
      <c r="M30" s="114">
        <f>'Available Funds'!M43</f>
        <v>0</v>
      </c>
      <c r="N30" s="114">
        <f>'Available Funds'!N43</f>
        <v>0</v>
      </c>
      <c r="O30" s="114">
        <f>'Available Funds'!O43</f>
        <v>0</v>
      </c>
      <c r="P30" s="115"/>
      <c r="Q30" s="134" t="s">
        <v>117</v>
      </c>
    </row>
    <row r="31" spans="1:19" x14ac:dyDescent="0.25">
      <c r="B31" s="118" t="s">
        <v>21</v>
      </c>
      <c r="C31" s="135">
        <f t="shared" ref="C31:D31" si="12">SUM(C29:C30)</f>
        <v>0</v>
      </c>
      <c r="D31" s="135">
        <f t="shared" si="12"/>
        <v>0</v>
      </c>
      <c r="E31" s="135">
        <f t="shared" ref="E31:L31" si="13">SUM(E29:E30)</f>
        <v>0</v>
      </c>
      <c r="F31" s="135">
        <f t="shared" si="13"/>
        <v>0</v>
      </c>
      <c r="G31" s="135">
        <f t="shared" si="13"/>
        <v>0</v>
      </c>
      <c r="H31" s="135">
        <f t="shared" si="13"/>
        <v>0</v>
      </c>
      <c r="I31" s="135">
        <f t="shared" si="13"/>
        <v>0</v>
      </c>
      <c r="J31" s="135">
        <f t="shared" si="13"/>
        <v>0</v>
      </c>
      <c r="K31" s="135">
        <f t="shared" si="13"/>
        <v>0</v>
      </c>
      <c r="L31" s="135">
        <f t="shared" si="13"/>
        <v>0</v>
      </c>
      <c r="M31" s="135">
        <f t="shared" ref="M31:N31" si="14">SUM(M29:M30)</f>
        <v>0</v>
      </c>
      <c r="N31" s="135">
        <f t="shared" si="14"/>
        <v>0</v>
      </c>
      <c r="O31" s="135">
        <f t="shared" ref="O31" si="15">SUM(O29:O30)</f>
        <v>0</v>
      </c>
      <c r="P31" s="136"/>
      <c r="Q31" s="101"/>
      <c r="S31" s="82" t="s">
        <v>313</v>
      </c>
    </row>
    <row r="32" spans="1:19" ht="16.5" thickBot="1" x14ac:dyDescent="0.3">
      <c r="B32" s="137" t="s">
        <v>546</v>
      </c>
      <c r="C32" s="138">
        <f t="shared" ref="C32:H32" si="16">C13+C19+C21+C26+C31</f>
        <v>0</v>
      </c>
      <c r="D32" s="138">
        <f t="shared" si="16"/>
        <v>0</v>
      </c>
      <c r="E32" s="138">
        <f t="shared" si="16"/>
        <v>0</v>
      </c>
      <c r="F32" s="138">
        <f t="shared" si="16"/>
        <v>0</v>
      </c>
      <c r="G32" s="138">
        <f t="shared" si="16"/>
        <v>0</v>
      </c>
      <c r="H32" s="138">
        <f t="shared" si="16"/>
        <v>0</v>
      </c>
      <c r="I32" s="138">
        <f t="shared" ref="I32:N32" si="17">I13+I19+I21+I26+I31</f>
        <v>0</v>
      </c>
      <c r="J32" s="138">
        <f t="shared" si="17"/>
        <v>0</v>
      </c>
      <c r="K32" s="138">
        <f t="shared" si="17"/>
        <v>0</v>
      </c>
      <c r="L32" s="138">
        <f t="shared" si="17"/>
        <v>0</v>
      </c>
      <c r="M32" s="138">
        <f t="shared" si="17"/>
        <v>0</v>
      </c>
      <c r="N32" s="138">
        <f t="shared" si="17"/>
        <v>0</v>
      </c>
      <c r="O32" s="138">
        <f t="shared" ref="O32" si="18">O13+O19+O21+O26+O31</f>
        <v>0</v>
      </c>
      <c r="P32" s="139"/>
      <c r="Q32" s="140"/>
      <c r="S32" s="82" t="s">
        <v>313</v>
      </c>
    </row>
    <row r="33" spans="2:19" ht="16.5" thickTop="1" x14ac:dyDescent="0.25">
      <c r="B33" s="141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1"/>
      <c r="Q33" s="101"/>
    </row>
    <row r="34" spans="2:19" x14ac:dyDescent="0.25">
      <c r="B34" s="142" t="s">
        <v>22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4"/>
      <c r="Q34" s="101"/>
    </row>
    <row r="35" spans="2:19" x14ac:dyDescent="0.25">
      <c r="B35" s="106" t="s">
        <v>470</v>
      </c>
      <c r="C35" s="145">
        <f>'Enterprise Funds'!C10</f>
        <v>0</v>
      </c>
      <c r="D35" s="145">
        <f>'Enterprise Funds'!D10</f>
        <v>0</v>
      </c>
      <c r="E35" s="145">
        <f>'Enterprise Funds'!E10</f>
        <v>0</v>
      </c>
      <c r="F35" s="145">
        <f>'Enterprise Funds'!F10</f>
        <v>0</v>
      </c>
      <c r="G35" s="145">
        <f>'Enterprise Funds'!G10</f>
        <v>0</v>
      </c>
      <c r="H35" s="145">
        <f>'Enterprise Funds'!H10</f>
        <v>0</v>
      </c>
      <c r="I35" s="145">
        <f>'Enterprise Funds'!I10</f>
        <v>0</v>
      </c>
      <c r="J35" s="145">
        <f>'Enterprise Funds'!J10</f>
        <v>0</v>
      </c>
      <c r="K35" s="145">
        <f>'Enterprise Funds'!K10</f>
        <v>0</v>
      </c>
      <c r="L35" s="145">
        <f>'Enterprise Funds'!L10</f>
        <v>0</v>
      </c>
      <c r="M35" s="145">
        <f>'Enterprise Funds'!M10</f>
        <v>0</v>
      </c>
      <c r="N35" s="145">
        <f>'Enterprise Funds'!N10</f>
        <v>0</v>
      </c>
      <c r="O35" s="145">
        <f>'Enterprise Funds'!O10</f>
        <v>0</v>
      </c>
      <c r="P35" s="105"/>
      <c r="Q35" s="146" t="s">
        <v>118</v>
      </c>
      <c r="R35" s="98"/>
      <c r="S35" s="82" t="s">
        <v>805</v>
      </c>
    </row>
    <row r="36" spans="2:19" x14ac:dyDescent="0.25">
      <c r="B36" s="106" t="s">
        <v>471</v>
      </c>
      <c r="C36" s="145">
        <f>'Enterprise Funds'!C11</f>
        <v>0</v>
      </c>
      <c r="D36" s="145">
        <f>'Enterprise Funds'!D11</f>
        <v>0</v>
      </c>
      <c r="E36" s="145">
        <f>'Enterprise Funds'!E11</f>
        <v>0</v>
      </c>
      <c r="F36" s="145">
        <f>'Enterprise Funds'!F11</f>
        <v>0</v>
      </c>
      <c r="G36" s="145">
        <f>'Enterprise Funds'!G11</f>
        <v>0</v>
      </c>
      <c r="H36" s="145">
        <f>'Enterprise Funds'!H11</f>
        <v>0</v>
      </c>
      <c r="I36" s="145">
        <f>'Enterprise Funds'!I11</f>
        <v>0</v>
      </c>
      <c r="J36" s="145">
        <f>'Enterprise Funds'!J11</f>
        <v>0</v>
      </c>
      <c r="K36" s="145">
        <f>'Enterprise Funds'!K11</f>
        <v>0</v>
      </c>
      <c r="L36" s="145">
        <f>'Enterprise Funds'!L11</f>
        <v>0</v>
      </c>
      <c r="M36" s="145">
        <f>'Enterprise Funds'!M11</f>
        <v>0</v>
      </c>
      <c r="N36" s="145">
        <f>'Enterprise Funds'!N11</f>
        <v>0</v>
      </c>
      <c r="O36" s="145">
        <f>'Enterprise Funds'!O11</f>
        <v>0</v>
      </c>
      <c r="P36" s="105"/>
      <c r="Q36" s="101"/>
      <c r="R36" s="98"/>
    </row>
    <row r="37" spans="2:19" x14ac:dyDescent="0.25">
      <c r="B37" s="106" t="s">
        <v>20</v>
      </c>
      <c r="C37" s="104">
        <f>'Enterprise Funds'!C12+'Enterprise Funds'!C13</f>
        <v>0</v>
      </c>
      <c r="D37" s="104">
        <f>'Enterprise Funds'!D12+'Enterprise Funds'!D13</f>
        <v>0</v>
      </c>
      <c r="E37" s="104">
        <f>'Enterprise Funds'!E12+'Enterprise Funds'!E13</f>
        <v>0</v>
      </c>
      <c r="F37" s="104">
        <f>'Enterprise Funds'!F12+'Enterprise Funds'!F13</f>
        <v>0</v>
      </c>
      <c r="G37" s="104">
        <f>'Enterprise Funds'!G12+'Enterprise Funds'!G13</f>
        <v>0</v>
      </c>
      <c r="H37" s="104">
        <f>'Enterprise Funds'!H12+'Enterprise Funds'!H13</f>
        <v>0</v>
      </c>
      <c r="I37" s="104">
        <f>'Enterprise Funds'!I12+'Enterprise Funds'!I13</f>
        <v>0</v>
      </c>
      <c r="J37" s="104">
        <f>'Enterprise Funds'!J12+'Enterprise Funds'!J13</f>
        <v>0</v>
      </c>
      <c r="K37" s="104">
        <f>'Enterprise Funds'!K12+'Enterprise Funds'!K13</f>
        <v>0</v>
      </c>
      <c r="L37" s="104">
        <f>'Enterprise Funds'!L12+'Enterprise Funds'!L13</f>
        <v>0</v>
      </c>
      <c r="M37" s="104">
        <f>'Enterprise Funds'!M12+'Enterprise Funds'!M13</f>
        <v>0</v>
      </c>
      <c r="N37" s="104">
        <f>'Enterprise Funds'!N12+'Enterprise Funds'!N13</f>
        <v>0</v>
      </c>
      <c r="O37" s="104">
        <f>'Enterprise Funds'!O12+'Enterprise Funds'!O13</f>
        <v>0</v>
      </c>
      <c r="P37" s="105"/>
      <c r="Q37" s="147"/>
      <c r="R37" s="98"/>
    </row>
    <row r="38" spans="2:19" x14ac:dyDescent="0.25">
      <c r="B38" s="106" t="s">
        <v>470</v>
      </c>
      <c r="C38" s="104">
        <f>'Enterprise Funds'!C46</f>
        <v>0</v>
      </c>
      <c r="D38" s="104">
        <f>'Enterprise Funds'!D46</f>
        <v>0</v>
      </c>
      <c r="E38" s="104">
        <f>'Enterprise Funds'!E46</f>
        <v>0</v>
      </c>
      <c r="F38" s="104">
        <f>'Enterprise Funds'!F46</f>
        <v>0</v>
      </c>
      <c r="G38" s="104">
        <f>'Enterprise Funds'!G46</f>
        <v>0</v>
      </c>
      <c r="H38" s="104">
        <f>'Enterprise Funds'!H46</f>
        <v>0</v>
      </c>
      <c r="I38" s="104">
        <f>'Enterprise Funds'!I46</f>
        <v>0</v>
      </c>
      <c r="J38" s="104">
        <f>'Enterprise Funds'!J46</f>
        <v>0</v>
      </c>
      <c r="K38" s="104">
        <f>'Enterprise Funds'!K46</f>
        <v>0</v>
      </c>
      <c r="L38" s="104">
        <f>'Enterprise Funds'!L46</f>
        <v>0</v>
      </c>
      <c r="M38" s="104">
        <f>'Enterprise Funds'!M46</f>
        <v>0</v>
      </c>
      <c r="N38" s="104">
        <f>'Enterprise Funds'!N46</f>
        <v>0</v>
      </c>
      <c r="O38" s="104">
        <f>'Enterprise Funds'!O46</f>
        <v>0</v>
      </c>
      <c r="P38" s="105"/>
      <c r="Q38" s="146" t="s">
        <v>118</v>
      </c>
      <c r="R38" s="98"/>
      <c r="S38" s="82" t="s">
        <v>805</v>
      </c>
    </row>
    <row r="39" spans="2:19" x14ac:dyDescent="0.25">
      <c r="B39" s="106" t="s">
        <v>471</v>
      </c>
      <c r="C39" s="104">
        <f>'Enterprise Funds'!C47</f>
        <v>0</v>
      </c>
      <c r="D39" s="104">
        <f>'Enterprise Funds'!D47</f>
        <v>0</v>
      </c>
      <c r="E39" s="104">
        <f>'Enterprise Funds'!E47</f>
        <v>0</v>
      </c>
      <c r="F39" s="104">
        <f>'Enterprise Funds'!F47</f>
        <v>0</v>
      </c>
      <c r="G39" s="104">
        <f>'Enterprise Funds'!G47</f>
        <v>0</v>
      </c>
      <c r="H39" s="104">
        <f>'Enterprise Funds'!H47</f>
        <v>0</v>
      </c>
      <c r="I39" s="104">
        <f>'Enterprise Funds'!I47</f>
        <v>0</v>
      </c>
      <c r="J39" s="104">
        <f>'Enterprise Funds'!J47</f>
        <v>0</v>
      </c>
      <c r="K39" s="104">
        <f>'Enterprise Funds'!K47</f>
        <v>0</v>
      </c>
      <c r="L39" s="104">
        <f>'Enterprise Funds'!L47</f>
        <v>0</v>
      </c>
      <c r="M39" s="104">
        <f>'Enterprise Funds'!M47</f>
        <v>0</v>
      </c>
      <c r="N39" s="104">
        <f>'Enterprise Funds'!N47</f>
        <v>0</v>
      </c>
      <c r="O39" s="104">
        <f>'Enterprise Funds'!O47</f>
        <v>0</v>
      </c>
      <c r="P39" s="105"/>
      <c r="Q39" s="101"/>
      <c r="R39" s="98"/>
    </row>
    <row r="40" spans="2:19" x14ac:dyDescent="0.25">
      <c r="B40" s="106" t="s">
        <v>20</v>
      </c>
      <c r="C40" s="104">
        <f>'Enterprise Funds'!C48+'Enterprise Funds'!C49</f>
        <v>0</v>
      </c>
      <c r="D40" s="104">
        <f>'Enterprise Funds'!D48+'Enterprise Funds'!D49</f>
        <v>0</v>
      </c>
      <c r="E40" s="104">
        <f>'Enterprise Funds'!E48+'Enterprise Funds'!E49</f>
        <v>0</v>
      </c>
      <c r="F40" s="104">
        <f>'Enterprise Funds'!F48+'Enterprise Funds'!F49</f>
        <v>0</v>
      </c>
      <c r="G40" s="104">
        <f>'Enterprise Funds'!G48+'Enterprise Funds'!G49</f>
        <v>0</v>
      </c>
      <c r="H40" s="104">
        <f>'Enterprise Funds'!H48+'Enterprise Funds'!H49</f>
        <v>0</v>
      </c>
      <c r="I40" s="104">
        <f>'Enterprise Funds'!I48+'Enterprise Funds'!I49</f>
        <v>0</v>
      </c>
      <c r="J40" s="104">
        <f>'Enterprise Funds'!J48+'Enterprise Funds'!J49</f>
        <v>0</v>
      </c>
      <c r="K40" s="104">
        <f>'Enterprise Funds'!K48+'Enterprise Funds'!K49</f>
        <v>0</v>
      </c>
      <c r="L40" s="104">
        <f>'Enterprise Funds'!L48+'Enterprise Funds'!L49</f>
        <v>0</v>
      </c>
      <c r="M40" s="104">
        <f>'Enterprise Funds'!M48+'Enterprise Funds'!M49</f>
        <v>0</v>
      </c>
      <c r="N40" s="104">
        <f>'Enterprise Funds'!N48+'Enterprise Funds'!N49</f>
        <v>0</v>
      </c>
      <c r="O40" s="104">
        <f>'Enterprise Funds'!O48+'Enterprise Funds'!O49</f>
        <v>0</v>
      </c>
      <c r="P40" s="105"/>
      <c r="Q40" s="147"/>
      <c r="R40" s="98"/>
    </row>
    <row r="41" spans="2:19" x14ac:dyDescent="0.25">
      <c r="B41" s="106" t="s">
        <v>470</v>
      </c>
      <c r="C41" s="104">
        <f>+'Enterprise Funds'!C82</f>
        <v>0</v>
      </c>
      <c r="D41" s="104">
        <f>+'Enterprise Funds'!D82</f>
        <v>0</v>
      </c>
      <c r="E41" s="104">
        <f>+'Enterprise Funds'!E82</f>
        <v>0</v>
      </c>
      <c r="F41" s="104">
        <f>+'Enterprise Funds'!F82</f>
        <v>0</v>
      </c>
      <c r="G41" s="104">
        <f>+'Enterprise Funds'!G82</f>
        <v>0</v>
      </c>
      <c r="H41" s="104">
        <f>+'Enterprise Funds'!H82</f>
        <v>0</v>
      </c>
      <c r="I41" s="104">
        <f>+'Enterprise Funds'!I82</f>
        <v>0</v>
      </c>
      <c r="J41" s="104">
        <f>+'Enterprise Funds'!J82</f>
        <v>0</v>
      </c>
      <c r="K41" s="104">
        <f>+'Enterprise Funds'!K82</f>
        <v>0</v>
      </c>
      <c r="L41" s="104">
        <f>+'Enterprise Funds'!L82</f>
        <v>0</v>
      </c>
      <c r="M41" s="104">
        <f>+'Enterprise Funds'!M82</f>
        <v>0</v>
      </c>
      <c r="N41" s="104">
        <f>+'Enterprise Funds'!N82</f>
        <v>0</v>
      </c>
      <c r="O41" s="104">
        <f>+'Enterprise Funds'!O82</f>
        <v>0</v>
      </c>
      <c r="P41" s="105"/>
      <c r="Q41" s="146" t="s">
        <v>118</v>
      </c>
      <c r="R41" s="98"/>
      <c r="S41" s="82" t="s">
        <v>805</v>
      </c>
    </row>
    <row r="42" spans="2:19" x14ac:dyDescent="0.25">
      <c r="B42" s="106" t="s">
        <v>471</v>
      </c>
      <c r="C42" s="104">
        <f>+'Enterprise Funds'!C83</f>
        <v>0</v>
      </c>
      <c r="D42" s="104">
        <f>+'Enterprise Funds'!D83</f>
        <v>0</v>
      </c>
      <c r="E42" s="104">
        <f>+'Enterprise Funds'!E83</f>
        <v>0</v>
      </c>
      <c r="F42" s="104">
        <f>+'Enterprise Funds'!F83</f>
        <v>0</v>
      </c>
      <c r="G42" s="104">
        <f>+'Enterprise Funds'!G83</f>
        <v>0</v>
      </c>
      <c r="H42" s="104">
        <f>+'Enterprise Funds'!H83</f>
        <v>0</v>
      </c>
      <c r="I42" s="104">
        <f>+'Enterprise Funds'!I83</f>
        <v>0</v>
      </c>
      <c r="J42" s="104">
        <f>+'Enterprise Funds'!J83</f>
        <v>0</v>
      </c>
      <c r="K42" s="104">
        <f>+'Enterprise Funds'!K83</f>
        <v>0</v>
      </c>
      <c r="L42" s="104">
        <f>+'Enterprise Funds'!L83</f>
        <v>0</v>
      </c>
      <c r="M42" s="104">
        <f>+'Enterprise Funds'!M83</f>
        <v>0</v>
      </c>
      <c r="N42" s="104">
        <f>+'Enterprise Funds'!N83</f>
        <v>0</v>
      </c>
      <c r="O42" s="104">
        <f>+'Enterprise Funds'!O83</f>
        <v>0</v>
      </c>
      <c r="P42" s="105"/>
      <c r="Q42" s="101"/>
      <c r="R42" s="98"/>
    </row>
    <row r="43" spans="2:19" x14ac:dyDescent="0.25">
      <c r="B43" s="106" t="s">
        <v>20</v>
      </c>
      <c r="C43" s="104">
        <f>+'Enterprise Funds'!C84+'Enterprise Funds'!C85</f>
        <v>0</v>
      </c>
      <c r="D43" s="104">
        <f>+'Enterprise Funds'!D84+'Enterprise Funds'!D85</f>
        <v>0</v>
      </c>
      <c r="E43" s="104">
        <f>+'Enterprise Funds'!E84+'Enterprise Funds'!E85</f>
        <v>0</v>
      </c>
      <c r="F43" s="104">
        <f>+'Enterprise Funds'!F84+'Enterprise Funds'!F85</f>
        <v>0</v>
      </c>
      <c r="G43" s="104">
        <f>+'Enterprise Funds'!G84+'Enterprise Funds'!G85</f>
        <v>0</v>
      </c>
      <c r="H43" s="104">
        <f>+'Enterprise Funds'!H84+'Enterprise Funds'!H85</f>
        <v>0</v>
      </c>
      <c r="I43" s="104">
        <f>+'Enterprise Funds'!I84+'Enterprise Funds'!I85</f>
        <v>0</v>
      </c>
      <c r="J43" s="104">
        <f>+'Enterprise Funds'!J84+'Enterprise Funds'!J85</f>
        <v>0</v>
      </c>
      <c r="K43" s="104">
        <f>+'Enterprise Funds'!K84+'Enterprise Funds'!K85</f>
        <v>0</v>
      </c>
      <c r="L43" s="104">
        <f>+'Enterprise Funds'!L84+'Enterprise Funds'!L85</f>
        <v>0</v>
      </c>
      <c r="M43" s="104">
        <f>+'Enterprise Funds'!M84+'Enterprise Funds'!M85</f>
        <v>0</v>
      </c>
      <c r="N43" s="104">
        <f>+'Enterprise Funds'!N84+'Enterprise Funds'!N85</f>
        <v>0</v>
      </c>
      <c r="O43" s="104">
        <f>+'Enterprise Funds'!O84+'Enterprise Funds'!O85</f>
        <v>0</v>
      </c>
      <c r="P43" s="105"/>
      <c r="Q43" s="147"/>
      <c r="R43" s="98"/>
    </row>
    <row r="44" spans="2:19" x14ac:dyDescent="0.25">
      <c r="B44" s="106" t="s">
        <v>470</v>
      </c>
      <c r="C44" s="104">
        <f>+'Enterprise Funds'!C118</f>
        <v>0</v>
      </c>
      <c r="D44" s="104">
        <f>+'Enterprise Funds'!D118</f>
        <v>0</v>
      </c>
      <c r="E44" s="104">
        <f>+'Enterprise Funds'!E118</f>
        <v>0</v>
      </c>
      <c r="F44" s="104">
        <f>+'Enterprise Funds'!F118</f>
        <v>0</v>
      </c>
      <c r="G44" s="104">
        <f>+'Enterprise Funds'!G118</f>
        <v>0</v>
      </c>
      <c r="H44" s="104">
        <f>+'Enterprise Funds'!H118</f>
        <v>0</v>
      </c>
      <c r="I44" s="104">
        <f>+'Enterprise Funds'!I118</f>
        <v>0</v>
      </c>
      <c r="J44" s="104">
        <f>+'Enterprise Funds'!J118</f>
        <v>0</v>
      </c>
      <c r="K44" s="104">
        <f>+'Enterprise Funds'!K118</f>
        <v>0</v>
      </c>
      <c r="L44" s="104">
        <f>+'Enterprise Funds'!L118</f>
        <v>0</v>
      </c>
      <c r="M44" s="104">
        <f>+'Enterprise Funds'!M118</f>
        <v>0</v>
      </c>
      <c r="N44" s="104">
        <f>+'Enterprise Funds'!N118</f>
        <v>0</v>
      </c>
      <c r="O44" s="104">
        <f>+'Enterprise Funds'!O118</f>
        <v>0</v>
      </c>
      <c r="P44" s="105"/>
      <c r="Q44" s="146" t="s">
        <v>118</v>
      </c>
      <c r="R44" s="98"/>
      <c r="S44" s="82" t="s">
        <v>805</v>
      </c>
    </row>
    <row r="45" spans="2:19" x14ac:dyDescent="0.25">
      <c r="B45" s="106" t="s">
        <v>471</v>
      </c>
      <c r="C45" s="104">
        <f>+'Enterprise Funds'!C119</f>
        <v>0</v>
      </c>
      <c r="D45" s="104">
        <f>+'Enterprise Funds'!D119</f>
        <v>0</v>
      </c>
      <c r="E45" s="104">
        <f>+'Enterprise Funds'!E119</f>
        <v>0</v>
      </c>
      <c r="F45" s="104">
        <f>+'Enterprise Funds'!F119</f>
        <v>0</v>
      </c>
      <c r="G45" s="104">
        <f>+'Enterprise Funds'!G119</f>
        <v>0</v>
      </c>
      <c r="H45" s="104">
        <f>+'Enterprise Funds'!H119</f>
        <v>0</v>
      </c>
      <c r="I45" s="104">
        <f>+'Enterprise Funds'!I119</f>
        <v>0</v>
      </c>
      <c r="J45" s="104">
        <f>+'Enterprise Funds'!J119</f>
        <v>0</v>
      </c>
      <c r="K45" s="104">
        <f>+'Enterprise Funds'!K119</f>
        <v>0</v>
      </c>
      <c r="L45" s="104">
        <f>+'Enterprise Funds'!L119</f>
        <v>0</v>
      </c>
      <c r="M45" s="104">
        <f>+'Enterprise Funds'!M119</f>
        <v>0</v>
      </c>
      <c r="N45" s="104">
        <f>+'Enterprise Funds'!N119</f>
        <v>0</v>
      </c>
      <c r="O45" s="104">
        <f>+'Enterprise Funds'!O119</f>
        <v>0</v>
      </c>
      <c r="P45" s="105"/>
      <c r="Q45" s="101"/>
      <c r="R45" s="98"/>
    </row>
    <row r="46" spans="2:19" x14ac:dyDescent="0.25">
      <c r="B46" s="106" t="s">
        <v>20</v>
      </c>
      <c r="C46" s="104">
        <f>+'Enterprise Funds'!C120+'Enterprise Funds'!C121</f>
        <v>0</v>
      </c>
      <c r="D46" s="104">
        <f>+'Enterprise Funds'!D120+'Enterprise Funds'!D121</f>
        <v>0</v>
      </c>
      <c r="E46" s="104">
        <f>+'Enterprise Funds'!E120+'Enterprise Funds'!E121</f>
        <v>0</v>
      </c>
      <c r="F46" s="104">
        <f>+'Enterprise Funds'!F120+'Enterprise Funds'!F121</f>
        <v>0</v>
      </c>
      <c r="G46" s="104">
        <f>+'Enterprise Funds'!G120+'Enterprise Funds'!G121</f>
        <v>0</v>
      </c>
      <c r="H46" s="104">
        <f>+'Enterprise Funds'!H120+'Enterprise Funds'!H121</f>
        <v>0</v>
      </c>
      <c r="I46" s="104">
        <f>+'Enterprise Funds'!I120+'Enterprise Funds'!I121</f>
        <v>0</v>
      </c>
      <c r="J46" s="104">
        <f>+'Enterprise Funds'!J120+'Enterprise Funds'!J121</f>
        <v>0</v>
      </c>
      <c r="K46" s="104">
        <f>+'Enterprise Funds'!K120+'Enterprise Funds'!K121</f>
        <v>0</v>
      </c>
      <c r="L46" s="104">
        <f>+'Enterprise Funds'!L120+'Enterprise Funds'!L121</f>
        <v>0</v>
      </c>
      <c r="M46" s="104">
        <f>+'Enterprise Funds'!M120+'Enterprise Funds'!M121</f>
        <v>0</v>
      </c>
      <c r="N46" s="104">
        <f>+'Enterprise Funds'!N120+'Enterprise Funds'!N121</f>
        <v>0</v>
      </c>
      <c r="O46" s="104">
        <f>+'Enterprise Funds'!O120+'Enterprise Funds'!O121</f>
        <v>0</v>
      </c>
      <c r="P46" s="105"/>
      <c r="Q46" s="147"/>
      <c r="R46" s="98"/>
    </row>
    <row r="47" spans="2:19" x14ac:dyDescent="0.25">
      <c r="B47" s="106" t="s">
        <v>470</v>
      </c>
      <c r="C47" s="104">
        <f>+'Enterprise Funds'!C154</f>
        <v>0</v>
      </c>
      <c r="D47" s="104">
        <f>+'Enterprise Funds'!D154</f>
        <v>0</v>
      </c>
      <c r="E47" s="104">
        <f>+'Enterprise Funds'!E154</f>
        <v>0</v>
      </c>
      <c r="F47" s="104">
        <f>+'Enterprise Funds'!F154</f>
        <v>0</v>
      </c>
      <c r="G47" s="104">
        <f>+'Enterprise Funds'!G154</f>
        <v>0</v>
      </c>
      <c r="H47" s="104">
        <f>+'Enterprise Funds'!H154</f>
        <v>0</v>
      </c>
      <c r="I47" s="104">
        <f>+'Enterprise Funds'!I154</f>
        <v>0</v>
      </c>
      <c r="J47" s="104">
        <f>+'Enterprise Funds'!J154</f>
        <v>0</v>
      </c>
      <c r="K47" s="104">
        <f>+'Enterprise Funds'!K154</f>
        <v>0</v>
      </c>
      <c r="L47" s="104">
        <f>+'Enterprise Funds'!L154</f>
        <v>0</v>
      </c>
      <c r="M47" s="104">
        <f>+'Enterprise Funds'!M154</f>
        <v>0</v>
      </c>
      <c r="N47" s="104">
        <f>+'Enterprise Funds'!N154</f>
        <v>0</v>
      </c>
      <c r="O47" s="104">
        <f>+'Enterprise Funds'!O154</f>
        <v>0</v>
      </c>
      <c r="P47" s="105"/>
      <c r="Q47" s="146" t="s">
        <v>118</v>
      </c>
      <c r="R47" s="98"/>
      <c r="S47" s="82" t="s">
        <v>805</v>
      </c>
    </row>
    <row r="48" spans="2:19" x14ac:dyDescent="0.25">
      <c r="B48" s="106" t="s">
        <v>471</v>
      </c>
      <c r="C48" s="104">
        <f>+'Enterprise Funds'!C155</f>
        <v>0</v>
      </c>
      <c r="D48" s="104">
        <f>+'Enterprise Funds'!D155</f>
        <v>0</v>
      </c>
      <c r="E48" s="104">
        <f>+'Enterprise Funds'!E155</f>
        <v>0</v>
      </c>
      <c r="F48" s="104">
        <f>+'Enterprise Funds'!F155</f>
        <v>0</v>
      </c>
      <c r="G48" s="104">
        <f>+'Enterprise Funds'!G155</f>
        <v>0</v>
      </c>
      <c r="H48" s="104">
        <f>+'Enterprise Funds'!H155</f>
        <v>0</v>
      </c>
      <c r="I48" s="104">
        <f>+'Enterprise Funds'!I155</f>
        <v>0</v>
      </c>
      <c r="J48" s="104">
        <f>+'Enterprise Funds'!J155</f>
        <v>0</v>
      </c>
      <c r="K48" s="104">
        <f>+'Enterprise Funds'!K155</f>
        <v>0</v>
      </c>
      <c r="L48" s="104">
        <f>+'Enterprise Funds'!L155</f>
        <v>0</v>
      </c>
      <c r="M48" s="104">
        <f>+'Enterprise Funds'!M155</f>
        <v>0</v>
      </c>
      <c r="N48" s="104">
        <f>+'Enterprise Funds'!N155</f>
        <v>0</v>
      </c>
      <c r="O48" s="104">
        <f>+'Enterprise Funds'!O155</f>
        <v>0</v>
      </c>
      <c r="P48" s="105"/>
      <c r="Q48" s="101"/>
      <c r="R48" s="98"/>
    </row>
    <row r="49" spans="1:19" x14ac:dyDescent="0.25">
      <c r="B49" s="106" t="s">
        <v>20</v>
      </c>
      <c r="C49" s="104">
        <f>+'Enterprise Funds'!C156+'Enterprise Funds'!C157</f>
        <v>0</v>
      </c>
      <c r="D49" s="104">
        <f>+'Enterprise Funds'!D156+'Enterprise Funds'!D157</f>
        <v>0</v>
      </c>
      <c r="E49" s="104">
        <f>+'Enterprise Funds'!E156+'Enterprise Funds'!E157</f>
        <v>0</v>
      </c>
      <c r="F49" s="104">
        <f>+'Enterprise Funds'!F156+'Enterprise Funds'!F157</f>
        <v>0</v>
      </c>
      <c r="G49" s="104">
        <f>+'Enterprise Funds'!G156+'Enterprise Funds'!G157</f>
        <v>0</v>
      </c>
      <c r="H49" s="104">
        <f>+'Enterprise Funds'!H156+'Enterprise Funds'!H157</f>
        <v>0</v>
      </c>
      <c r="I49" s="104">
        <f>+'Enterprise Funds'!I156+'Enterprise Funds'!I157</f>
        <v>0</v>
      </c>
      <c r="J49" s="104">
        <f>+'Enterprise Funds'!J156+'Enterprise Funds'!J157</f>
        <v>0</v>
      </c>
      <c r="K49" s="104">
        <f>+'Enterprise Funds'!K156+'Enterprise Funds'!K157</f>
        <v>0</v>
      </c>
      <c r="L49" s="104">
        <f>+'Enterprise Funds'!L156+'Enterprise Funds'!L157</f>
        <v>0</v>
      </c>
      <c r="M49" s="104">
        <f>+'Enterprise Funds'!M156+'Enterprise Funds'!M157</f>
        <v>0</v>
      </c>
      <c r="N49" s="104">
        <f>+'Enterprise Funds'!N156+'Enterprise Funds'!N157</f>
        <v>0</v>
      </c>
      <c r="O49" s="104">
        <f>+'Enterprise Funds'!O156+'Enterprise Funds'!O157</f>
        <v>0</v>
      </c>
      <c r="P49" s="105"/>
      <c r="Q49" s="147"/>
      <c r="R49" s="98"/>
    </row>
    <row r="50" spans="1:19" ht="16.5" thickBot="1" x14ac:dyDescent="0.3">
      <c r="B50" s="137" t="s">
        <v>23</v>
      </c>
      <c r="C50" s="148">
        <f t="shared" ref="C50:I50" si="19">SUM(C35:C49)</f>
        <v>0</v>
      </c>
      <c r="D50" s="148">
        <f t="shared" si="19"/>
        <v>0</v>
      </c>
      <c r="E50" s="148">
        <f t="shared" si="19"/>
        <v>0</v>
      </c>
      <c r="F50" s="148">
        <f t="shared" si="19"/>
        <v>0</v>
      </c>
      <c r="G50" s="148">
        <f t="shared" si="19"/>
        <v>0</v>
      </c>
      <c r="H50" s="148">
        <f t="shared" si="19"/>
        <v>0</v>
      </c>
      <c r="I50" s="148">
        <f t="shared" si="19"/>
        <v>0</v>
      </c>
      <c r="J50" s="148">
        <f t="shared" ref="J50:O50" si="20">SUM(J35:J49)</f>
        <v>0</v>
      </c>
      <c r="K50" s="148">
        <f t="shared" si="20"/>
        <v>0</v>
      </c>
      <c r="L50" s="148">
        <f t="shared" si="20"/>
        <v>0</v>
      </c>
      <c r="M50" s="148">
        <f t="shared" si="20"/>
        <v>0</v>
      </c>
      <c r="N50" s="148">
        <f t="shared" si="20"/>
        <v>0</v>
      </c>
      <c r="O50" s="148">
        <f t="shared" si="20"/>
        <v>0</v>
      </c>
      <c r="P50" s="136"/>
      <c r="Q50" s="101"/>
      <c r="S50" s="82" t="s">
        <v>313</v>
      </c>
    </row>
    <row r="51" spans="1:19" ht="16.5" thickTop="1" x14ac:dyDescent="0.25">
      <c r="B51" s="141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1"/>
      <c r="Q51" s="101"/>
    </row>
    <row r="52" spans="1:19" x14ac:dyDescent="0.25">
      <c r="B52" s="142" t="s">
        <v>842</v>
      </c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4"/>
      <c r="Q52" s="101"/>
    </row>
    <row r="53" spans="1:19" x14ac:dyDescent="0.25">
      <c r="B53" s="106" t="s">
        <v>291</v>
      </c>
      <c r="C53" s="104">
        <f>CPF!C7</f>
        <v>0</v>
      </c>
      <c r="D53" s="104">
        <f>CPF!D7</f>
        <v>0</v>
      </c>
      <c r="E53" s="104">
        <f>CPF!E7</f>
        <v>0</v>
      </c>
      <c r="F53" s="104">
        <f>CPF!F7</f>
        <v>0</v>
      </c>
      <c r="G53" s="104">
        <f>CPF!G7</f>
        <v>0</v>
      </c>
      <c r="H53" s="104">
        <f>CPF!H7</f>
        <v>0</v>
      </c>
      <c r="I53" s="104">
        <f>CPF!I7</f>
        <v>0</v>
      </c>
      <c r="J53" s="104">
        <f>CPF!J7</f>
        <v>0</v>
      </c>
      <c r="K53" s="104">
        <f>CPF!K7</f>
        <v>0</v>
      </c>
      <c r="L53" s="104">
        <f>CPF!L7</f>
        <v>0</v>
      </c>
      <c r="M53" s="104">
        <f>CPF!M7</f>
        <v>0</v>
      </c>
      <c r="N53" s="104">
        <f>CPF!N7</f>
        <v>0</v>
      </c>
      <c r="O53" s="104">
        <f>CPF!O7</f>
        <v>0</v>
      </c>
      <c r="P53" s="105"/>
      <c r="Q53" s="149" t="s">
        <v>302</v>
      </c>
      <c r="R53" s="98"/>
      <c r="S53" s="82" t="s">
        <v>806</v>
      </c>
    </row>
    <row r="54" spans="1:19" x14ac:dyDescent="0.25">
      <c r="B54" s="106" t="s">
        <v>303</v>
      </c>
      <c r="C54" s="104">
        <f>CPF!C8</f>
        <v>0</v>
      </c>
      <c r="D54" s="104">
        <f>CPF!D8</f>
        <v>0</v>
      </c>
      <c r="E54" s="104">
        <f>CPF!E8</f>
        <v>0</v>
      </c>
      <c r="F54" s="104">
        <f>CPF!F8</f>
        <v>0</v>
      </c>
      <c r="G54" s="104">
        <f>CPF!G8</f>
        <v>0</v>
      </c>
      <c r="H54" s="104">
        <f>CPF!H8</f>
        <v>0</v>
      </c>
      <c r="I54" s="104">
        <f>CPF!I8</f>
        <v>0</v>
      </c>
      <c r="J54" s="104">
        <f>CPF!J8</f>
        <v>0</v>
      </c>
      <c r="K54" s="104">
        <f>CPF!K8</f>
        <v>0</v>
      </c>
      <c r="L54" s="104">
        <f>CPF!L8</f>
        <v>0</v>
      </c>
      <c r="M54" s="104">
        <f>CPF!M8</f>
        <v>0</v>
      </c>
      <c r="N54" s="104">
        <f>CPF!N8</f>
        <v>0</v>
      </c>
      <c r="O54" s="104">
        <f>CPF!O8</f>
        <v>0</v>
      </c>
      <c r="P54" s="105"/>
      <c r="Q54" s="147"/>
      <c r="R54" s="98"/>
    </row>
    <row r="55" spans="1:19" x14ac:dyDescent="0.25">
      <c r="B55" s="106" t="s">
        <v>20</v>
      </c>
      <c r="C55" s="104">
        <f>CPF!C9+CPF!C11+CPF!C12</f>
        <v>0</v>
      </c>
      <c r="D55" s="104">
        <f>CPF!D9+CPF!D11+CPF!D12</f>
        <v>0</v>
      </c>
      <c r="E55" s="104">
        <f>CPF!E9+CPF!E11+CPF!E12</f>
        <v>0</v>
      </c>
      <c r="F55" s="104">
        <f>CPF!F9+CPF!F11+CPF!F12</f>
        <v>0</v>
      </c>
      <c r="G55" s="104">
        <f>CPF!G9+CPF!G11+CPF!G12</f>
        <v>0</v>
      </c>
      <c r="H55" s="104">
        <f>CPF!H9+CPF!H11+CPF!H12</f>
        <v>0</v>
      </c>
      <c r="I55" s="104">
        <f>CPF!I9+CPF!I11+CPF!I12</f>
        <v>0</v>
      </c>
      <c r="J55" s="104">
        <f>CPF!J9+CPF!J11+CPF!J12</f>
        <v>0</v>
      </c>
      <c r="K55" s="104">
        <f>CPF!K9+CPF!K11+CPF!K12</f>
        <v>0</v>
      </c>
      <c r="L55" s="104">
        <f>CPF!L9+CPF!L11+CPF!L12</f>
        <v>0</v>
      </c>
      <c r="M55" s="104">
        <f>CPF!M9+CPF!M11+CPF!M12</f>
        <v>0</v>
      </c>
      <c r="N55" s="104">
        <f>CPF!N9+CPF!N11+CPF!N12</f>
        <v>0</v>
      </c>
      <c r="O55" s="104">
        <f>CPF!O9+CPF!O11+CPF!O12</f>
        <v>0</v>
      </c>
      <c r="P55" s="105"/>
      <c r="Q55" s="147"/>
      <c r="R55" s="98"/>
    </row>
    <row r="56" spans="1:19" ht="16.5" thickBot="1" x14ac:dyDescent="0.3">
      <c r="B56" s="137" t="s">
        <v>304</v>
      </c>
      <c r="C56" s="148">
        <f t="shared" ref="C56:H56" si="21">SUM(C53:C55)</f>
        <v>0</v>
      </c>
      <c r="D56" s="148">
        <f t="shared" si="21"/>
        <v>0</v>
      </c>
      <c r="E56" s="148">
        <f t="shared" si="21"/>
        <v>0</v>
      </c>
      <c r="F56" s="148">
        <f t="shared" si="21"/>
        <v>0</v>
      </c>
      <c r="G56" s="148">
        <f t="shared" si="21"/>
        <v>0</v>
      </c>
      <c r="H56" s="148">
        <f t="shared" si="21"/>
        <v>0</v>
      </c>
      <c r="I56" s="148">
        <f>SUM(I53:I55)</f>
        <v>0</v>
      </c>
      <c r="J56" s="148">
        <f>SUM(J53:J55)</f>
        <v>0</v>
      </c>
      <c r="K56" s="148">
        <f>SUM(K53:K55)</f>
        <v>0</v>
      </c>
      <c r="L56" s="148">
        <f>SUM(L53:L55)</f>
        <v>0</v>
      </c>
      <c r="M56" s="148">
        <f t="shared" ref="M56:N56" si="22">SUM(M53:M55)</f>
        <v>0</v>
      </c>
      <c r="N56" s="148">
        <f t="shared" si="22"/>
        <v>0</v>
      </c>
      <c r="O56" s="148">
        <f t="shared" ref="O56" si="23">SUM(O53:O55)</f>
        <v>0</v>
      </c>
      <c r="P56" s="136"/>
      <c r="Q56" s="101"/>
      <c r="S56" s="82" t="s">
        <v>313</v>
      </c>
    </row>
    <row r="57" spans="1:19" ht="16.5" thickTop="1" x14ac:dyDescent="0.25">
      <c r="B57" s="141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1"/>
      <c r="Q57" s="101"/>
    </row>
    <row r="58" spans="1:19" ht="16.5" thickBot="1" x14ac:dyDescent="0.3">
      <c r="B58" s="137" t="s">
        <v>24</v>
      </c>
      <c r="C58" s="150">
        <f t="shared" ref="C58:K58" si="24">ROUND(C32+C50+C56,2)</f>
        <v>0</v>
      </c>
      <c r="D58" s="150">
        <f t="shared" si="24"/>
        <v>0</v>
      </c>
      <c r="E58" s="150">
        <f t="shared" si="24"/>
        <v>0</v>
      </c>
      <c r="F58" s="150">
        <f t="shared" si="24"/>
        <v>0</v>
      </c>
      <c r="G58" s="150">
        <f t="shared" si="24"/>
        <v>0</v>
      </c>
      <c r="H58" s="150">
        <f t="shared" si="24"/>
        <v>0</v>
      </c>
      <c r="I58" s="150">
        <f t="shared" si="24"/>
        <v>0</v>
      </c>
      <c r="J58" s="150">
        <f t="shared" si="24"/>
        <v>0</v>
      </c>
      <c r="K58" s="150">
        <f t="shared" si="24"/>
        <v>0</v>
      </c>
      <c r="L58" s="150">
        <f>ROUND(L32+L50+L56,2)</f>
        <v>0</v>
      </c>
      <c r="M58" s="150">
        <f>ROUND(M32+M50+M56,2)</f>
        <v>0</v>
      </c>
      <c r="N58" s="150">
        <f>ROUND(N32+N50+N56,2)</f>
        <v>0</v>
      </c>
      <c r="O58" s="150">
        <f>ROUND(O32+O50+O56,2)</f>
        <v>0</v>
      </c>
      <c r="P58" s="105"/>
      <c r="Q58" s="151"/>
      <c r="S58" s="82" t="s">
        <v>313</v>
      </c>
    </row>
    <row r="59" spans="1:19" s="152" customFormat="1" ht="16.5" thickTop="1" x14ac:dyDescent="0.25">
      <c r="B59" s="153" t="s">
        <v>128</v>
      </c>
      <c r="C59" s="154"/>
      <c r="D59" s="154"/>
      <c r="E59" s="154"/>
      <c r="F59" s="154"/>
      <c r="G59" s="155"/>
      <c r="H59" s="154"/>
      <c r="I59" s="154"/>
      <c r="J59" s="154"/>
      <c r="K59" s="154"/>
      <c r="L59" s="154"/>
      <c r="M59" s="154"/>
      <c r="N59" s="154"/>
      <c r="O59" s="154"/>
      <c r="P59" s="156"/>
      <c r="Q59" s="157"/>
    </row>
    <row r="60" spans="1:19" x14ac:dyDescent="0.25">
      <c r="A60" s="50" t="s">
        <v>164</v>
      </c>
      <c r="B60" s="158" t="s">
        <v>450</v>
      </c>
      <c r="C60" s="159">
        <v>0</v>
      </c>
      <c r="D60" s="159">
        <v>0</v>
      </c>
      <c r="E60" s="159">
        <v>0</v>
      </c>
      <c r="F60" s="159">
        <v>0</v>
      </c>
      <c r="G60" s="159">
        <v>0</v>
      </c>
      <c r="H60" s="159"/>
      <c r="I60" s="159"/>
      <c r="J60" s="159"/>
      <c r="K60" s="159"/>
      <c r="L60" s="159"/>
      <c r="M60" s="159"/>
      <c r="N60" s="159"/>
      <c r="O60" s="159"/>
      <c r="P60" s="111"/>
      <c r="Q60" s="100"/>
      <c r="S60" s="82" t="s">
        <v>337</v>
      </c>
    </row>
    <row r="61" spans="1:19" x14ac:dyDescent="0.25">
      <c r="B61" s="158" t="s">
        <v>240</v>
      </c>
      <c r="C61" s="160">
        <f t="shared" ref="C61:H61" si="25">IF(C60&gt;0,C60-C58,0)</f>
        <v>0</v>
      </c>
      <c r="D61" s="160">
        <f t="shared" si="25"/>
        <v>0</v>
      </c>
      <c r="E61" s="160">
        <f t="shared" si="25"/>
        <v>0</v>
      </c>
      <c r="F61" s="160">
        <f t="shared" si="25"/>
        <v>0</v>
      </c>
      <c r="G61" s="159">
        <f t="shared" si="25"/>
        <v>0</v>
      </c>
      <c r="H61" s="159">
        <f t="shared" si="25"/>
        <v>0</v>
      </c>
      <c r="I61" s="159">
        <f t="shared" ref="I61:N61" si="26">IF(I60&gt;0,I60-I58,0)</f>
        <v>0</v>
      </c>
      <c r="J61" s="159">
        <f t="shared" si="26"/>
        <v>0</v>
      </c>
      <c r="K61" s="159">
        <f t="shared" si="26"/>
        <v>0</v>
      </c>
      <c r="L61" s="159">
        <f t="shared" si="26"/>
        <v>0</v>
      </c>
      <c r="M61" s="159">
        <f t="shared" si="26"/>
        <v>0</v>
      </c>
      <c r="N61" s="159">
        <f t="shared" si="26"/>
        <v>0</v>
      </c>
      <c r="O61" s="159">
        <f t="shared" ref="O61" si="27">IF(O60&gt;0,O60-O58,0)</f>
        <v>0</v>
      </c>
      <c r="P61" s="139"/>
      <c r="S61" s="82" t="s">
        <v>313</v>
      </c>
    </row>
    <row r="63" spans="1:19" x14ac:dyDescent="0.25">
      <c r="A63" s="50" t="s">
        <v>164</v>
      </c>
      <c r="B63" s="72" t="s">
        <v>449</v>
      </c>
    </row>
  </sheetData>
  <phoneticPr fontId="10" type="noConversion"/>
  <hyperlinks>
    <hyperlink ref="Q35" location="'Enterprise Funds'!A1" display="See Enterprise Funds" xr:uid="{00000000-0004-0000-0300-000001000000}"/>
    <hyperlink ref="Q29" location="'Available Funds'!A1" display="Available Funds" xr:uid="{00000000-0004-0000-0300-000003000000}"/>
    <hyperlink ref="Q30" location="'Available Funds'!A1" display="Available Funds" xr:uid="{00000000-0004-0000-0300-000004000000}"/>
    <hyperlink ref="Q53" location="CPF!A1" display="See CPF" xr:uid="{00000000-0004-0000-0300-000005000000}"/>
    <hyperlink ref="Q7" location="Levy!A1" display="See Levy" xr:uid="{996C721B-341B-4054-AD1A-37DC4348B331}"/>
    <hyperlink ref="Q24" location="'Local Receipts'!A1" display="See Local Receipts" xr:uid="{AE75CCFF-750C-4DC1-8CE9-90106E07FA28}"/>
    <hyperlink ref="Q25" location="'Offset Receipts'!A1" display="See Offset Receipts" xr:uid="{D2822360-6330-4A3A-823C-636F9B24E52F}"/>
    <hyperlink ref="Q38" location="'Enterprise Funds'!A1" display="See Enterprise Funds" xr:uid="{036AB94A-514D-45CD-A690-A21F71816F98}"/>
    <hyperlink ref="Q16" location="'State Aid'!A1" display="See State Aid" xr:uid="{ED764ED0-AB3B-4AF6-9DB7-54C249D74767}"/>
    <hyperlink ref="Q41" location="'Enterprise Funds'!A1" display="See Enterprise Funds" xr:uid="{38690802-1915-4B6A-AAE5-63306347A0D2}"/>
    <hyperlink ref="Q44" location="'Enterprise Funds'!A1" display="See Enterprise Funds" xr:uid="{58C57C2C-C668-48AC-97A9-4DA2171A5E8C}"/>
    <hyperlink ref="Q47" location="'Enterprise Funds'!A1" display="See Enterprise Funds" xr:uid="{1EFABD93-B038-4EA2-869A-2945309811CF}"/>
  </hyperlinks>
  <pageMargins left="0.25" right="0.25" top="0.5" bottom="0.5" header="0.3" footer="0.3"/>
  <pageSetup scale="82" fitToHeight="2" orientation="landscape" r:id="rId1"/>
  <headerFooter>
    <oddFooter>&amp;L&amp;9&amp;A&amp;C&amp;10page &amp;P of &amp;N&amp;R&amp;9&amp;D</oddFooter>
  </headerFooter>
  <ignoredErrors>
    <ignoredError sqref="C31 D31 F31:H31 E31 H51:H52 H57 C56:H56 I31:M31 C50:J50 I56:J56 K50:K57 L50:M50 L56 G61:L61 M57:M61 C4:N4 N31:N52 N57:N61 M56:N56 O3:O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U117"/>
  <sheetViews>
    <sheetView showGridLines="0" zoomScaleNormal="100" zoomScaleSheetLayoutView="100" workbookViewId="0">
      <pane xSplit="2" ySplit="5" topLeftCell="C38" activePane="bottomRight" state="frozen"/>
      <selection pane="topRight" activeCell="C1" sqref="C1"/>
      <selection pane="bottomLeft" activeCell="A6" sqref="A6"/>
      <selection pane="bottomRight" activeCell="R47" sqref="R47"/>
    </sheetView>
  </sheetViews>
  <sheetFormatPr defaultColWidth="8.75" defaultRowHeight="15.75" x14ac:dyDescent="0.25"/>
  <cols>
    <col min="1" max="1" width="4.75" style="284" bestFit="1" customWidth="1"/>
    <col min="2" max="2" width="95.5" style="167" bestFit="1" customWidth="1"/>
    <col min="3" max="9" width="6.75" style="167" bestFit="1" customWidth="1"/>
    <col min="10" max="14" width="8.5" style="167" bestFit="1" customWidth="1"/>
    <col min="15" max="15" width="8.5" style="167" customWidth="1"/>
    <col min="16" max="16" width="2.625" style="167" customWidth="1"/>
    <col min="17" max="17" width="11.25" style="167" bestFit="1" customWidth="1"/>
    <col min="18" max="18" width="9" style="167" bestFit="1" customWidth="1"/>
    <col min="19" max="19" width="2.5" style="167" customWidth="1"/>
    <col min="20" max="20" width="49.25" style="167" bestFit="1" customWidth="1"/>
    <col min="21" max="16384" width="8.75" style="167"/>
  </cols>
  <sheetData>
    <row r="1" spans="1:21" s="164" customFormat="1" x14ac:dyDescent="0.25">
      <c r="A1" s="161"/>
      <c r="B1" s="162" t="str">
        <f>Summary!B1</f>
        <v xml:space="preserve">City/Town of 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Q1" s="163"/>
      <c r="R1" s="163"/>
      <c r="S1" s="163"/>
      <c r="T1" s="163"/>
      <c r="U1" s="163"/>
    </row>
    <row r="2" spans="1:21" x14ac:dyDescent="0.25">
      <c r="A2" s="161"/>
      <c r="B2" s="165" t="s">
        <v>254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Q2" s="166"/>
      <c r="R2" s="166"/>
      <c r="S2" s="166"/>
      <c r="T2" s="166"/>
      <c r="U2" s="166"/>
    </row>
    <row r="3" spans="1:21" x14ac:dyDescent="0.25">
      <c r="A3" s="161"/>
      <c r="B3" s="168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Q3" s="169"/>
      <c r="R3" s="170"/>
      <c r="S3" s="166"/>
      <c r="T3" s="166"/>
      <c r="U3" s="166"/>
    </row>
    <row r="4" spans="1:21" s="178" customFormat="1" x14ac:dyDescent="0.25">
      <c r="A4" s="171"/>
      <c r="B4" s="172"/>
      <c r="C4" s="172" t="str">
        <f>'Fiscal Years'!B10</f>
        <v>FY2020</v>
      </c>
      <c r="D4" s="172" t="str">
        <f>'Fiscal Years'!C10</f>
        <v>FY2021</v>
      </c>
      <c r="E4" s="172" t="str">
        <f>'Fiscal Years'!D10</f>
        <v>FY2022</v>
      </c>
      <c r="F4" s="173" t="str">
        <f>'Fiscal Years'!E10</f>
        <v>FY2023</v>
      </c>
      <c r="G4" s="172" t="str">
        <f>'Fiscal Years'!F10</f>
        <v>FY2024</v>
      </c>
      <c r="H4" s="172" t="str">
        <f>'Fiscal Years'!G10</f>
        <v>FY2025</v>
      </c>
      <c r="I4" s="172" t="str">
        <f>'Fiscal Years'!H10</f>
        <v>FY2026</v>
      </c>
      <c r="J4" s="172" t="str">
        <f>'Fiscal Years'!I10</f>
        <v>FY2027</v>
      </c>
      <c r="K4" s="172" t="str">
        <f>'Fiscal Years'!J10</f>
        <v>FY2028</v>
      </c>
      <c r="L4" s="172" t="str">
        <f>'Fiscal Years'!K10</f>
        <v>FY2029</v>
      </c>
      <c r="M4" s="172" t="str">
        <f>'Fiscal Years'!L10</f>
        <v>FY2030</v>
      </c>
      <c r="N4" s="172" t="str">
        <f>'Fiscal Years'!M10</f>
        <v>FY2031</v>
      </c>
      <c r="O4" s="172" t="str">
        <f>'Fiscal Years'!N10</f>
        <v>FY2032</v>
      </c>
      <c r="P4" s="174"/>
      <c r="Q4" s="175" t="s">
        <v>612</v>
      </c>
      <c r="R4" s="176" t="s">
        <v>3</v>
      </c>
      <c r="S4" s="177"/>
      <c r="T4" s="177"/>
      <c r="U4" s="177"/>
    </row>
    <row r="5" spans="1:21" s="180" customFormat="1" x14ac:dyDescent="0.25">
      <c r="A5" s="179"/>
      <c r="C5" s="181" t="s">
        <v>9</v>
      </c>
      <c r="D5" s="181" t="s">
        <v>9</v>
      </c>
      <c r="E5" s="181" t="s">
        <v>9</v>
      </c>
      <c r="F5" s="181" t="s">
        <v>9</v>
      </c>
      <c r="G5" s="181" t="s">
        <v>9</v>
      </c>
      <c r="H5" s="181" t="s">
        <v>9</v>
      </c>
      <c r="I5" s="181" t="s">
        <v>9</v>
      </c>
      <c r="J5" s="181" t="s">
        <v>9</v>
      </c>
      <c r="K5" s="181" t="s">
        <v>11</v>
      </c>
      <c r="L5" s="181" t="s">
        <v>11</v>
      </c>
      <c r="M5" s="181" t="s">
        <v>11</v>
      </c>
      <c r="N5" s="181" t="s">
        <v>11</v>
      </c>
      <c r="O5" s="181" t="s">
        <v>11</v>
      </c>
      <c r="P5" s="182"/>
      <c r="Q5" s="183" t="s">
        <v>316</v>
      </c>
      <c r="R5" s="184" t="s">
        <v>10</v>
      </c>
      <c r="S5" s="185"/>
      <c r="T5" s="185"/>
      <c r="U5" s="185"/>
    </row>
    <row r="6" spans="1:21" x14ac:dyDescent="0.25">
      <c r="A6" s="161"/>
      <c r="B6" s="186" t="s">
        <v>191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8"/>
      <c r="Q6" s="189"/>
      <c r="S6" s="166"/>
      <c r="T6" s="166"/>
      <c r="U6" s="166"/>
    </row>
    <row r="7" spans="1:21" x14ac:dyDescent="0.25">
      <c r="A7" s="190" t="s">
        <v>164</v>
      </c>
      <c r="B7" s="191" t="s">
        <v>13</v>
      </c>
      <c r="C7" s="192">
        <v>0</v>
      </c>
      <c r="D7" s="192">
        <f t="shared" ref="D7:O7" si="0">C12</f>
        <v>0</v>
      </c>
      <c r="E7" s="192">
        <f t="shared" si="0"/>
        <v>0</v>
      </c>
      <c r="F7" s="192">
        <f t="shared" si="0"/>
        <v>0</v>
      </c>
      <c r="G7" s="192">
        <f t="shared" si="0"/>
        <v>0</v>
      </c>
      <c r="H7" s="192">
        <f t="shared" si="0"/>
        <v>0</v>
      </c>
      <c r="I7" s="192">
        <f t="shared" si="0"/>
        <v>0</v>
      </c>
      <c r="J7" s="192">
        <f t="shared" si="0"/>
        <v>0</v>
      </c>
      <c r="K7" s="192">
        <f t="shared" si="0"/>
        <v>0</v>
      </c>
      <c r="L7" s="192">
        <f t="shared" si="0"/>
        <v>0</v>
      </c>
      <c r="M7" s="192">
        <f t="shared" si="0"/>
        <v>0</v>
      </c>
      <c r="N7" s="192">
        <f t="shared" si="0"/>
        <v>0</v>
      </c>
      <c r="O7" s="192">
        <f t="shared" si="0"/>
        <v>0</v>
      </c>
      <c r="P7" s="105"/>
      <c r="Q7" s="193"/>
      <c r="R7" s="166"/>
      <c r="S7" s="166"/>
      <c r="T7" s="166" t="s">
        <v>314</v>
      </c>
      <c r="U7" s="166"/>
    </row>
    <row r="8" spans="1:21" x14ac:dyDescent="0.25">
      <c r="A8" s="194" t="s">
        <v>169</v>
      </c>
      <c r="B8" s="195" t="s">
        <v>35</v>
      </c>
      <c r="C8" s="192">
        <v>0</v>
      </c>
      <c r="D8" s="192">
        <v>0</v>
      </c>
      <c r="E8" s="192">
        <v>0</v>
      </c>
      <c r="F8" s="192">
        <v>0</v>
      </c>
      <c r="G8" s="192">
        <v>0</v>
      </c>
      <c r="H8" s="192">
        <v>0</v>
      </c>
      <c r="I8" s="192">
        <v>0</v>
      </c>
      <c r="J8" s="192">
        <v>0</v>
      </c>
      <c r="K8" s="192">
        <v>0</v>
      </c>
      <c r="L8" s="192">
        <v>0</v>
      </c>
      <c r="M8" s="192">
        <v>0</v>
      </c>
      <c r="N8" s="192">
        <v>0</v>
      </c>
      <c r="O8" s="192">
        <v>0</v>
      </c>
      <c r="P8" s="105"/>
      <c r="Q8" s="193"/>
      <c r="R8" s="166"/>
      <c r="S8" s="166"/>
      <c r="T8" s="166" t="s">
        <v>312</v>
      </c>
      <c r="U8" s="166"/>
    </row>
    <row r="9" spans="1:21" x14ac:dyDescent="0.25">
      <c r="A9" s="194" t="s">
        <v>170</v>
      </c>
      <c r="B9" s="196" t="s">
        <v>192</v>
      </c>
      <c r="C9" s="197">
        <f t="shared" ref="C9:H9" si="1">ROUND((C7+C8)*0.025,0)</f>
        <v>0</v>
      </c>
      <c r="D9" s="197">
        <f t="shared" si="1"/>
        <v>0</v>
      </c>
      <c r="E9" s="197">
        <f t="shared" si="1"/>
        <v>0</v>
      </c>
      <c r="F9" s="197">
        <f t="shared" si="1"/>
        <v>0</v>
      </c>
      <c r="G9" s="197">
        <f t="shared" si="1"/>
        <v>0</v>
      </c>
      <c r="H9" s="197">
        <f t="shared" si="1"/>
        <v>0</v>
      </c>
      <c r="I9" s="197">
        <f t="shared" ref="I9:N9" si="2">ROUND((I7+I8)*0.025,0)</f>
        <v>0</v>
      </c>
      <c r="J9" s="197">
        <f t="shared" si="2"/>
        <v>0</v>
      </c>
      <c r="K9" s="197">
        <f t="shared" si="2"/>
        <v>0</v>
      </c>
      <c r="L9" s="197">
        <f t="shared" si="2"/>
        <v>0</v>
      </c>
      <c r="M9" s="197">
        <f t="shared" si="2"/>
        <v>0</v>
      </c>
      <c r="N9" s="197">
        <f t="shared" si="2"/>
        <v>0</v>
      </c>
      <c r="O9" s="197">
        <f t="shared" ref="O9" si="3">ROUND((O7+O8)*0.025,0)</f>
        <v>0</v>
      </c>
      <c r="P9" s="115"/>
      <c r="Q9" s="193"/>
      <c r="R9" s="166"/>
      <c r="S9" s="166"/>
      <c r="T9" s="166" t="s">
        <v>313</v>
      </c>
      <c r="U9" s="166"/>
    </row>
    <row r="10" spans="1:21" x14ac:dyDescent="0.25">
      <c r="A10" s="194" t="s">
        <v>171</v>
      </c>
      <c r="B10" s="198" t="s">
        <v>193</v>
      </c>
      <c r="C10" s="199">
        <f t="shared" ref="C10:H10" si="4">C36</f>
        <v>0</v>
      </c>
      <c r="D10" s="199">
        <f t="shared" si="4"/>
        <v>0</v>
      </c>
      <c r="E10" s="199">
        <f t="shared" si="4"/>
        <v>0</v>
      </c>
      <c r="F10" s="199">
        <f t="shared" si="4"/>
        <v>0</v>
      </c>
      <c r="G10" s="199">
        <f t="shared" si="4"/>
        <v>0</v>
      </c>
      <c r="H10" s="199">
        <f t="shared" si="4"/>
        <v>0</v>
      </c>
      <c r="I10" s="199">
        <f t="shared" ref="I10:N10" si="5">I36</f>
        <v>0</v>
      </c>
      <c r="J10" s="199">
        <f t="shared" si="5"/>
        <v>0</v>
      </c>
      <c r="K10" s="199">
        <f t="shared" si="5"/>
        <v>0</v>
      </c>
      <c r="L10" s="199">
        <f t="shared" si="5"/>
        <v>0</v>
      </c>
      <c r="M10" s="199">
        <f t="shared" si="5"/>
        <v>0</v>
      </c>
      <c r="N10" s="199">
        <f t="shared" si="5"/>
        <v>0</v>
      </c>
      <c r="O10" s="199">
        <f t="shared" ref="O10" si="6">O36</f>
        <v>0</v>
      </c>
      <c r="P10" s="96"/>
      <c r="Q10" s="193"/>
      <c r="R10" s="166"/>
      <c r="S10" s="166"/>
      <c r="T10" s="166" t="s">
        <v>510</v>
      </c>
      <c r="U10" s="166"/>
    </row>
    <row r="11" spans="1:21" x14ac:dyDescent="0.25">
      <c r="A11" s="200" t="s">
        <v>172</v>
      </c>
      <c r="B11" s="195" t="s">
        <v>37</v>
      </c>
      <c r="C11" s="199">
        <v>0</v>
      </c>
      <c r="D11" s="199">
        <v>0</v>
      </c>
      <c r="E11" s="199">
        <v>0</v>
      </c>
      <c r="F11" s="199">
        <v>0</v>
      </c>
      <c r="G11" s="199">
        <v>0</v>
      </c>
      <c r="H11" s="199">
        <v>0</v>
      </c>
      <c r="I11" s="199">
        <v>0</v>
      </c>
      <c r="J11" s="199">
        <v>0</v>
      </c>
      <c r="K11" s="199">
        <v>0</v>
      </c>
      <c r="L11" s="199">
        <v>0</v>
      </c>
      <c r="M11" s="199">
        <v>0</v>
      </c>
      <c r="N11" s="199">
        <v>0</v>
      </c>
      <c r="O11" s="199">
        <v>0</v>
      </c>
      <c r="P11" s="96"/>
      <c r="Q11" s="193"/>
      <c r="R11" s="166"/>
      <c r="S11" s="166"/>
      <c r="T11" s="166" t="s">
        <v>312</v>
      </c>
      <c r="U11" s="166"/>
    </row>
    <row r="12" spans="1:21" x14ac:dyDescent="0.25">
      <c r="A12" s="194"/>
      <c r="B12" s="201" t="s">
        <v>252</v>
      </c>
      <c r="C12" s="202">
        <f t="shared" ref="C12:H12" si="7">SUM(C7:C11)</f>
        <v>0</v>
      </c>
      <c r="D12" s="202">
        <f t="shared" si="7"/>
        <v>0</v>
      </c>
      <c r="E12" s="202">
        <f t="shared" si="7"/>
        <v>0</v>
      </c>
      <c r="F12" s="202">
        <f t="shared" si="7"/>
        <v>0</v>
      </c>
      <c r="G12" s="202">
        <f t="shared" si="7"/>
        <v>0</v>
      </c>
      <c r="H12" s="202">
        <f t="shared" si="7"/>
        <v>0</v>
      </c>
      <c r="I12" s="202">
        <f t="shared" ref="I12:N12" si="8">SUM(I7:I11)</f>
        <v>0</v>
      </c>
      <c r="J12" s="202">
        <f t="shared" si="8"/>
        <v>0</v>
      </c>
      <c r="K12" s="202">
        <f t="shared" si="8"/>
        <v>0</v>
      </c>
      <c r="L12" s="202">
        <f t="shared" si="8"/>
        <v>0</v>
      </c>
      <c r="M12" s="202">
        <f t="shared" si="8"/>
        <v>0</v>
      </c>
      <c r="N12" s="202">
        <f t="shared" si="8"/>
        <v>0</v>
      </c>
      <c r="O12" s="202">
        <f t="shared" ref="O12" si="9">SUM(O7:O11)</f>
        <v>0</v>
      </c>
      <c r="P12" s="105"/>
      <c r="Q12" s="193" t="str">
        <f>IFERROR(AVERAGE((H12-G12)/G12,(I12-H12)/H12,(J12-I12)/I12),"")</f>
        <v/>
      </c>
      <c r="R12" s="166"/>
      <c r="S12" s="166"/>
      <c r="T12" s="166" t="s">
        <v>313</v>
      </c>
      <c r="U12" s="166"/>
    </row>
    <row r="13" spans="1:21" x14ac:dyDescent="0.25">
      <c r="A13" s="200" t="s">
        <v>173</v>
      </c>
      <c r="B13" s="203" t="s">
        <v>194</v>
      </c>
      <c r="C13" s="204">
        <f t="shared" ref="C13:K13" si="10">C43</f>
        <v>0</v>
      </c>
      <c r="D13" s="204">
        <f t="shared" si="10"/>
        <v>0</v>
      </c>
      <c r="E13" s="204">
        <f t="shared" si="10"/>
        <v>0</v>
      </c>
      <c r="F13" s="204">
        <f t="shared" si="10"/>
        <v>0</v>
      </c>
      <c r="G13" s="204">
        <f t="shared" si="10"/>
        <v>0</v>
      </c>
      <c r="H13" s="204">
        <f t="shared" si="10"/>
        <v>0</v>
      </c>
      <c r="I13" s="204">
        <f t="shared" si="10"/>
        <v>0</v>
      </c>
      <c r="J13" s="204">
        <f t="shared" si="10"/>
        <v>0</v>
      </c>
      <c r="K13" s="204">
        <f t="shared" si="10"/>
        <v>0</v>
      </c>
      <c r="L13" s="204">
        <f>L43</f>
        <v>0</v>
      </c>
      <c r="M13" s="204">
        <f>M43</f>
        <v>0</v>
      </c>
      <c r="N13" s="204">
        <v>0</v>
      </c>
      <c r="O13" s="204">
        <v>0</v>
      </c>
      <c r="P13" s="133"/>
      <c r="Q13" s="193"/>
      <c r="S13" s="205"/>
      <c r="T13" s="166" t="s">
        <v>511</v>
      </c>
      <c r="U13" s="166"/>
    </row>
    <row r="14" spans="1:21" x14ac:dyDescent="0.25">
      <c r="A14" s="206" t="s">
        <v>202</v>
      </c>
      <c r="B14" s="198" t="s">
        <v>195</v>
      </c>
      <c r="C14" s="207">
        <v>0</v>
      </c>
      <c r="D14" s="207">
        <v>0</v>
      </c>
      <c r="E14" s="207">
        <v>0</v>
      </c>
      <c r="F14" s="207">
        <v>0</v>
      </c>
      <c r="G14" s="207">
        <v>0</v>
      </c>
      <c r="H14" s="207">
        <v>0</v>
      </c>
      <c r="I14" s="207">
        <v>0</v>
      </c>
      <c r="J14" s="207">
        <v>0</v>
      </c>
      <c r="K14" s="207">
        <v>0</v>
      </c>
      <c r="L14" s="207">
        <v>0</v>
      </c>
      <c r="M14" s="207">
        <v>0</v>
      </c>
      <c r="N14" s="207">
        <v>0</v>
      </c>
      <c r="O14" s="207">
        <v>0</v>
      </c>
      <c r="P14" s="139"/>
      <c r="Q14" s="193"/>
      <c r="R14" s="166"/>
      <c r="S14" s="166"/>
      <c r="T14" s="166" t="s">
        <v>312</v>
      </c>
      <c r="U14" s="166"/>
    </row>
    <row r="15" spans="1:21" x14ac:dyDescent="0.25">
      <c r="A15" s="206"/>
      <c r="B15" s="198" t="s">
        <v>372</v>
      </c>
      <c r="C15" s="207">
        <v>0</v>
      </c>
      <c r="D15" s="207">
        <v>0</v>
      </c>
      <c r="E15" s="207">
        <v>0</v>
      </c>
      <c r="F15" s="207">
        <v>0</v>
      </c>
      <c r="G15" s="207">
        <v>0</v>
      </c>
      <c r="H15" s="207">
        <v>0</v>
      </c>
      <c r="I15" s="207">
        <v>0</v>
      </c>
      <c r="J15" s="207">
        <v>0</v>
      </c>
      <c r="K15" s="207">
        <v>0</v>
      </c>
      <c r="L15" s="207">
        <v>0</v>
      </c>
      <c r="M15" s="207">
        <v>0</v>
      </c>
      <c r="N15" s="207">
        <v>0</v>
      </c>
      <c r="O15" s="207">
        <v>0</v>
      </c>
      <c r="P15" s="139"/>
      <c r="Q15" s="193"/>
      <c r="R15" s="166"/>
      <c r="S15" s="166"/>
      <c r="T15" s="166" t="s">
        <v>312</v>
      </c>
      <c r="U15" s="166"/>
    </row>
    <row r="16" spans="1:21" x14ac:dyDescent="0.25">
      <c r="A16" s="206"/>
      <c r="B16" s="198" t="s">
        <v>121</v>
      </c>
      <c r="C16" s="207">
        <v>0</v>
      </c>
      <c r="D16" s="207">
        <v>0</v>
      </c>
      <c r="E16" s="207">
        <v>0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0</v>
      </c>
      <c r="M16" s="207">
        <v>0</v>
      </c>
      <c r="N16" s="207">
        <v>0</v>
      </c>
      <c r="O16" s="207">
        <v>0</v>
      </c>
      <c r="P16" s="139"/>
      <c r="Q16" s="193"/>
      <c r="R16" s="166"/>
      <c r="S16" s="166"/>
      <c r="T16" s="166" t="s">
        <v>312</v>
      </c>
      <c r="U16" s="166"/>
    </row>
    <row r="17" spans="1:21" x14ac:dyDescent="0.25">
      <c r="A17" s="200"/>
      <c r="B17" s="208" t="s">
        <v>373</v>
      </c>
      <c r="C17" s="207">
        <v>0</v>
      </c>
      <c r="D17" s="207">
        <v>0</v>
      </c>
      <c r="E17" s="207">
        <v>0</v>
      </c>
      <c r="F17" s="207">
        <v>0</v>
      </c>
      <c r="G17" s="207">
        <v>0</v>
      </c>
      <c r="H17" s="207">
        <v>0</v>
      </c>
      <c r="I17" s="207">
        <v>0</v>
      </c>
      <c r="J17" s="207">
        <v>0</v>
      </c>
      <c r="K17" s="207">
        <v>0</v>
      </c>
      <c r="L17" s="207">
        <v>0</v>
      </c>
      <c r="M17" s="207">
        <v>0</v>
      </c>
      <c r="N17" s="207">
        <v>0</v>
      </c>
      <c r="O17" s="207">
        <v>0</v>
      </c>
      <c r="P17" s="139"/>
      <c r="Q17" s="193"/>
      <c r="R17" s="166"/>
      <c r="S17" s="166"/>
      <c r="T17" s="166" t="s">
        <v>312</v>
      </c>
      <c r="U17" s="166"/>
    </row>
    <row r="18" spans="1:21" x14ac:dyDescent="0.25">
      <c r="A18" s="206" t="s">
        <v>204</v>
      </c>
      <c r="B18" s="209" t="s">
        <v>230</v>
      </c>
      <c r="C18" s="210">
        <f t="shared" ref="C18:L18" si="11">SUM(C12:C17)</f>
        <v>0</v>
      </c>
      <c r="D18" s="210">
        <f t="shared" si="11"/>
        <v>0</v>
      </c>
      <c r="E18" s="210">
        <f t="shared" si="11"/>
        <v>0</v>
      </c>
      <c r="F18" s="210">
        <f t="shared" si="11"/>
        <v>0</v>
      </c>
      <c r="G18" s="210">
        <f t="shared" si="11"/>
        <v>0</v>
      </c>
      <c r="H18" s="210">
        <f t="shared" si="11"/>
        <v>0</v>
      </c>
      <c r="I18" s="210">
        <f t="shared" si="11"/>
        <v>0</v>
      </c>
      <c r="J18" s="210">
        <f t="shared" si="11"/>
        <v>0</v>
      </c>
      <c r="K18" s="210">
        <f t="shared" si="11"/>
        <v>0</v>
      </c>
      <c r="L18" s="210">
        <f t="shared" si="11"/>
        <v>0</v>
      </c>
      <c r="M18" s="210">
        <f t="shared" ref="M18:N18" si="12">SUM(M12:M17)</f>
        <v>0</v>
      </c>
      <c r="N18" s="210">
        <f t="shared" si="12"/>
        <v>0</v>
      </c>
      <c r="O18" s="210">
        <f t="shared" ref="O18" si="13">SUM(O12:O17)</f>
        <v>0</v>
      </c>
      <c r="P18" s="211"/>
      <c r="Q18" s="193" t="str">
        <f>IFERROR(AVERAGE((H18-G18)/G18,(I18-H18)/H18,(J18-I18)/I18),"")</f>
        <v/>
      </c>
      <c r="R18" s="166"/>
      <c r="S18" s="166"/>
      <c r="T18" s="166" t="s">
        <v>313</v>
      </c>
      <c r="U18" s="166"/>
    </row>
    <row r="19" spans="1:21" x14ac:dyDescent="0.25">
      <c r="A19" s="200"/>
      <c r="B19" s="212" t="s">
        <v>253</v>
      </c>
      <c r="C19" s="213" t="str">
        <f>IFERROR((C18-#REF!)/#REF!,"")</f>
        <v/>
      </c>
      <c r="D19" s="213" t="str">
        <f t="shared" ref="D19:O19" si="14">IFERROR((D18-C18)/C18,"")</f>
        <v/>
      </c>
      <c r="E19" s="213" t="str">
        <f t="shared" si="14"/>
        <v/>
      </c>
      <c r="F19" s="213" t="str">
        <f t="shared" si="14"/>
        <v/>
      </c>
      <c r="G19" s="213" t="str">
        <f t="shared" si="14"/>
        <v/>
      </c>
      <c r="H19" s="213" t="str">
        <f t="shared" si="14"/>
        <v/>
      </c>
      <c r="I19" s="213" t="str">
        <f t="shared" si="14"/>
        <v/>
      </c>
      <c r="J19" s="213" t="str">
        <f t="shared" si="14"/>
        <v/>
      </c>
      <c r="K19" s="213" t="str">
        <f t="shared" si="14"/>
        <v/>
      </c>
      <c r="L19" s="213" t="str">
        <f t="shared" si="14"/>
        <v/>
      </c>
      <c r="M19" s="213" t="str">
        <f t="shared" si="14"/>
        <v/>
      </c>
      <c r="N19" s="213" t="str">
        <f t="shared" si="14"/>
        <v/>
      </c>
      <c r="O19" s="213" t="str">
        <f t="shared" si="14"/>
        <v/>
      </c>
      <c r="P19" s="214"/>
      <c r="Q19" s="193"/>
      <c r="R19" s="166"/>
      <c r="S19" s="166"/>
      <c r="T19" s="166"/>
      <c r="U19" s="166"/>
    </row>
    <row r="20" spans="1:21" x14ac:dyDescent="0.25">
      <c r="A20" s="200"/>
      <c r="B20" s="215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7"/>
      <c r="Q20" s="193"/>
      <c r="R20" s="166"/>
      <c r="S20" s="166"/>
      <c r="T20" s="166"/>
      <c r="U20" s="166"/>
    </row>
    <row r="21" spans="1:21" x14ac:dyDescent="0.25">
      <c r="A21" s="206" t="s">
        <v>198</v>
      </c>
      <c r="B21" s="218" t="s">
        <v>196</v>
      </c>
      <c r="C21" s="202">
        <f t="shared" ref="C21:F21" si="15">C22-C18</f>
        <v>0</v>
      </c>
      <c r="D21" s="202">
        <f t="shared" si="15"/>
        <v>0</v>
      </c>
      <c r="E21" s="202">
        <f t="shared" si="15"/>
        <v>0</v>
      </c>
      <c r="F21" s="202">
        <f t="shared" si="15"/>
        <v>0</v>
      </c>
      <c r="G21" s="202">
        <f t="shared" ref="G21:L21" si="16">IF(G22&gt;0,G22-G18,0)</f>
        <v>0</v>
      </c>
      <c r="H21" s="202">
        <f t="shared" si="16"/>
        <v>0</v>
      </c>
      <c r="I21" s="202">
        <f t="shared" si="16"/>
        <v>0</v>
      </c>
      <c r="J21" s="202">
        <f t="shared" si="16"/>
        <v>0</v>
      </c>
      <c r="K21" s="202">
        <f t="shared" si="16"/>
        <v>0</v>
      </c>
      <c r="L21" s="202">
        <f t="shared" si="16"/>
        <v>0</v>
      </c>
      <c r="M21" s="202">
        <f t="shared" ref="M21:N21" si="17">IF(M22&gt;0,M22-M18,0)</f>
        <v>0</v>
      </c>
      <c r="N21" s="202">
        <f t="shared" si="17"/>
        <v>0</v>
      </c>
      <c r="O21" s="202">
        <f t="shared" ref="O21" si="18">IF(O22&gt;0,O22-O18,0)</f>
        <v>0</v>
      </c>
      <c r="P21" s="105"/>
      <c r="Q21" s="193" t="s">
        <v>615</v>
      </c>
      <c r="R21" s="166"/>
      <c r="S21" s="166"/>
      <c r="T21" s="166" t="s">
        <v>313</v>
      </c>
      <c r="U21" s="166"/>
    </row>
    <row r="22" spans="1:21" ht="16.5" thickBot="1" x14ac:dyDescent="0.3">
      <c r="A22" s="206" t="s">
        <v>208</v>
      </c>
      <c r="B22" s="219" t="s">
        <v>374</v>
      </c>
      <c r="C22" s="220">
        <v>0</v>
      </c>
      <c r="D22" s="220">
        <v>0</v>
      </c>
      <c r="E22" s="220">
        <v>0</v>
      </c>
      <c r="F22" s="220">
        <v>0</v>
      </c>
      <c r="G22" s="220">
        <v>0</v>
      </c>
      <c r="H22" s="220">
        <v>0</v>
      </c>
      <c r="I22" s="220">
        <v>0</v>
      </c>
      <c r="J22" s="220">
        <v>0</v>
      </c>
      <c r="K22" s="220">
        <v>0</v>
      </c>
      <c r="L22" s="220">
        <v>0</v>
      </c>
      <c r="M22" s="220">
        <v>0</v>
      </c>
      <c r="N22" s="220">
        <v>0</v>
      </c>
      <c r="O22" s="220">
        <v>0</v>
      </c>
      <c r="P22" s="109"/>
      <c r="Q22" s="193" t="str">
        <f>IFERROR(AVERAGE((H22-G22)/G22,(I22-H22)/H22,(J22-I22)/I22),"")</f>
        <v/>
      </c>
      <c r="R22" s="166"/>
      <c r="S22" s="166"/>
      <c r="T22" s="166" t="s">
        <v>315</v>
      </c>
      <c r="U22" s="166"/>
    </row>
    <row r="23" spans="1:21" ht="16.5" thickTop="1" x14ac:dyDescent="0.25">
      <c r="A23" s="200"/>
      <c r="B23" s="212" t="s">
        <v>253</v>
      </c>
      <c r="C23" s="213" t="str">
        <f>IFERROR((C22-#REF!)/#REF!,"")</f>
        <v/>
      </c>
      <c r="D23" s="213" t="str">
        <f t="shared" ref="D23:O23" si="19">IFERROR((D22-C22)/C22,"")</f>
        <v/>
      </c>
      <c r="E23" s="213" t="str">
        <f t="shared" si="19"/>
        <v/>
      </c>
      <c r="F23" s="213" t="str">
        <f t="shared" si="19"/>
        <v/>
      </c>
      <c r="G23" s="213" t="str">
        <f t="shared" si="19"/>
        <v/>
      </c>
      <c r="H23" s="213" t="str">
        <f t="shared" si="19"/>
        <v/>
      </c>
      <c r="I23" s="213" t="str">
        <f t="shared" si="19"/>
        <v/>
      </c>
      <c r="J23" s="213" t="str">
        <f t="shared" si="19"/>
        <v/>
      </c>
      <c r="K23" s="213" t="str">
        <f t="shared" si="19"/>
        <v/>
      </c>
      <c r="L23" s="213" t="str">
        <f t="shared" si="19"/>
        <v/>
      </c>
      <c r="M23" s="213" t="str">
        <f t="shared" si="19"/>
        <v/>
      </c>
      <c r="N23" s="213" t="str">
        <f t="shared" si="19"/>
        <v/>
      </c>
      <c r="O23" s="213" t="str">
        <f t="shared" si="19"/>
        <v/>
      </c>
      <c r="P23" s="214"/>
      <c r="Q23" s="193"/>
      <c r="R23" s="166"/>
      <c r="S23" s="166"/>
      <c r="T23" s="166"/>
      <c r="U23" s="166"/>
    </row>
    <row r="24" spans="1:21" s="224" customFormat="1" x14ac:dyDescent="0.25">
      <c r="A24" s="221"/>
      <c r="B24" s="215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3"/>
      <c r="Q24" s="193"/>
      <c r="R24" s="215"/>
      <c r="S24" s="215"/>
      <c r="T24" s="215"/>
      <c r="U24" s="215"/>
    </row>
    <row r="25" spans="1:21" s="224" customFormat="1" x14ac:dyDescent="0.25">
      <c r="A25" s="225"/>
      <c r="B25" s="186" t="s">
        <v>201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3"/>
      <c r="Q25" s="193"/>
      <c r="R25" s="215"/>
      <c r="S25" s="215"/>
      <c r="T25" s="215"/>
      <c r="U25" s="215"/>
    </row>
    <row r="26" spans="1:21" x14ac:dyDescent="0.25">
      <c r="A26" s="206" t="s">
        <v>259</v>
      </c>
      <c r="B26" s="226" t="s">
        <v>203</v>
      </c>
      <c r="C26" s="227">
        <v>0</v>
      </c>
      <c r="D26" s="227">
        <v>0</v>
      </c>
      <c r="E26" s="227">
        <v>0</v>
      </c>
      <c r="F26" s="227">
        <v>0</v>
      </c>
      <c r="G26" s="227">
        <v>0</v>
      </c>
      <c r="H26" s="227">
        <v>0</v>
      </c>
      <c r="I26" s="227">
        <v>0</v>
      </c>
      <c r="J26" s="227">
        <v>0</v>
      </c>
      <c r="K26" s="227">
        <v>0</v>
      </c>
      <c r="L26" s="227">
        <v>0</v>
      </c>
      <c r="M26" s="227">
        <v>0</v>
      </c>
      <c r="N26" s="227">
        <v>0</v>
      </c>
      <c r="O26" s="227">
        <v>0</v>
      </c>
      <c r="P26" s="228"/>
      <c r="Q26" s="193" t="str">
        <f t="shared" ref="Q26:Q28" si="20">IFERROR(AVERAGE((H26-G26)/G26,(I26-H26)/H26,(J26-I26)/I26),"")</f>
        <v/>
      </c>
      <c r="R26" s="166"/>
      <c r="S26" s="166"/>
      <c r="T26" s="166" t="s">
        <v>315</v>
      </c>
      <c r="U26" s="166"/>
    </row>
    <row r="27" spans="1:21" x14ac:dyDescent="0.25">
      <c r="A27" s="229" t="s">
        <v>306</v>
      </c>
      <c r="B27" s="226" t="s">
        <v>205</v>
      </c>
      <c r="C27" s="197">
        <f>ROUND(C26*0.025,0)</f>
        <v>0</v>
      </c>
      <c r="D27" s="197">
        <f>ROUND(D26*0.025,0)</f>
        <v>0</v>
      </c>
      <c r="E27" s="197">
        <f>ROUND(E26*0.025,0)</f>
        <v>0</v>
      </c>
      <c r="F27" s="197">
        <f>ROUND(F26*0.025,0)</f>
        <v>0</v>
      </c>
      <c r="G27" s="197">
        <f t="shared" ref="G27:O27" si="21">IF(G26=0,F27,ROUND(G26*0.025,0))</f>
        <v>0</v>
      </c>
      <c r="H27" s="197">
        <f t="shared" si="21"/>
        <v>0</v>
      </c>
      <c r="I27" s="197">
        <f t="shared" si="21"/>
        <v>0</v>
      </c>
      <c r="J27" s="197">
        <f t="shared" si="21"/>
        <v>0</v>
      </c>
      <c r="K27" s="197">
        <f t="shared" si="21"/>
        <v>0</v>
      </c>
      <c r="L27" s="197">
        <f t="shared" si="21"/>
        <v>0</v>
      </c>
      <c r="M27" s="197">
        <f t="shared" si="21"/>
        <v>0</v>
      </c>
      <c r="N27" s="197">
        <f t="shared" si="21"/>
        <v>0</v>
      </c>
      <c r="O27" s="197">
        <f t="shared" si="21"/>
        <v>0</v>
      </c>
      <c r="P27" s="115"/>
      <c r="Q27" s="193" t="str">
        <f t="shared" si="20"/>
        <v/>
      </c>
      <c r="R27" s="166"/>
      <c r="S27" s="166"/>
      <c r="T27" s="166" t="s">
        <v>313</v>
      </c>
      <c r="U27" s="166"/>
    </row>
    <row r="28" spans="1:21" s="235" customFormat="1" x14ac:dyDescent="0.25">
      <c r="A28" s="230"/>
      <c r="B28" s="231" t="s">
        <v>206</v>
      </c>
      <c r="C28" s="232">
        <f>IF(C27=0,0,C27-C12)</f>
        <v>0</v>
      </c>
      <c r="D28" s="232">
        <f t="shared" ref="D28:I28" si="22">IF(D27=0,0,D27-D12)</f>
        <v>0</v>
      </c>
      <c r="E28" s="232">
        <f t="shared" si="22"/>
        <v>0</v>
      </c>
      <c r="F28" s="232">
        <f t="shared" si="22"/>
        <v>0</v>
      </c>
      <c r="G28" s="232">
        <f t="shared" si="22"/>
        <v>0</v>
      </c>
      <c r="H28" s="232">
        <f t="shared" si="22"/>
        <v>0</v>
      </c>
      <c r="I28" s="232">
        <f t="shared" si="22"/>
        <v>0</v>
      </c>
      <c r="J28" s="232">
        <f t="shared" ref="J28:O28" si="23">IF(J27=0,0,J27-J12)</f>
        <v>0</v>
      </c>
      <c r="K28" s="232">
        <f t="shared" si="23"/>
        <v>0</v>
      </c>
      <c r="L28" s="232">
        <f t="shared" si="23"/>
        <v>0</v>
      </c>
      <c r="M28" s="232">
        <f t="shared" si="23"/>
        <v>0</v>
      </c>
      <c r="N28" s="232">
        <f t="shared" si="23"/>
        <v>0</v>
      </c>
      <c r="O28" s="232">
        <f t="shared" si="23"/>
        <v>0</v>
      </c>
      <c r="P28" s="233"/>
      <c r="Q28" s="193" t="str">
        <f t="shared" si="20"/>
        <v/>
      </c>
      <c r="R28" s="234"/>
      <c r="S28" s="234"/>
      <c r="T28" s="234" t="s">
        <v>313</v>
      </c>
      <c r="U28" s="234"/>
    </row>
    <row r="29" spans="1:21" x14ac:dyDescent="0.25">
      <c r="A29" s="236"/>
      <c r="B29" s="212" t="s">
        <v>573</v>
      </c>
      <c r="C29" s="237" t="str">
        <f t="shared" ref="C29" si="24">IFERROR(C28/C27,"")</f>
        <v/>
      </c>
      <c r="D29" s="237" t="str">
        <f t="shared" ref="D29" si="25">IFERROR(D28/D27,"")</f>
        <v/>
      </c>
      <c r="E29" s="237" t="str">
        <f t="shared" ref="E29" si="26">IFERROR(E28/E27,"")</f>
        <v/>
      </c>
      <c r="F29" s="237" t="str">
        <f t="shared" ref="F29" si="27">IFERROR(F28/F27,"")</f>
        <v/>
      </c>
      <c r="G29" s="237" t="str">
        <f t="shared" ref="G29" si="28">IFERROR(G28/G27,"")</f>
        <v/>
      </c>
      <c r="H29" s="237" t="str">
        <f t="shared" ref="H29" si="29">IFERROR(H28/H27,"")</f>
        <v/>
      </c>
      <c r="I29" s="237" t="str">
        <f t="shared" ref="I29" si="30">IFERROR(I28/I27,"")</f>
        <v/>
      </c>
      <c r="J29" s="237" t="str">
        <f t="shared" ref="J29" si="31">IFERROR(J28/J27,"")</f>
        <v/>
      </c>
      <c r="K29" s="237" t="str">
        <f t="shared" ref="K29" si="32">IFERROR(K28/K27,"")</f>
        <v/>
      </c>
      <c r="L29" s="237" t="str">
        <f t="shared" ref="L29:M29" si="33">IFERROR(L28/L27,"")</f>
        <v/>
      </c>
      <c r="M29" s="237" t="str">
        <f t="shared" si="33"/>
        <v/>
      </c>
      <c r="N29" s="237" t="str">
        <f t="shared" ref="N29:O29" si="34">IFERROR(N28/N27,"")</f>
        <v/>
      </c>
      <c r="O29" s="237" t="str">
        <f t="shared" si="34"/>
        <v/>
      </c>
      <c r="P29" s="238"/>
      <c r="Q29" s="193"/>
      <c r="T29" s="167" t="s">
        <v>807</v>
      </c>
    </row>
    <row r="30" spans="1:21" x14ac:dyDescent="0.25">
      <c r="A30" s="236"/>
      <c r="B30" s="239"/>
      <c r="C30" s="240"/>
      <c r="D30" s="240"/>
      <c r="E30" s="240"/>
      <c r="F30" s="240"/>
      <c r="G30" s="240"/>
      <c r="H30" s="240"/>
      <c r="I30" s="240"/>
      <c r="J30" s="240"/>
      <c r="K30" s="240"/>
      <c r="L30" s="241"/>
      <c r="M30" s="241"/>
      <c r="N30" s="241"/>
      <c r="O30" s="241"/>
      <c r="P30" s="188"/>
      <c r="Q30" s="112"/>
    </row>
    <row r="31" spans="1:21" x14ac:dyDescent="0.25">
      <c r="A31" s="161"/>
      <c r="B31" s="186" t="s">
        <v>197</v>
      </c>
      <c r="C31" s="242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243"/>
      <c r="Q31" s="193"/>
      <c r="R31" s="166"/>
      <c r="S31" s="166"/>
      <c r="T31" s="166"/>
      <c r="U31" s="166"/>
    </row>
    <row r="32" spans="1:21" s="72" customFormat="1" x14ac:dyDescent="0.25">
      <c r="A32" s="206"/>
      <c r="B32" s="244" t="s">
        <v>84</v>
      </c>
      <c r="C32" s="245">
        <v>0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5">
        <v>0</v>
      </c>
      <c r="L32" s="245">
        <v>0</v>
      </c>
      <c r="M32" s="245">
        <v>0</v>
      </c>
      <c r="N32" s="245">
        <v>0</v>
      </c>
      <c r="O32" s="245">
        <v>0</v>
      </c>
      <c r="P32" s="243"/>
      <c r="Q32" s="193" t="str">
        <f t="shared" ref="Q32:Q36" si="35">IFERROR(AVERAGE((H32-G32)/G32,(I32-H32)/H32,(J32-I32)/I32),"")</f>
        <v/>
      </c>
      <c r="R32" s="246"/>
      <c r="S32" s="246"/>
      <c r="T32" s="166" t="s">
        <v>312</v>
      </c>
      <c r="U32" s="246"/>
    </row>
    <row r="33" spans="1:21" s="72" customFormat="1" x14ac:dyDescent="0.25">
      <c r="A33" s="206"/>
      <c r="B33" s="247" t="s">
        <v>90</v>
      </c>
      <c r="C33" s="245">
        <v>0</v>
      </c>
      <c r="D33" s="245">
        <v>0</v>
      </c>
      <c r="E33" s="245">
        <v>0</v>
      </c>
      <c r="F33" s="245">
        <v>0</v>
      </c>
      <c r="G33" s="245">
        <v>0</v>
      </c>
      <c r="H33" s="245">
        <v>0</v>
      </c>
      <c r="I33" s="245">
        <v>0</v>
      </c>
      <c r="J33" s="245">
        <v>0</v>
      </c>
      <c r="K33" s="245">
        <v>0</v>
      </c>
      <c r="L33" s="245">
        <v>0</v>
      </c>
      <c r="M33" s="245">
        <v>0</v>
      </c>
      <c r="N33" s="245">
        <v>0</v>
      </c>
      <c r="O33" s="245">
        <v>0</v>
      </c>
      <c r="P33" s="243"/>
      <c r="Q33" s="193" t="str">
        <f t="shared" si="35"/>
        <v/>
      </c>
      <c r="R33" s="246"/>
      <c r="S33" s="246"/>
      <c r="T33" s="166" t="s">
        <v>312</v>
      </c>
      <c r="U33" s="246"/>
    </row>
    <row r="34" spans="1:21" s="72" customFormat="1" x14ac:dyDescent="0.25">
      <c r="A34" s="206"/>
      <c r="B34" s="247" t="s">
        <v>36</v>
      </c>
      <c r="C34" s="245">
        <v>0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0</v>
      </c>
      <c r="N34" s="245">
        <v>0</v>
      </c>
      <c r="O34" s="245">
        <v>0</v>
      </c>
      <c r="P34" s="243"/>
      <c r="Q34" s="193" t="str">
        <f t="shared" si="35"/>
        <v/>
      </c>
      <c r="R34" s="246"/>
      <c r="S34" s="246"/>
      <c r="T34" s="166" t="s">
        <v>312</v>
      </c>
      <c r="U34" s="246"/>
    </row>
    <row r="35" spans="1:21" s="72" customFormat="1" x14ac:dyDescent="0.25">
      <c r="A35" s="206"/>
      <c r="B35" s="248" t="s">
        <v>199</v>
      </c>
      <c r="C35" s="249">
        <v>0</v>
      </c>
      <c r="D35" s="249">
        <v>0</v>
      </c>
      <c r="E35" s="249">
        <v>0</v>
      </c>
      <c r="F35" s="249">
        <v>0</v>
      </c>
      <c r="G35" s="249">
        <v>0</v>
      </c>
      <c r="H35" s="249">
        <v>0</v>
      </c>
      <c r="I35" s="249">
        <v>0</v>
      </c>
      <c r="J35" s="249">
        <v>0</v>
      </c>
      <c r="K35" s="249">
        <v>0</v>
      </c>
      <c r="L35" s="249">
        <v>0</v>
      </c>
      <c r="M35" s="249">
        <v>0</v>
      </c>
      <c r="N35" s="249">
        <v>0</v>
      </c>
      <c r="O35" s="249">
        <v>0</v>
      </c>
      <c r="P35" s="211"/>
      <c r="Q35" s="193" t="str">
        <f t="shared" si="35"/>
        <v/>
      </c>
      <c r="R35" s="246"/>
      <c r="S35" s="246"/>
      <c r="T35" s="166" t="s">
        <v>312</v>
      </c>
      <c r="U35" s="246"/>
    </row>
    <row r="36" spans="1:21" s="253" customFormat="1" ht="16.5" thickBot="1" x14ac:dyDescent="0.3">
      <c r="A36" s="229" t="s">
        <v>307</v>
      </c>
      <c r="B36" s="250" t="s">
        <v>200</v>
      </c>
      <c r="C36" s="251">
        <f t="shared" ref="C36:K36" si="36">SUM(C32:C35)</f>
        <v>0</v>
      </c>
      <c r="D36" s="251">
        <f t="shared" si="36"/>
        <v>0</v>
      </c>
      <c r="E36" s="251">
        <f t="shared" si="36"/>
        <v>0</v>
      </c>
      <c r="F36" s="251">
        <f t="shared" si="36"/>
        <v>0</v>
      </c>
      <c r="G36" s="251">
        <f t="shared" si="36"/>
        <v>0</v>
      </c>
      <c r="H36" s="251">
        <f t="shared" si="36"/>
        <v>0</v>
      </c>
      <c r="I36" s="251">
        <f t="shared" si="36"/>
        <v>0</v>
      </c>
      <c r="J36" s="251">
        <f t="shared" si="36"/>
        <v>0</v>
      </c>
      <c r="K36" s="251">
        <f t="shared" si="36"/>
        <v>0</v>
      </c>
      <c r="L36" s="251">
        <f>SUM(L32:L35)</f>
        <v>0</v>
      </c>
      <c r="M36" s="251">
        <f>SUM(M32:M35)</f>
        <v>0</v>
      </c>
      <c r="N36" s="251">
        <f>SUM(N32:N35)</f>
        <v>0</v>
      </c>
      <c r="O36" s="251">
        <f>SUM(O32:O35)</f>
        <v>0</v>
      </c>
      <c r="P36" s="214"/>
      <c r="Q36" s="193" t="str">
        <f t="shared" si="35"/>
        <v/>
      </c>
      <c r="R36" s="252"/>
      <c r="S36" s="252"/>
      <c r="T36" s="166" t="s">
        <v>313</v>
      </c>
      <c r="U36" s="252"/>
    </row>
    <row r="37" spans="1:21" s="224" customFormat="1" ht="16.5" thickTop="1" x14ac:dyDescent="0.25">
      <c r="A37" s="221"/>
      <c r="B37" s="212" t="s">
        <v>253</v>
      </c>
      <c r="C37" s="213" t="str">
        <f>IFERROR((C36-#REF!)/#REF!,"")</f>
        <v/>
      </c>
      <c r="D37" s="213" t="str">
        <f t="shared" ref="D37:O37" si="37">IFERROR((D36-C36)/C36,"")</f>
        <v/>
      </c>
      <c r="E37" s="213" t="str">
        <f t="shared" si="37"/>
        <v/>
      </c>
      <c r="F37" s="213" t="str">
        <f t="shared" si="37"/>
        <v/>
      </c>
      <c r="G37" s="213" t="str">
        <f t="shared" si="37"/>
        <v/>
      </c>
      <c r="H37" s="213" t="str">
        <f t="shared" si="37"/>
        <v/>
      </c>
      <c r="I37" s="213" t="str">
        <f t="shared" si="37"/>
        <v/>
      </c>
      <c r="J37" s="213" t="str">
        <f t="shared" si="37"/>
        <v/>
      </c>
      <c r="K37" s="213" t="str">
        <f t="shared" si="37"/>
        <v/>
      </c>
      <c r="L37" s="213" t="str">
        <f t="shared" si="37"/>
        <v/>
      </c>
      <c r="M37" s="213" t="str">
        <f t="shared" si="37"/>
        <v/>
      </c>
      <c r="N37" s="213" t="str">
        <f t="shared" si="37"/>
        <v/>
      </c>
      <c r="O37" s="213" t="str">
        <f t="shared" si="37"/>
        <v/>
      </c>
      <c r="P37" s="254"/>
      <c r="Q37" s="72"/>
      <c r="R37" s="215"/>
      <c r="S37" s="215"/>
      <c r="T37" s="215"/>
      <c r="U37" s="215"/>
    </row>
    <row r="38" spans="1:21" s="224" customFormat="1" x14ac:dyDescent="0.25">
      <c r="A38" s="255"/>
      <c r="B38" s="72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72"/>
    </row>
    <row r="39" spans="1:21" s="224" customFormat="1" x14ac:dyDescent="0.25">
      <c r="A39" s="255"/>
      <c r="B39" s="256" t="s">
        <v>509</v>
      </c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72"/>
    </row>
    <row r="40" spans="1:21" s="72" customFormat="1" x14ac:dyDescent="0.25">
      <c r="A40" s="255"/>
      <c r="B40" s="257" t="s">
        <v>513</v>
      </c>
      <c r="C40" s="258">
        <f>Debt!C7+Debt!C15</f>
        <v>0</v>
      </c>
      <c r="D40" s="258">
        <f>Debt!D7+Debt!D15</f>
        <v>0</v>
      </c>
      <c r="E40" s="258">
        <f>Debt!E7+Debt!E15</f>
        <v>0</v>
      </c>
      <c r="F40" s="258">
        <f>Debt!F7+Debt!F15</f>
        <v>0</v>
      </c>
      <c r="G40" s="258">
        <f>Debt!G7+Debt!G15</f>
        <v>0</v>
      </c>
      <c r="H40" s="258">
        <f>Debt!H7+Debt!H15</f>
        <v>0</v>
      </c>
      <c r="I40" s="258">
        <f>Debt!I7+Debt!I15</f>
        <v>0</v>
      </c>
      <c r="J40" s="258">
        <f>Debt!J7+Debt!J15</f>
        <v>0</v>
      </c>
      <c r="K40" s="258">
        <f>Debt!K7+Debt!K15</f>
        <v>0</v>
      </c>
      <c r="L40" s="258">
        <f>Debt!L7+Debt!L15</f>
        <v>0</v>
      </c>
      <c r="M40" s="258">
        <f>Debt!M7+Debt!M15</f>
        <v>0</v>
      </c>
      <c r="N40" s="258">
        <f>Debt!N7+Debt!N15</f>
        <v>0</v>
      </c>
      <c r="O40" s="258">
        <f>Debt!O7+Debt!O15</f>
        <v>0</v>
      </c>
      <c r="P40" s="243"/>
      <c r="Q40" s="72" t="str">
        <f t="shared" ref="Q40:Q43" si="38">IFERROR(AVERAGE((H40-G40)/G40,(I40-H40)/H40,(J40-I40)/I40),"")</f>
        <v/>
      </c>
      <c r="R40" s="259" t="s">
        <v>125</v>
      </c>
      <c r="T40" s="72" t="s">
        <v>808</v>
      </c>
    </row>
    <row r="41" spans="1:21" s="72" customFormat="1" x14ac:dyDescent="0.25">
      <c r="A41" s="255"/>
      <c r="B41" s="257" t="s">
        <v>725</v>
      </c>
      <c r="C41" s="245">
        <f>Debt!C13</f>
        <v>0</v>
      </c>
      <c r="D41" s="245">
        <f>Debt!D13</f>
        <v>0</v>
      </c>
      <c r="E41" s="245">
        <f>Debt!E13</f>
        <v>0</v>
      </c>
      <c r="F41" s="245">
        <f>Debt!F13</f>
        <v>0</v>
      </c>
      <c r="G41" s="245">
        <f>Debt!G13</f>
        <v>0</v>
      </c>
      <c r="H41" s="245">
        <f>Debt!H13</f>
        <v>0</v>
      </c>
      <c r="I41" s="245">
        <f>Debt!I13</f>
        <v>0</v>
      </c>
      <c r="J41" s="245">
        <f>Debt!J13</f>
        <v>0</v>
      </c>
      <c r="K41" s="245">
        <f>Debt!K13</f>
        <v>0</v>
      </c>
      <c r="L41" s="245">
        <f>Debt!L13</f>
        <v>0</v>
      </c>
      <c r="M41" s="245">
        <f>Debt!M13</f>
        <v>0</v>
      </c>
      <c r="N41" s="245">
        <f>Debt!N13</f>
        <v>0</v>
      </c>
      <c r="O41" s="245">
        <f>Debt!O13</f>
        <v>0</v>
      </c>
      <c r="P41" s="243"/>
      <c r="Q41" s="72" t="str">
        <f t="shared" si="38"/>
        <v/>
      </c>
      <c r="T41" s="72" t="s">
        <v>808</v>
      </c>
    </row>
    <row r="42" spans="1:21" s="72" customFormat="1" x14ac:dyDescent="0.25">
      <c r="A42" s="229" t="s">
        <v>309</v>
      </c>
      <c r="B42" s="260" t="s">
        <v>514</v>
      </c>
      <c r="C42" s="258">
        <v>0</v>
      </c>
      <c r="D42" s="258">
        <v>0</v>
      </c>
      <c r="E42" s="258">
        <v>0</v>
      </c>
      <c r="F42" s="25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43"/>
      <c r="Q42" s="72" t="str">
        <f t="shared" si="38"/>
        <v/>
      </c>
      <c r="T42" s="166" t="s">
        <v>312</v>
      </c>
    </row>
    <row r="43" spans="1:21" s="224" customFormat="1" ht="16.5" thickBot="1" x14ac:dyDescent="0.3">
      <c r="B43" s="261" t="s">
        <v>507</v>
      </c>
      <c r="C43" s="262">
        <f t="shared" ref="C43:L43" si="39">SUM(C40:C42)</f>
        <v>0</v>
      </c>
      <c r="D43" s="262">
        <f t="shared" si="39"/>
        <v>0</v>
      </c>
      <c r="E43" s="262">
        <f t="shared" si="39"/>
        <v>0</v>
      </c>
      <c r="F43" s="262">
        <f t="shared" si="39"/>
        <v>0</v>
      </c>
      <c r="G43" s="262">
        <f t="shared" si="39"/>
        <v>0</v>
      </c>
      <c r="H43" s="262">
        <f t="shared" si="39"/>
        <v>0</v>
      </c>
      <c r="I43" s="262">
        <f t="shared" si="39"/>
        <v>0</v>
      </c>
      <c r="J43" s="262">
        <f t="shared" si="39"/>
        <v>0</v>
      </c>
      <c r="K43" s="262">
        <f t="shared" si="39"/>
        <v>0</v>
      </c>
      <c r="L43" s="262">
        <f t="shared" si="39"/>
        <v>0</v>
      </c>
      <c r="M43" s="262">
        <f t="shared" ref="M43:N43" si="40">SUM(M40:M42)</f>
        <v>0</v>
      </c>
      <c r="N43" s="262">
        <f t="shared" si="40"/>
        <v>0</v>
      </c>
      <c r="O43" s="262">
        <f t="shared" ref="O43" si="41">SUM(O40:O42)</f>
        <v>0</v>
      </c>
      <c r="P43" s="254"/>
      <c r="Q43" s="72" t="str">
        <f t="shared" si="38"/>
        <v/>
      </c>
      <c r="T43" s="166" t="s">
        <v>313</v>
      </c>
    </row>
    <row r="44" spans="1:21" s="224" customFormat="1" ht="16.5" thickTop="1" x14ac:dyDescent="0.25">
      <c r="A44" s="255"/>
      <c r="B44" s="256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72"/>
    </row>
    <row r="45" spans="1:21" s="224" customFormat="1" x14ac:dyDescent="0.25">
      <c r="A45" s="225"/>
      <c r="B45" s="186" t="s">
        <v>207</v>
      </c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Q45" s="246"/>
      <c r="R45" s="215"/>
      <c r="S45" s="215"/>
      <c r="T45" s="215"/>
      <c r="U45" s="215"/>
    </row>
    <row r="46" spans="1:21" s="224" customFormat="1" x14ac:dyDescent="0.25">
      <c r="A46" s="263" t="s">
        <v>508</v>
      </c>
      <c r="B46" s="264" t="s">
        <v>209</v>
      </c>
      <c r="C46" s="245">
        <v>0</v>
      </c>
      <c r="D46" s="245">
        <v>0</v>
      </c>
      <c r="E46" s="245">
        <v>0</v>
      </c>
      <c r="F46" s="245">
        <v>0</v>
      </c>
      <c r="G46" s="12">
        <v>0</v>
      </c>
      <c r="H46" s="12">
        <f t="shared" ref="H46:O46" si="42">ROUND(G46*(1+$R46),0)</f>
        <v>0</v>
      </c>
      <c r="I46" s="12">
        <f t="shared" si="42"/>
        <v>0</v>
      </c>
      <c r="J46" s="12">
        <f t="shared" si="42"/>
        <v>0</v>
      </c>
      <c r="K46" s="12">
        <f t="shared" si="42"/>
        <v>0</v>
      </c>
      <c r="L46" s="12">
        <f t="shared" si="42"/>
        <v>0</v>
      </c>
      <c r="M46" s="12">
        <f t="shared" si="42"/>
        <v>0</v>
      </c>
      <c r="N46" s="12">
        <f t="shared" si="42"/>
        <v>0</v>
      </c>
      <c r="O46" s="12">
        <f t="shared" si="42"/>
        <v>0</v>
      </c>
      <c r="P46" s="133"/>
      <c r="Q46" s="193" t="str">
        <f t="shared" ref="Q46:Q47" si="43">IFERROR(AVERAGE((H46-G46)/G46,(I46-H46)/H46,(J46-I46)/I46),"")</f>
        <v/>
      </c>
      <c r="R46" s="265">
        <v>0</v>
      </c>
      <c r="S46" s="265"/>
      <c r="T46" s="166" t="s">
        <v>312</v>
      </c>
      <c r="U46" s="215"/>
    </row>
    <row r="47" spans="1:21" s="224" customFormat="1" ht="16.5" thickBot="1" x14ac:dyDescent="0.3">
      <c r="A47" s="225"/>
      <c r="B47" s="250" t="s">
        <v>210</v>
      </c>
      <c r="C47" s="251">
        <f t="shared" ref="C47:G47" si="44">C46</f>
        <v>0</v>
      </c>
      <c r="D47" s="251">
        <f t="shared" si="44"/>
        <v>0</v>
      </c>
      <c r="E47" s="251">
        <f t="shared" si="44"/>
        <v>0</v>
      </c>
      <c r="F47" s="251">
        <f t="shared" si="44"/>
        <v>0</v>
      </c>
      <c r="G47" s="251">
        <f t="shared" si="44"/>
        <v>0</v>
      </c>
      <c r="H47" s="251">
        <f t="shared" ref="H47:M47" si="45">H46</f>
        <v>0</v>
      </c>
      <c r="I47" s="251">
        <f t="shared" si="45"/>
        <v>0</v>
      </c>
      <c r="J47" s="251">
        <f t="shared" si="45"/>
        <v>0</v>
      </c>
      <c r="K47" s="251">
        <f t="shared" si="45"/>
        <v>0</v>
      </c>
      <c r="L47" s="251">
        <f t="shared" si="45"/>
        <v>0</v>
      </c>
      <c r="M47" s="251">
        <f t="shared" si="45"/>
        <v>0</v>
      </c>
      <c r="N47" s="251">
        <f t="shared" ref="N47:O47" si="46">N46</f>
        <v>0</v>
      </c>
      <c r="O47" s="251">
        <f t="shared" si="46"/>
        <v>0</v>
      </c>
      <c r="P47" s="211"/>
      <c r="Q47" s="246" t="str">
        <f t="shared" si="43"/>
        <v/>
      </c>
      <c r="R47" s="215"/>
      <c r="S47" s="215"/>
      <c r="T47" s="166" t="s">
        <v>313</v>
      </c>
      <c r="U47" s="215"/>
    </row>
    <row r="48" spans="1:21" s="224" customFormat="1" ht="16.5" thickTop="1" x14ac:dyDescent="0.25">
      <c r="A48" s="225"/>
      <c r="B48" s="212" t="s">
        <v>253</v>
      </c>
      <c r="C48" s="266" t="str">
        <f>IFERROR((C47-#REF!)/#REF!,"")</f>
        <v/>
      </c>
      <c r="D48" s="266" t="str">
        <f t="shared" ref="D48:G48" si="47">IFERROR((D47-C47)/C47,"")</f>
        <v/>
      </c>
      <c r="E48" s="266" t="str">
        <f t="shared" si="47"/>
        <v/>
      </c>
      <c r="F48" s="266" t="str">
        <f t="shared" si="47"/>
        <v/>
      </c>
      <c r="G48" s="266" t="str">
        <f t="shared" si="47"/>
        <v/>
      </c>
      <c r="H48" s="266"/>
      <c r="I48" s="266"/>
      <c r="J48" s="266"/>
      <c r="K48" s="266"/>
      <c r="L48" s="266"/>
      <c r="M48" s="266"/>
      <c r="N48" s="266"/>
      <c r="O48" s="266"/>
      <c r="P48" s="267"/>
      <c r="Q48" s="246"/>
      <c r="R48" s="215"/>
      <c r="S48" s="215"/>
      <c r="T48" s="215"/>
      <c r="U48" s="215"/>
    </row>
    <row r="49" spans="1:21" s="224" customFormat="1" x14ac:dyDescent="0.25">
      <c r="A49" s="225"/>
      <c r="B49" s="215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3"/>
      <c r="Q49" s="246"/>
      <c r="R49" s="215"/>
      <c r="S49" s="215"/>
      <c r="T49" s="215"/>
      <c r="U49" s="215"/>
    </row>
    <row r="50" spans="1:21" s="224" customFormat="1" x14ac:dyDescent="0.25">
      <c r="A50" s="225"/>
      <c r="B50" s="215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3"/>
      <c r="Q50" s="246"/>
      <c r="R50" s="215"/>
      <c r="S50" s="215"/>
      <c r="T50" s="215"/>
      <c r="U50" s="215"/>
    </row>
    <row r="51" spans="1:21" s="224" customFormat="1" x14ac:dyDescent="0.25">
      <c r="A51" s="50" t="s">
        <v>164</v>
      </c>
      <c r="B51" s="268" t="s">
        <v>211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2"/>
    </row>
    <row r="52" spans="1:21" s="224" customFormat="1" x14ac:dyDescent="0.25">
      <c r="A52" s="269" t="s">
        <v>169</v>
      </c>
      <c r="B52" s="268" t="s">
        <v>537</v>
      </c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2"/>
    </row>
    <row r="53" spans="1:21" s="224" customFormat="1" x14ac:dyDescent="0.25">
      <c r="A53" s="269" t="s">
        <v>170</v>
      </c>
      <c r="B53" s="270" t="s">
        <v>212</v>
      </c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2"/>
    </row>
    <row r="54" spans="1:21" s="224" customFormat="1" x14ac:dyDescent="0.25">
      <c r="A54" s="269" t="s">
        <v>171</v>
      </c>
      <c r="B54" s="268" t="s">
        <v>258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72"/>
    </row>
    <row r="55" spans="1:21" s="224" customFormat="1" x14ac:dyDescent="0.25">
      <c r="A55" s="236" t="s">
        <v>172</v>
      </c>
      <c r="B55" s="268" t="s">
        <v>429</v>
      </c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2"/>
    </row>
    <row r="56" spans="1:21" s="224" customFormat="1" x14ac:dyDescent="0.25">
      <c r="A56" s="236" t="s">
        <v>173</v>
      </c>
      <c r="B56" s="268" t="s">
        <v>430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2"/>
    </row>
    <row r="57" spans="1:21" s="224" customFormat="1" x14ac:dyDescent="0.25">
      <c r="A57" s="271" t="s">
        <v>202</v>
      </c>
      <c r="B57" s="268" t="s">
        <v>430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2"/>
    </row>
    <row r="58" spans="1:21" customFormat="1" x14ac:dyDescent="0.25">
      <c r="A58" s="206" t="s">
        <v>204</v>
      </c>
      <c r="B58" s="268" t="s">
        <v>308</v>
      </c>
    </row>
    <row r="59" spans="1:21" s="224" customFormat="1" x14ac:dyDescent="0.25">
      <c r="A59" s="272" t="s">
        <v>198</v>
      </c>
      <c r="B59" s="268" t="s">
        <v>311</v>
      </c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72"/>
    </row>
    <row r="60" spans="1:21" s="224" customFormat="1" x14ac:dyDescent="0.25">
      <c r="A60" s="272" t="s">
        <v>208</v>
      </c>
      <c r="B60" s="72" t="s">
        <v>310</v>
      </c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2"/>
    </row>
    <row r="61" spans="1:21" s="224" customFormat="1" x14ac:dyDescent="0.25">
      <c r="A61" s="272" t="s">
        <v>259</v>
      </c>
      <c r="B61" s="268" t="s">
        <v>549</v>
      </c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72"/>
    </row>
    <row r="62" spans="1:21" s="224" customFormat="1" x14ac:dyDescent="0.25">
      <c r="A62" s="229" t="s">
        <v>306</v>
      </c>
      <c r="B62" s="270" t="s">
        <v>213</v>
      </c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72"/>
    </row>
    <row r="63" spans="1:21" s="224" customFormat="1" x14ac:dyDescent="0.25">
      <c r="A63" s="229" t="s">
        <v>307</v>
      </c>
      <c r="B63" s="268" t="s">
        <v>574</v>
      </c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72"/>
    </row>
    <row r="64" spans="1:21" s="224" customFormat="1" x14ac:dyDescent="0.25">
      <c r="A64" s="273" t="s">
        <v>309</v>
      </c>
      <c r="B64" s="72" t="s">
        <v>512</v>
      </c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72"/>
    </row>
    <row r="65" spans="1:17" s="224" customFormat="1" x14ac:dyDescent="0.25">
      <c r="A65" s="273"/>
      <c r="B65" s="72" t="s">
        <v>515</v>
      </c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72"/>
    </row>
    <row r="66" spans="1:17" s="224" customFormat="1" x14ac:dyDescent="0.25">
      <c r="A66" s="263" t="s">
        <v>508</v>
      </c>
      <c r="B66" s="270" t="s">
        <v>538</v>
      </c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72"/>
    </row>
    <row r="67" spans="1:17" s="224" customFormat="1" x14ac:dyDescent="0.25">
      <c r="A67" s="255"/>
      <c r="B67" s="27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72"/>
    </row>
    <row r="68" spans="1:17" s="224" customFormat="1" x14ac:dyDescent="0.25">
      <c r="A68" s="255"/>
      <c r="B68" s="274"/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72"/>
    </row>
    <row r="69" spans="1:17" s="72" customFormat="1" x14ac:dyDescent="0.25">
      <c r="A69" s="275"/>
      <c r="B69" s="224" t="s">
        <v>506</v>
      </c>
    </row>
    <row r="70" spans="1:17" s="278" customFormat="1" x14ac:dyDescent="0.25">
      <c r="A70" s="276"/>
      <c r="B70" s="277" t="s">
        <v>85</v>
      </c>
      <c r="C70" s="255" t="str">
        <f t="shared" ref="C70:L70" si="48">C4</f>
        <v>FY2020</v>
      </c>
      <c r="D70" s="255" t="str">
        <f t="shared" si="48"/>
        <v>FY2021</v>
      </c>
      <c r="E70" s="255" t="str">
        <f t="shared" si="48"/>
        <v>FY2022</v>
      </c>
      <c r="F70" s="255" t="str">
        <f t="shared" si="48"/>
        <v>FY2023</v>
      </c>
      <c r="G70" s="255" t="str">
        <f t="shared" si="48"/>
        <v>FY2024</v>
      </c>
      <c r="H70" s="255" t="str">
        <f t="shared" si="48"/>
        <v>FY2025</v>
      </c>
      <c r="I70" s="255" t="str">
        <f t="shared" si="48"/>
        <v>FY2026</v>
      </c>
      <c r="J70" s="255" t="str">
        <f t="shared" si="48"/>
        <v>FY2027</v>
      </c>
      <c r="K70" s="255" t="str">
        <f t="shared" si="48"/>
        <v>FY2028</v>
      </c>
      <c r="L70" s="255" t="str">
        <f t="shared" si="48"/>
        <v>FY2029</v>
      </c>
      <c r="M70" s="255" t="str">
        <f t="shared" ref="M70:N70" si="49">M4</f>
        <v>FY2030</v>
      </c>
      <c r="N70" s="255" t="str">
        <f t="shared" si="49"/>
        <v>FY2031</v>
      </c>
      <c r="O70" s="255"/>
      <c r="P70" s="255"/>
    </row>
    <row r="71" spans="1:17" s="278" customFormat="1" x14ac:dyDescent="0.25">
      <c r="A71" s="276"/>
      <c r="B71" s="279" t="s">
        <v>84</v>
      </c>
      <c r="C71" s="59"/>
      <c r="D71" s="59"/>
      <c r="E71" s="280">
        <f>IFERROR(IF(E36&gt;0,AVERAGE(C32:E32),0),0)</f>
        <v>0</v>
      </c>
      <c r="F71" s="280">
        <f t="shared" ref="F71" si="50">IFERROR(IF(F36&gt;0,AVERAGE(D32:F32),0),0)</f>
        <v>0</v>
      </c>
      <c r="G71" s="280">
        <f t="shared" ref="G71" si="51">IFERROR(IF(G36&gt;0,AVERAGE(E32:G32),0),0)</f>
        <v>0</v>
      </c>
      <c r="H71" s="280">
        <f t="shared" ref="H71:N71" si="52">IFERROR(IF(H36&gt;0,AVERAGE(F32:H32),0),0)</f>
        <v>0</v>
      </c>
      <c r="I71" s="280">
        <f t="shared" si="52"/>
        <v>0</v>
      </c>
      <c r="J71" s="280">
        <f t="shared" si="52"/>
        <v>0</v>
      </c>
      <c r="K71" s="280">
        <f t="shared" si="52"/>
        <v>0</v>
      </c>
      <c r="L71" s="280">
        <f t="shared" si="52"/>
        <v>0</v>
      </c>
      <c r="M71" s="280">
        <f t="shared" si="52"/>
        <v>0</v>
      </c>
      <c r="N71" s="280">
        <f t="shared" si="52"/>
        <v>0</v>
      </c>
      <c r="O71" s="71"/>
      <c r="P71" s="19"/>
    </row>
    <row r="72" spans="1:17" s="278" customFormat="1" x14ac:dyDescent="0.25">
      <c r="A72" s="276"/>
      <c r="B72" s="281" t="s">
        <v>237</v>
      </c>
      <c r="C72" s="59"/>
      <c r="D72" s="59"/>
      <c r="E72" s="280">
        <f t="shared" ref="E72:N72" si="53">IFERROR(IF(E36&gt;0,AVERAGE(C33:E33)+AVERAGE(C34:E34),0),0)</f>
        <v>0</v>
      </c>
      <c r="F72" s="280">
        <f t="shared" si="53"/>
        <v>0</v>
      </c>
      <c r="G72" s="280">
        <f t="shared" si="53"/>
        <v>0</v>
      </c>
      <c r="H72" s="280">
        <f t="shared" si="53"/>
        <v>0</v>
      </c>
      <c r="I72" s="280">
        <f t="shared" si="53"/>
        <v>0</v>
      </c>
      <c r="J72" s="280">
        <f t="shared" si="53"/>
        <v>0</v>
      </c>
      <c r="K72" s="280">
        <f t="shared" si="53"/>
        <v>0</v>
      </c>
      <c r="L72" s="280">
        <f t="shared" si="53"/>
        <v>0</v>
      </c>
      <c r="M72" s="280">
        <f t="shared" si="53"/>
        <v>0</v>
      </c>
      <c r="N72" s="280">
        <f t="shared" si="53"/>
        <v>0</v>
      </c>
      <c r="O72" s="71"/>
      <c r="P72" s="19"/>
    </row>
    <row r="73" spans="1:17" s="278" customFormat="1" x14ac:dyDescent="0.25">
      <c r="A73" s="276"/>
      <c r="B73" s="281" t="s">
        <v>236</v>
      </c>
      <c r="C73" s="59"/>
      <c r="D73" s="59"/>
      <c r="E73" s="280">
        <f t="shared" ref="E73:N73" si="54">IFERROR(IF(E36&gt;0,AVERAGE(C35:E35),0),0)</f>
        <v>0</v>
      </c>
      <c r="F73" s="280">
        <f t="shared" si="54"/>
        <v>0</v>
      </c>
      <c r="G73" s="280">
        <f t="shared" si="54"/>
        <v>0</v>
      </c>
      <c r="H73" s="280">
        <f t="shared" si="54"/>
        <v>0</v>
      </c>
      <c r="I73" s="280">
        <f t="shared" si="54"/>
        <v>0</v>
      </c>
      <c r="J73" s="280">
        <f t="shared" si="54"/>
        <v>0</v>
      </c>
      <c r="K73" s="280">
        <f t="shared" si="54"/>
        <v>0</v>
      </c>
      <c r="L73" s="280">
        <f t="shared" si="54"/>
        <v>0</v>
      </c>
      <c r="M73" s="280">
        <f t="shared" si="54"/>
        <v>0</v>
      </c>
      <c r="N73" s="280">
        <f t="shared" si="54"/>
        <v>0</v>
      </c>
      <c r="O73" s="71"/>
      <c r="P73" s="19"/>
    </row>
    <row r="74" spans="1:17" s="278" customFormat="1" x14ac:dyDescent="0.25">
      <c r="A74" s="276"/>
      <c r="B74" s="282" t="s">
        <v>87</v>
      </c>
      <c r="C74" s="59"/>
      <c r="D74" s="59"/>
      <c r="E74" s="280">
        <f t="shared" ref="E74:I74" si="55">SUM(E71:E73)</f>
        <v>0</v>
      </c>
      <c r="F74" s="280">
        <f t="shared" si="55"/>
        <v>0</v>
      </c>
      <c r="G74" s="280">
        <f t="shared" si="55"/>
        <v>0</v>
      </c>
      <c r="H74" s="280">
        <f t="shared" si="55"/>
        <v>0</v>
      </c>
      <c r="I74" s="280">
        <f t="shared" si="55"/>
        <v>0</v>
      </c>
      <c r="J74" s="280">
        <f>SUM(J71:J73)</f>
        <v>0</v>
      </c>
      <c r="K74" s="280">
        <f>SUM(K71:K73)</f>
        <v>0</v>
      </c>
      <c r="L74" s="280">
        <f>SUM(L71:L73)</f>
        <v>0</v>
      </c>
      <c r="M74" s="280">
        <f>SUM(M71:M73)</f>
        <v>0</v>
      </c>
      <c r="N74" s="280">
        <f>SUM(N71:N73)</f>
        <v>0</v>
      </c>
      <c r="O74" s="71"/>
      <c r="P74" s="19"/>
    </row>
    <row r="75" spans="1:17" s="278" customFormat="1" x14ac:dyDescent="0.25">
      <c r="A75" s="276"/>
      <c r="B75" s="282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7" s="278" customFormat="1" x14ac:dyDescent="0.25">
      <c r="A76" s="276"/>
      <c r="B76" s="277" t="s">
        <v>86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7" s="278" customFormat="1" x14ac:dyDescent="0.25">
      <c r="A77" s="276"/>
      <c r="B77" s="279" t="s">
        <v>84</v>
      </c>
      <c r="C77" s="59"/>
      <c r="D77" s="59"/>
      <c r="E77" s="59"/>
      <c r="F77" s="59"/>
      <c r="G77" s="280">
        <f t="shared" ref="G77:N77" si="56">IFERROR(IF(G36&gt;0,AVERAGE(C32:G32),0),0)</f>
        <v>0</v>
      </c>
      <c r="H77" s="280">
        <f t="shared" si="56"/>
        <v>0</v>
      </c>
      <c r="I77" s="280">
        <f t="shared" si="56"/>
        <v>0</v>
      </c>
      <c r="J77" s="280">
        <f t="shared" si="56"/>
        <v>0</v>
      </c>
      <c r="K77" s="280">
        <f t="shared" si="56"/>
        <v>0</v>
      </c>
      <c r="L77" s="280">
        <f t="shared" si="56"/>
        <v>0</v>
      </c>
      <c r="M77" s="280">
        <f t="shared" si="56"/>
        <v>0</v>
      </c>
      <c r="N77" s="280">
        <f t="shared" si="56"/>
        <v>0</v>
      </c>
      <c r="O77" s="71"/>
      <c r="P77" s="19"/>
    </row>
    <row r="78" spans="1:17" s="278" customFormat="1" x14ac:dyDescent="0.25">
      <c r="A78" s="276"/>
      <c r="B78" s="281" t="s">
        <v>237</v>
      </c>
      <c r="C78" s="59"/>
      <c r="D78" s="59"/>
      <c r="E78" s="59"/>
      <c r="F78" s="59"/>
      <c r="G78" s="280">
        <f t="shared" ref="G78:N78" si="57">IFERROR(IF(G36&gt;0,AVERAGE(C33:G33)+AVERAGE(C34:G34),0),0)</f>
        <v>0</v>
      </c>
      <c r="H78" s="280">
        <f t="shared" si="57"/>
        <v>0</v>
      </c>
      <c r="I78" s="280">
        <f t="shared" si="57"/>
        <v>0</v>
      </c>
      <c r="J78" s="280">
        <f t="shared" si="57"/>
        <v>0</v>
      </c>
      <c r="K78" s="280">
        <f t="shared" si="57"/>
        <v>0</v>
      </c>
      <c r="L78" s="280">
        <f t="shared" si="57"/>
        <v>0</v>
      </c>
      <c r="M78" s="280">
        <f t="shared" si="57"/>
        <v>0</v>
      </c>
      <c r="N78" s="280">
        <f t="shared" si="57"/>
        <v>0</v>
      </c>
      <c r="O78" s="71"/>
      <c r="P78" s="19"/>
    </row>
    <row r="79" spans="1:17" s="278" customFormat="1" x14ac:dyDescent="0.25">
      <c r="A79" s="276"/>
      <c r="B79" s="281" t="s">
        <v>236</v>
      </c>
      <c r="C79" s="59"/>
      <c r="D79" s="59"/>
      <c r="E79" s="59"/>
      <c r="F79" s="59"/>
      <c r="G79" s="280">
        <f t="shared" ref="G79:N79" si="58">IFERROR(IF(G36&gt;0,AVERAGE(C35:G35),0),0)</f>
        <v>0</v>
      </c>
      <c r="H79" s="280">
        <f t="shared" si="58"/>
        <v>0</v>
      </c>
      <c r="I79" s="280">
        <f t="shared" si="58"/>
        <v>0</v>
      </c>
      <c r="J79" s="280">
        <f t="shared" si="58"/>
        <v>0</v>
      </c>
      <c r="K79" s="280">
        <f t="shared" si="58"/>
        <v>0</v>
      </c>
      <c r="L79" s="280">
        <f t="shared" si="58"/>
        <v>0</v>
      </c>
      <c r="M79" s="280">
        <f t="shared" si="58"/>
        <v>0</v>
      </c>
      <c r="N79" s="280">
        <f t="shared" si="58"/>
        <v>0</v>
      </c>
      <c r="O79" s="71"/>
      <c r="P79" s="19"/>
    </row>
    <row r="80" spans="1:17" s="278" customFormat="1" x14ac:dyDescent="0.25">
      <c r="A80" s="276"/>
      <c r="B80" s="282" t="s">
        <v>87</v>
      </c>
      <c r="C80" s="59"/>
      <c r="D80" s="59"/>
      <c r="E80" s="59"/>
      <c r="F80" s="59"/>
      <c r="G80" s="280">
        <f t="shared" ref="G80:I80" si="59">SUM(G77:G79)</f>
        <v>0</v>
      </c>
      <c r="H80" s="280">
        <f t="shared" si="59"/>
        <v>0</v>
      </c>
      <c r="I80" s="280">
        <f t="shared" si="59"/>
        <v>0</v>
      </c>
      <c r="J80" s="280">
        <f>SUM(J77:J79)</f>
        <v>0</v>
      </c>
      <c r="K80" s="280">
        <f>SUM(K77:K79)</f>
        <v>0</v>
      </c>
      <c r="L80" s="280">
        <f>SUM(L77:L79)</f>
        <v>0</v>
      </c>
      <c r="M80" s="280">
        <f>SUM(M77:M79)</f>
        <v>0</v>
      </c>
      <c r="N80" s="280">
        <f>SUM(N77:N79)</f>
        <v>0</v>
      </c>
      <c r="O80" s="71"/>
      <c r="P80" s="19"/>
    </row>
    <row r="81" spans="1:16" s="278" customFormat="1" x14ac:dyDescent="0.25">
      <c r="A81" s="27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s="278" customFormat="1" x14ac:dyDescent="0.25">
      <c r="A82" s="276"/>
      <c r="B82" s="283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s="278" customFormat="1" x14ac:dyDescent="0.25">
      <c r="A83" s="276"/>
      <c r="B83" s="283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s="278" customFormat="1" x14ac:dyDescent="0.25">
      <c r="A84" s="276"/>
      <c r="B84" s="283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x14ac:dyDescent="0.25">
      <c r="B85" s="82"/>
    </row>
    <row r="86" spans="1:16" x14ac:dyDescent="0.25">
      <c r="B86" s="82"/>
    </row>
    <row r="87" spans="1:16" x14ac:dyDescent="0.25">
      <c r="B87" s="285"/>
    </row>
    <row r="88" spans="1:16" x14ac:dyDescent="0.25">
      <c r="B88" s="82"/>
    </row>
    <row r="89" spans="1:16" x14ac:dyDescent="0.25">
      <c r="B89" s="82"/>
    </row>
    <row r="90" spans="1:16" x14ac:dyDescent="0.25">
      <c r="B90" s="82"/>
    </row>
    <row r="91" spans="1:16" x14ac:dyDescent="0.25">
      <c r="B91" s="82"/>
    </row>
    <row r="92" spans="1:16" x14ac:dyDescent="0.25">
      <c r="B92" s="82"/>
    </row>
    <row r="93" spans="1:16" x14ac:dyDescent="0.25">
      <c r="B93" s="82"/>
    </row>
    <row r="94" spans="1:16" x14ac:dyDescent="0.25">
      <c r="B94" s="82"/>
    </row>
    <row r="95" spans="1:16" x14ac:dyDescent="0.25">
      <c r="B95" s="82"/>
    </row>
    <row r="96" spans="1:16" x14ac:dyDescent="0.25">
      <c r="B96" s="82"/>
    </row>
    <row r="97" spans="2:2" x14ac:dyDescent="0.25">
      <c r="B97" s="82"/>
    </row>
    <row r="98" spans="2:2" x14ac:dyDescent="0.25">
      <c r="B98" s="82"/>
    </row>
    <row r="99" spans="2:2" x14ac:dyDescent="0.25">
      <c r="B99" s="82"/>
    </row>
    <row r="100" spans="2:2" x14ac:dyDescent="0.25">
      <c r="B100" s="82"/>
    </row>
    <row r="101" spans="2:2" x14ac:dyDescent="0.25">
      <c r="B101" s="82"/>
    </row>
    <row r="102" spans="2:2" x14ac:dyDescent="0.25">
      <c r="B102" s="82"/>
    </row>
    <row r="103" spans="2:2" x14ac:dyDescent="0.25">
      <c r="B103" s="82"/>
    </row>
    <row r="104" spans="2:2" x14ac:dyDescent="0.25">
      <c r="B104" s="82"/>
    </row>
    <row r="105" spans="2:2" x14ac:dyDescent="0.25">
      <c r="B105" s="82"/>
    </row>
    <row r="106" spans="2:2" x14ac:dyDescent="0.25">
      <c r="B106" s="82"/>
    </row>
    <row r="107" spans="2:2" x14ac:dyDescent="0.25">
      <c r="B107" s="82"/>
    </row>
    <row r="108" spans="2:2" x14ac:dyDescent="0.25">
      <c r="B108" s="82"/>
    </row>
    <row r="109" spans="2:2" x14ac:dyDescent="0.25">
      <c r="B109" s="82"/>
    </row>
    <row r="110" spans="2:2" x14ac:dyDescent="0.25">
      <c r="B110" s="82"/>
    </row>
    <row r="111" spans="2:2" x14ac:dyDescent="0.25">
      <c r="B111" s="82"/>
    </row>
    <row r="112" spans="2:2" x14ac:dyDescent="0.25">
      <c r="B112" s="82"/>
    </row>
    <row r="113" spans="2:2" x14ac:dyDescent="0.25">
      <c r="B113" s="82"/>
    </row>
    <row r="114" spans="2:2" x14ac:dyDescent="0.25">
      <c r="B114" s="82"/>
    </row>
    <row r="115" spans="2:2" x14ac:dyDescent="0.25">
      <c r="B115" s="82"/>
    </row>
    <row r="116" spans="2:2" x14ac:dyDescent="0.25">
      <c r="B116" s="82"/>
    </row>
    <row r="117" spans="2:2" x14ac:dyDescent="0.25">
      <c r="B117" s="82"/>
    </row>
  </sheetData>
  <sheetProtection formatCells="0" formatColumns="0" formatRows="0" insertColumns="0"/>
  <phoneticPr fontId="10" type="noConversion"/>
  <conditionalFormatting sqref="C28:O28">
    <cfRule type="cellIs" dxfId="0" priority="2" operator="lessThan">
      <formula>0</formula>
    </cfRule>
  </conditionalFormatting>
  <hyperlinks>
    <hyperlink ref="R40" location="Debt!A1" display="See Debt" xr:uid="{00000000-0004-0000-0400-000000000000}"/>
  </hyperlinks>
  <pageMargins left="0.25" right="0.25" top="0.5" bottom="0.5" header="0.3" footer="0.3"/>
  <pageSetup scale="80" fitToHeight="0" orientation="landscape" r:id="rId1"/>
  <headerFooter>
    <oddFooter>&amp;L&amp;9&amp;A&amp;C&amp;10page &amp;P of &amp;N&amp;R&amp;9&amp;D</oddFooter>
  </headerFooter>
  <rowBreaks count="1" manualBreakCount="1">
    <brk id="50" max="25" man="1"/>
  </rowBreaks>
  <ignoredErrors>
    <ignoredError sqref="C75:I76 J71:J81 K71:L81 H71:I71 E72:I74 C81:I81 G77:I80 F71:G71 M71:M80 N71:N80" formulaRange="1"/>
    <ignoredError sqref="C48:G48 C43:H43 I43 J43:J45 K43:K52 L43 G40:L41 M40:M46 N40:N43 C40:F41 Q49:Q66 Q44:Q45 Q21 Q13:Q17 Q19:Q20 Q23:Q25 Q29:Q31 Q37:Q39 Q48 Q12 Q40:Q43 Q32:Q36 Q26:Q28 Q22 Q18 Q46:Q47 O40:O4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W86"/>
  <sheetViews>
    <sheetView showGridLines="0" zoomScaleNormal="100" zoomScaleSheetLayoutView="100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N52" sqref="N52"/>
    </sheetView>
  </sheetViews>
  <sheetFormatPr defaultColWidth="9" defaultRowHeight="15.75" x14ac:dyDescent="0.25"/>
  <cols>
    <col min="1" max="1" width="3.5" style="311" bestFit="1" customWidth="1"/>
    <col min="2" max="2" width="34" style="305" customWidth="1"/>
    <col min="3" max="15" width="9.25" style="305" customWidth="1"/>
    <col min="16" max="16" width="1.875" customWidth="1"/>
    <col min="17" max="17" width="11.25" style="167" bestFit="1" customWidth="1"/>
    <col min="18" max="18" width="8" style="305" customWidth="1"/>
    <col min="19" max="19" width="2.5" style="305" customWidth="1"/>
    <col min="20" max="20" width="68.125" style="305" bestFit="1" customWidth="1"/>
    <col min="21" max="16384" width="9" style="305"/>
  </cols>
  <sheetData>
    <row r="1" spans="1:23" s="166" customFormat="1" x14ac:dyDescent="0.25">
      <c r="A1" s="299"/>
      <c r="B1" s="300" t="str">
        <f>Summary!B1</f>
        <v xml:space="preserve">City/Town of </v>
      </c>
      <c r="P1" s="167"/>
      <c r="Q1" s="163"/>
      <c r="R1" s="301"/>
    </row>
    <row r="2" spans="1:23" s="304" customFormat="1" x14ac:dyDescent="0.25">
      <c r="A2" s="302"/>
      <c r="B2" s="303" t="s">
        <v>273</v>
      </c>
      <c r="P2" s="169"/>
      <c r="Q2" s="166"/>
      <c r="R2" s="301"/>
      <c r="T2" s="305"/>
    </row>
    <row r="3" spans="1:23" s="304" customFormat="1" x14ac:dyDescent="0.25">
      <c r="A3" s="302"/>
      <c r="B3" s="303"/>
      <c r="P3" s="169"/>
      <c r="Q3" s="169"/>
      <c r="R3" s="301"/>
      <c r="T3" s="305"/>
    </row>
    <row r="4" spans="1:23" s="299" customFormat="1" x14ac:dyDescent="0.25">
      <c r="C4" s="173" t="str">
        <f>'Fiscal Years'!B10</f>
        <v>FY2020</v>
      </c>
      <c r="D4" s="173" t="str">
        <f>'Fiscal Years'!C10</f>
        <v>FY2021</v>
      </c>
      <c r="E4" s="173" t="str">
        <f>'Fiscal Years'!D10</f>
        <v>FY2022</v>
      </c>
      <c r="F4" s="173" t="str">
        <f>'Fiscal Years'!E10</f>
        <v>FY2023</v>
      </c>
      <c r="G4" s="173" t="str">
        <f>'Fiscal Years'!F10</f>
        <v>FY2024</v>
      </c>
      <c r="H4" s="173" t="str">
        <f>'Fiscal Years'!G10</f>
        <v>FY2025</v>
      </c>
      <c r="I4" s="173" t="str">
        <f>'Fiscal Years'!H10</f>
        <v>FY2026</v>
      </c>
      <c r="J4" s="173" t="str">
        <f>'Fiscal Years'!I10</f>
        <v>FY2027</v>
      </c>
      <c r="K4" s="173" t="str">
        <f>'Fiscal Years'!J10</f>
        <v>FY2028</v>
      </c>
      <c r="L4" s="173" t="str">
        <f>'Fiscal Years'!K10</f>
        <v>FY2029</v>
      </c>
      <c r="M4" s="173" t="str">
        <f>'Fiscal Years'!L10</f>
        <v>FY2030</v>
      </c>
      <c r="N4" s="173" t="str">
        <f>'Fiscal Years'!M10</f>
        <v>FY2031</v>
      </c>
      <c r="O4" s="173" t="str">
        <f>'Fiscal Years'!N10</f>
        <v>FY2032</v>
      </c>
      <c r="P4" s="255"/>
      <c r="Q4" s="306" t="s">
        <v>612</v>
      </c>
      <c r="R4" s="307" t="s">
        <v>3</v>
      </c>
      <c r="T4" s="308"/>
    </row>
    <row r="5" spans="1:23" s="301" customFormat="1" x14ac:dyDescent="0.25">
      <c r="B5" s="309"/>
      <c r="C5" s="310" t="s">
        <v>179</v>
      </c>
      <c r="D5" s="310" t="s">
        <v>740</v>
      </c>
      <c r="E5" s="310" t="s">
        <v>179</v>
      </c>
      <c r="F5" s="310" t="s">
        <v>179</v>
      </c>
      <c r="G5" s="310" t="s">
        <v>179</v>
      </c>
      <c r="H5" s="310" t="s">
        <v>179</v>
      </c>
      <c r="I5" s="310" t="s">
        <v>179</v>
      </c>
      <c r="J5" s="310" t="s">
        <v>179</v>
      </c>
      <c r="K5" s="310" t="s">
        <v>11</v>
      </c>
      <c r="L5" s="310" t="s">
        <v>11</v>
      </c>
      <c r="M5" s="310" t="s">
        <v>11</v>
      </c>
      <c r="N5" s="310" t="s">
        <v>11</v>
      </c>
      <c r="O5" s="310" t="s">
        <v>11</v>
      </c>
      <c r="P5" s="188"/>
      <c r="Q5" s="306" t="s">
        <v>316</v>
      </c>
      <c r="R5" s="307" t="s">
        <v>10</v>
      </c>
    </row>
    <row r="6" spans="1:23" s="301" customFormat="1" x14ac:dyDescent="0.25">
      <c r="B6" s="309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188"/>
      <c r="Q6" s="189"/>
      <c r="R6" s="189"/>
    </row>
    <row r="7" spans="1:23" x14ac:dyDescent="0.25">
      <c r="A7" s="311" t="s">
        <v>164</v>
      </c>
      <c r="B7" s="312" t="s">
        <v>272</v>
      </c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4"/>
      <c r="Q7" s="193"/>
      <c r="T7" s="315" t="s">
        <v>681</v>
      </c>
    </row>
    <row r="8" spans="1:23" s="166" customFormat="1" x14ac:dyDescent="0.25">
      <c r="A8" s="173" t="s">
        <v>169</v>
      </c>
      <c r="B8" s="195" t="s">
        <v>15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f t="shared" ref="J8:O11" si="0">I8*(1+$R8)</f>
        <v>0</v>
      </c>
      <c r="K8" s="227">
        <f t="shared" si="0"/>
        <v>0</v>
      </c>
      <c r="L8" s="227">
        <f t="shared" si="0"/>
        <v>0</v>
      </c>
      <c r="M8" s="227">
        <f t="shared" si="0"/>
        <v>0</v>
      </c>
      <c r="N8" s="227">
        <f t="shared" si="0"/>
        <v>0</v>
      </c>
      <c r="O8" s="227">
        <f t="shared" si="0"/>
        <v>0</v>
      </c>
      <c r="P8" s="228"/>
      <c r="Q8" s="193" t="str">
        <f>IFERROR(AVERAGE((H8-G8)/G8,(I8-H8)/H8,(J8-I8)/I8),"")</f>
        <v/>
      </c>
      <c r="R8" s="316">
        <v>0</v>
      </c>
      <c r="T8" s="317" t="s">
        <v>682</v>
      </c>
      <c r="U8" s="318"/>
      <c r="W8" s="319"/>
    </row>
    <row r="9" spans="1:23" s="166" customFormat="1" x14ac:dyDescent="0.25">
      <c r="A9" s="311"/>
      <c r="B9" s="195" t="s">
        <v>321</v>
      </c>
      <c r="C9" s="227">
        <v>0</v>
      </c>
      <c r="D9" s="227">
        <v>0</v>
      </c>
      <c r="E9" s="227">
        <v>0</v>
      </c>
      <c r="F9" s="227">
        <v>0</v>
      </c>
      <c r="G9" s="227">
        <v>0</v>
      </c>
      <c r="H9" s="227">
        <v>0</v>
      </c>
      <c r="I9" s="227">
        <v>0</v>
      </c>
      <c r="J9" s="227">
        <f t="shared" si="0"/>
        <v>0</v>
      </c>
      <c r="K9" s="227">
        <f t="shared" si="0"/>
        <v>0</v>
      </c>
      <c r="L9" s="227">
        <f t="shared" si="0"/>
        <v>0</v>
      </c>
      <c r="M9" s="227">
        <f t="shared" si="0"/>
        <v>0</v>
      </c>
      <c r="N9" s="227">
        <f t="shared" si="0"/>
        <v>0</v>
      </c>
      <c r="O9" s="227">
        <f t="shared" si="0"/>
        <v>0</v>
      </c>
      <c r="P9" s="228"/>
      <c r="Q9" s="193" t="str">
        <f t="shared" ref="Q9:Q55" si="1">IFERROR(AVERAGE((H9-G9)/G9,(I9-H9)/H9,(J9-I9)/I9),"")</f>
        <v/>
      </c>
      <c r="R9" s="316">
        <v>0</v>
      </c>
      <c r="U9" s="318"/>
      <c r="W9" s="319"/>
    </row>
    <row r="10" spans="1:23" s="166" customFormat="1" x14ac:dyDescent="0.25">
      <c r="A10" s="311"/>
      <c r="B10" s="195" t="s">
        <v>323</v>
      </c>
      <c r="C10" s="227">
        <v>0</v>
      </c>
      <c r="D10" s="227">
        <v>0</v>
      </c>
      <c r="E10" s="227">
        <v>0</v>
      </c>
      <c r="F10" s="227">
        <v>0</v>
      </c>
      <c r="G10" s="227">
        <v>0</v>
      </c>
      <c r="H10" s="227">
        <v>0</v>
      </c>
      <c r="I10" s="227">
        <v>0</v>
      </c>
      <c r="J10" s="227">
        <f t="shared" si="0"/>
        <v>0</v>
      </c>
      <c r="K10" s="227">
        <f t="shared" si="0"/>
        <v>0</v>
      </c>
      <c r="L10" s="227">
        <f t="shared" si="0"/>
        <v>0</v>
      </c>
      <c r="M10" s="227">
        <f t="shared" si="0"/>
        <v>0</v>
      </c>
      <c r="N10" s="227">
        <f t="shared" si="0"/>
        <v>0</v>
      </c>
      <c r="O10" s="227">
        <f t="shared" si="0"/>
        <v>0</v>
      </c>
      <c r="P10" s="228"/>
      <c r="Q10" s="193" t="str">
        <f t="shared" si="1"/>
        <v/>
      </c>
      <c r="R10" s="316">
        <v>0</v>
      </c>
      <c r="U10" s="318"/>
      <c r="W10" s="319"/>
    </row>
    <row r="11" spans="1:23" s="166" customFormat="1" x14ac:dyDescent="0.25">
      <c r="A11" s="311"/>
      <c r="B11" s="195" t="s">
        <v>322</v>
      </c>
      <c r="C11" s="227">
        <v>0</v>
      </c>
      <c r="D11" s="227">
        <v>0</v>
      </c>
      <c r="E11" s="227">
        <v>0</v>
      </c>
      <c r="F11" s="227">
        <v>0</v>
      </c>
      <c r="G11" s="227">
        <v>0</v>
      </c>
      <c r="H11" s="227">
        <v>0</v>
      </c>
      <c r="I11" s="227">
        <v>0</v>
      </c>
      <c r="J11" s="227">
        <f t="shared" si="0"/>
        <v>0</v>
      </c>
      <c r="K11" s="227">
        <f t="shared" si="0"/>
        <v>0</v>
      </c>
      <c r="L11" s="227">
        <f t="shared" si="0"/>
        <v>0</v>
      </c>
      <c r="M11" s="227">
        <f t="shared" si="0"/>
        <v>0</v>
      </c>
      <c r="N11" s="227">
        <f t="shared" si="0"/>
        <v>0</v>
      </c>
      <c r="O11" s="227">
        <f t="shared" si="0"/>
        <v>0</v>
      </c>
      <c r="P11" s="228"/>
      <c r="Q11" s="193" t="str">
        <f t="shared" si="1"/>
        <v/>
      </c>
      <c r="R11" s="316">
        <v>0</v>
      </c>
      <c r="U11" s="318"/>
      <c r="W11" s="319"/>
    </row>
    <row r="12" spans="1:23" s="166" customFormat="1" x14ac:dyDescent="0.25">
      <c r="A12" s="173" t="s">
        <v>170</v>
      </c>
      <c r="B12" s="320" t="s">
        <v>376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71"/>
      <c r="Q12" s="193" t="str">
        <f t="shared" si="1"/>
        <v/>
      </c>
      <c r="R12" s="321"/>
      <c r="T12" s="166" t="s">
        <v>519</v>
      </c>
      <c r="U12" s="318"/>
      <c r="W12" s="319"/>
    </row>
    <row r="13" spans="1:23" s="166" customFormat="1" ht="16.5" thickBot="1" x14ac:dyDescent="0.3">
      <c r="A13" s="311"/>
      <c r="B13" s="322" t="s">
        <v>324</v>
      </c>
      <c r="C13" s="323">
        <v>0</v>
      </c>
      <c r="D13" s="323">
        <v>0</v>
      </c>
      <c r="E13" s="323">
        <v>0</v>
      </c>
      <c r="F13" s="323">
        <v>0</v>
      </c>
      <c r="G13" s="323">
        <v>0</v>
      </c>
      <c r="H13" s="323">
        <v>0</v>
      </c>
      <c r="I13" s="323">
        <v>0</v>
      </c>
      <c r="J13" s="323">
        <f t="shared" ref="J13:O21" si="2">I13*(1+$R13)</f>
        <v>0</v>
      </c>
      <c r="K13" s="323">
        <f t="shared" si="2"/>
        <v>0</v>
      </c>
      <c r="L13" s="323">
        <f t="shared" si="2"/>
        <v>0</v>
      </c>
      <c r="M13" s="323">
        <f t="shared" si="2"/>
        <v>0</v>
      </c>
      <c r="N13" s="323">
        <f t="shared" si="2"/>
        <v>0</v>
      </c>
      <c r="O13" s="323">
        <f t="shared" si="2"/>
        <v>0</v>
      </c>
      <c r="P13" s="228"/>
      <c r="Q13" s="193" t="str">
        <f t="shared" si="1"/>
        <v/>
      </c>
      <c r="R13" s="316">
        <v>0</v>
      </c>
      <c r="T13" s="166" t="s">
        <v>461</v>
      </c>
      <c r="U13" s="318"/>
      <c r="W13" s="319"/>
    </row>
    <row r="14" spans="1:23" x14ac:dyDescent="0.25">
      <c r="A14" s="173" t="s">
        <v>171</v>
      </c>
      <c r="B14" s="324" t="s">
        <v>16</v>
      </c>
      <c r="C14" s="227">
        <v>0</v>
      </c>
      <c r="D14" s="227">
        <v>0</v>
      </c>
      <c r="E14" s="227">
        <v>0</v>
      </c>
      <c r="F14" s="227">
        <v>0</v>
      </c>
      <c r="G14" s="227">
        <v>0</v>
      </c>
      <c r="H14" s="227">
        <v>0</v>
      </c>
      <c r="I14" s="227">
        <v>0</v>
      </c>
      <c r="J14" s="325">
        <f t="shared" si="2"/>
        <v>0</v>
      </c>
      <c r="K14" s="325">
        <f t="shared" si="2"/>
        <v>0</v>
      </c>
      <c r="L14" s="325">
        <f t="shared" si="2"/>
        <v>0</v>
      </c>
      <c r="M14" s="325">
        <f t="shared" si="2"/>
        <v>0</v>
      </c>
      <c r="N14" s="325">
        <f t="shared" si="2"/>
        <v>0</v>
      </c>
      <c r="O14" s="325">
        <f t="shared" si="2"/>
        <v>0</v>
      </c>
      <c r="P14" s="228"/>
      <c r="Q14" s="193" t="str">
        <f t="shared" si="1"/>
        <v/>
      </c>
      <c r="R14" s="316">
        <v>0</v>
      </c>
      <c r="T14" s="305" t="s">
        <v>809</v>
      </c>
      <c r="U14" s="326"/>
    </row>
    <row r="15" spans="1:23" x14ac:dyDescent="0.25">
      <c r="A15" s="173"/>
      <c r="B15" s="195" t="s">
        <v>785</v>
      </c>
      <c r="C15" s="227">
        <v>0</v>
      </c>
      <c r="D15" s="227">
        <v>0</v>
      </c>
      <c r="E15" s="227">
        <v>0</v>
      </c>
      <c r="F15" s="227">
        <v>0</v>
      </c>
      <c r="G15" s="227">
        <v>0</v>
      </c>
      <c r="H15" s="227">
        <v>0</v>
      </c>
      <c r="I15" s="227">
        <v>0</v>
      </c>
      <c r="J15" s="227">
        <f t="shared" si="2"/>
        <v>0</v>
      </c>
      <c r="K15" s="227">
        <f t="shared" si="2"/>
        <v>0</v>
      </c>
      <c r="L15" s="227">
        <f t="shared" si="2"/>
        <v>0</v>
      </c>
      <c r="M15" s="227">
        <f t="shared" si="2"/>
        <v>0</v>
      </c>
      <c r="N15" s="227">
        <f t="shared" si="2"/>
        <v>0</v>
      </c>
      <c r="O15" s="227">
        <f t="shared" si="2"/>
        <v>0</v>
      </c>
      <c r="P15" s="228"/>
      <c r="Q15" s="193" t="str">
        <f t="shared" si="1"/>
        <v/>
      </c>
      <c r="R15" s="316">
        <v>0</v>
      </c>
      <c r="U15" s="326"/>
    </row>
    <row r="16" spans="1:23" x14ac:dyDescent="0.25">
      <c r="A16" s="173"/>
      <c r="B16" s="195" t="s">
        <v>325</v>
      </c>
      <c r="C16" s="327">
        <v>0</v>
      </c>
      <c r="D16" s="227">
        <v>0</v>
      </c>
      <c r="E16" s="227">
        <v>0</v>
      </c>
      <c r="F16" s="227">
        <v>0</v>
      </c>
      <c r="G16" s="227">
        <v>0</v>
      </c>
      <c r="H16" s="227">
        <v>0</v>
      </c>
      <c r="I16" s="227">
        <v>0</v>
      </c>
      <c r="J16" s="227">
        <f t="shared" si="2"/>
        <v>0</v>
      </c>
      <c r="K16" s="227">
        <f t="shared" si="2"/>
        <v>0</v>
      </c>
      <c r="L16" s="227">
        <f t="shared" si="2"/>
        <v>0</v>
      </c>
      <c r="M16" s="227">
        <f t="shared" si="2"/>
        <v>0</v>
      </c>
      <c r="N16" s="227">
        <f t="shared" si="2"/>
        <v>0</v>
      </c>
      <c r="O16" s="227">
        <f t="shared" si="2"/>
        <v>0</v>
      </c>
      <c r="P16" s="228"/>
      <c r="Q16" s="193" t="str">
        <f t="shared" si="1"/>
        <v/>
      </c>
      <c r="R16" s="316">
        <v>0</v>
      </c>
      <c r="U16" s="326"/>
    </row>
    <row r="17" spans="1:23" x14ac:dyDescent="0.25">
      <c r="A17" s="173" t="s">
        <v>170</v>
      </c>
      <c r="B17" s="195" t="s">
        <v>326</v>
      </c>
      <c r="C17" s="227">
        <v>0</v>
      </c>
      <c r="D17" s="227">
        <v>0</v>
      </c>
      <c r="E17" s="227">
        <v>0</v>
      </c>
      <c r="F17" s="227">
        <v>0</v>
      </c>
      <c r="G17" s="227">
        <v>0</v>
      </c>
      <c r="H17" s="227">
        <v>0</v>
      </c>
      <c r="I17" s="227">
        <v>0</v>
      </c>
      <c r="J17" s="227">
        <f t="shared" si="2"/>
        <v>0</v>
      </c>
      <c r="K17" s="227">
        <f t="shared" si="2"/>
        <v>0</v>
      </c>
      <c r="L17" s="227">
        <f t="shared" si="2"/>
        <v>0</v>
      </c>
      <c r="M17" s="227">
        <f t="shared" si="2"/>
        <v>0</v>
      </c>
      <c r="N17" s="227">
        <f t="shared" si="2"/>
        <v>0</v>
      </c>
      <c r="O17" s="227">
        <f t="shared" si="2"/>
        <v>0</v>
      </c>
      <c r="P17" s="228"/>
      <c r="Q17" s="193" t="str">
        <f t="shared" si="1"/>
        <v/>
      </c>
      <c r="R17" s="316">
        <v>0</v>
      </c>
      <c r="U17" s="326"/>
    </row>
    <row r="18" spans="1:23" x14ac:dyDescent="0.25">
      <c r="B18" s="328" t="s">
        <v>17</v>
      </c>
      <c r="C18" s="227">
        <v>0</v>
      </c>
      <c r="D18" s="227">
        <v>0</v>
      </c>
      <c r="E18" s="227">
        <v>0</v>
      </c>
      <c r="F18" s="227">
        <v>0</v>
      </c>
      <c r="G18" s="227">
        <v>0</v>
      </c>
      <c r="H18" s="227">
        <v>0</v>
      </c>
      <c r="I18" s="227">
        <v>0</v>
      </c>
      <c r="J18" s="227">
        <f t="shared" si="2"/>
        <v>0</v>
      </c>
      <c r="K18" s="227">
        <f t="shared" si="2"/>
        <v>0</v>
      </c>
      <c r="L18" s="227">
        <f t="shared" si="2"/>
        <v>0</v>
      </c>
      <c r="M18" s="227">
        <f t="shared" si="2"/>
        <v>0</v>
      </c>
      <c r="N18" s="227">
        <f t="shared" si="2"/>
        <v>0</v>
      </c>
      <c r="O18" s="227">
        <f t="shared" si="2"/>
        <v>0</v>
      </c>
      <c r="P18" s="228"/>
      <c r="Q18" s="193" t="str">
        <f t="shared" si="1"/>
        <v/>
      </c>
      <c r="R18" s="316">
        <v>0</v>
      </c>
      <c r="U18" s="326"/>
      <c r="V18" s="326"/>
      <c r="W18" s="329"/>
    </row>
    <row r="19" spans="1:23" x14ac:dyDescent="0.25">
      <c r="B19" s="328" t="s">
        <v>18</v>
      </c>
      <c r="C19" s="227">
        <v>0</v>
      </c>
      <c r="D19" s="227">
        <v>0</v>
      </c>
      <c r="E19" s="227">
        <v>0</v>
      </c>
      <c r="F19" s="227">
        <v>0</v>
      </c>
      <c r="G19" s="227">
        <v>0</v>
      </c>
      <c r="H19" s="227">
        <v>0</v>
      </c>
      <c r="I19" s="227">
        <v>0</v>
      </c>
      <c r="J19" s="227">
        <f t="shared" si="2"/>
        <v>0</v>
      </c>
      <c r="K19" s="227">
        <f t="shared" si="2"/>
        <v>0</v>
      </c>
      <c r="L19" s="227">
        <f t="shared" si="2"/>
        <v>0</v>
      </c>
      <c r="M19" s="227">
        <f t="shared" si="2"/>
        <v>0</v>
      </c>
      <c r="N19" s="227">
        <f t="shared" si="2"/>
        <v>0</v>
      </c>
      <c r="O19" s="227">
        <f t="shared" si="2"/>
        <v>0</v>
      </c>
      <c r="P19" s="228"/>
      <c r="Q19" s="193" t="str">
        <f t="shared" si="1"/>
        <v/>
      </c>
      <c r="R19" s="316">
        <v>0</v>
      </c>
      <c r="S19" s="166"/>
      <c r="U19" s="326"/>
      <c r="V19" s="326"/>
      <c r="W19" s="329"/>
    </row>
    <row r="20" spans="1:23" x14ac:dyDescent="0.25">
      <c r="B20" s="328" t="s">
        <v>245</v>
      </c>
      <c r="C20" s="227">
        <v>0</v>
      </c>
      <c r="D20" s="227">
        <v>0</v>
      </c>
      <c r="E20" s="227">
        <v>0</v>
      </c>
      <c r="F20" s="227">
        <v>0</v>
      </c>
      <c r="G20" s="227">
        <v>0</v>
      </c>
      <c r="H20" s="227">
        <v>0</v>
      </c>
      <c r="I20" s="227">
        <v>0</v>
      </c>
      <c r="J20" s="227">
        <f t="shared" si="2"/>
        <v>0</v>
      </c>
      <c r="K20" s="227">
        <f t="shared" si="2"/>
        <v>0</v>
      </c>
      <c r="L20" s="227">
        <f t="shared" si="2"/>
        <v>0</v>
      </c>
      <c r="M20" s="227">
        <f t="shared" si="2"/>
        <v>0</v>
      </c>
      <c r="N20" s="227">
        <f t="shared" si="2"/>
        <v>0</v>
      </c>
      <c r="O20" s="227">
        <f t="shared" si="2"/>
        <v>0</v>
      </c>
      <c r="P20" s="228"/>
      <c r="Q20" s="193" t="str">
        <f t="shared" si="1"/>
        <v/>
      </c>
      <c r="R20" s="316">
        <v>0</v>
      </c>
      <c r="U20" s="326"/>
      <c r="V20" s="326"/>
      <c r="W20" s="329"/>
    </row>
    <row r="21" spans="1:23" x14ac:dyDescent="0.25">
      <c r="B21" s="328" t="s">
        <v>83</v>
      </c>
      <c r="C21" s="330">
        <v>0</v>
      </c>
      <c r="D21" s="330">
        <v>0</v>
      </c>
      <c r="E21" s="330">
        <v>0</v>
      </c>
      <c r="F21" s="330">
        <v>0</v>
      </c>
      <c r="G21" s="330">
        <v>0</v>
      </c>
      <c r="H21" s="330">
        <v>0</v>
      </c>
      <c r="I21" s="330">
        <v>0</v>
      </c>
      <c r="J21" s="227">
        <f t="shared" si="2"/>
        <v>0</v>
      </c>
      <c r="K21" s="227">
        <f t="shared" si="2"/>
        <v>0</v>
      </c>
      <c r="L21" s="227">
        <f t="shared" si="2"/>
        <v>0</v>
      </c>
      <c r="M21" s="227">
        <f t="shared" si="2"/>
        <v>0</v>
      </c>
      <c r="N21" s="227">
        <f t="shared" si="2"/>
        <v>0</v>
      </c>
      <c r="O21" s="227">
        <f t="shared" si="2"/>
        <v>0</v>
      </c>
      <c r="P21" s="228"/>
      <c r="Q21" s="193" t="str">
        <f t="shared" si="1"/>
        <v/>
      </c>
      <c r="R21" s="316">
        <v>0</v>
      </c>
      <c r="U21" s="326"/>
      <c r="V21" s="326"/>
      <c r="W21" s="329"/>
    </row>
    <row r="22" spans="1:23" s="334" customFormat="1" x14ac:dyDescent="0.25">
      <c r="A22" s="331"/>
      <c r="B22" s="209" t="s">
        <v>180</v>
      </c>
      <c r="C22" s="332">
        <f t="shared" ref="C22:M22" si="3">SUM(C8:C21)</f>
        <v>0</v>
      </c>
      <c r="D22" s="332">
        <f t="shared" si="3"/>
        <v>0</v>
      </c>
      <c r="E22" s="332">
        <f t="shared" si="3"/>
        <v>0</v>
      </c>
      <c r="F22" s="332">
        <f t="shared" si="3"/>
        <v>0</v>
      </c>
      <c r="G22" s="332">
        <f t="shared" si="3"/>
        <v>0</v>
      </c>
      <c r="H22" s="332">
        <f t="shared" si="3"/>
        <v>0</v>
      </c>
      <c r="I22" s="332">
        <f t="shared" si="3"/>
        <v>0</v>
      </c>
      <c r="J22" s="332">
        <f t="shared" si="3"/>
        <v>0</v>
      </c>
      <c r="K22" s="332">
        <f t="shared" si="3"/>
        <v>0</v>
      </c>
      <c r="L22" s="332">
        <f t="shared" si="3"/>
        <v>0</v>
      </c>
      <c r="M22" s="332">
        <f t="shared" si="3"/>
        <v>0</v>
      </c>
      <c r="N22" s="332">
        <f t="shared" ref="N22:O22" si="4">SUM(N8:N21)</f>
        <v>0</v>
      </c>
      <c r="O22" s="332">
        <f t="shared" si="4"/>
        <v>0</v>
      </c>
      <c r="P22" s="333"/>
      <c r="Q22" s="193" t="str">
        <f t="shared" si="1"/>
        <v/>
      </c>
      <c r="R22" s="193"/>
    </row>
    <row r="23" spans="1:23" x14ac:dyDescent="0.25">
      <c r="B23" s="212" t="s">
        <v>253</v>
      </c>
      <c r="C23" s="335" t="str">
        <f>IFERROR((C22-#REF!)/#REF!,"")</f>
        <v/>
      </c>
      <c r="D23" s="335" t="str">
        <f t="shared" ref="D23:O23" si="5">IFERROR((D22-C22)/C22,"")</f>
        <v/>
      </c>
      <c r="E23" s="335" t="str">
        <f t="shared" si="5"/>
        <v/>
      </c>
      <c r="F23" s="335" t="str">
        <f t="shared" si="5"/>
        <v/>
      </c>
      <c r="G23" s="335" t="str">
        <f t="shared" si="5"/>
        <v/>
      </c>
      <c r="H23" s="335" t="str">
        <f t="shared" si="5"/>
        <v/>
      </c>
      <c r="I23" s="335" t="str">
        <f t="shared" si="5"/>
        <v/>
      </c>
      <c r="J23" s="335" t="str">
        <f t="shared" si="5"/>
        <v/>
      </c>
      <c r="K23" s="335" t="str">
        <f t="shared" si="5"/>
        <v/>
      </c>
      <c r="L23" s="335" t="str">
        <f t="shared" si="5"/>
        <v/>
      </c>
      <c r="M23" s="335" t="str">
        <f t="shared" si="5"/>
        <v/>
      </c>
      <c r="N23" s="335" t="str">
        <f t="shared" si="5"/>
        <v/>
      </c>
      <c r="O23" s="335" t="str">
        <f t="shared" si="5"/>
        <v/>
      </c>
      <c r="P23" s="336"/>
      <c r="Q23" s="193" t="str">
        <f t="shared" si="1"/>
        <v/>
      </c>
    </row>
    <row r="24" spans="1:23" x14ac:dyDescent="0.25">
      <c r="B24" s="337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6"/>
      <c r="Q24" s="193" t="str">
        <f t="shared" si="1"/>
        <v/>
      </c>
    </row>
    <row r="25" spans="1:23" x14ac:dyDescent="0.25">
      <c r="C25" s="313"/>
      <c r="D25" s="338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4"/>
      <c r="Q25" s="193" t="str">
        <f t="shared" si="1"/>
        <v/>
      </c>
    </row>
    <row r="26" spans="1:23" x14ac:dyDescent="0.25">
      <c r="A26" s="339" t="s">
        <v>172</v>
      </c>
      <c r="B26" s="340" t="s">
        <v>422</v>
      </c>
      <c r="C26" s="341"/>
      <c r="D26" s="341"/>
      <c r="E26" s="341"/>
      <c r="F26" s="342"/>
      <c r="G26" s="341"/>
      <c r="H26" s="59"/>
      <c r="I26" s="59"/>
      <c r="J26" s="59"/>
      <c r="K26" s="59"/>
      <c r="L26" s="59"/>
      <c r="M26" s="59"/>
      <c r="N26" s="59"/>
      <c r="O26" s="59"/>
      <c r="P26" s="71"/>
      <c r="Q26" s="193" t="str">
        <f t="shared" si="1"/>
        <v/>
      </c>
      <c r="T26" s="82" t="s">
        <v>518</v>
      </c>
    </row>
    <row r="27" spans="1:23" x14ac:dyDescent="0.25"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4"/>
      <c r="Q27" s="193" t="str">
        <f t="shared" si="1"/>
        <v/>
      </c>
    </row>
    <row r="28" spans="1:23" s="299" customFormat="1" x14ac:dyDescent="0.25">
      <c r="C28" s="310" t="str">
        <f t="shared" ref="C28:L28" si="6">C4</f>
        <v>FY2020</v>
      </c>
      <c r="D28" s="310" t="str">
        <f t="shared" si="6"/>
        <v>FY2021</v>
      </c>
      <c r="E28" s="310" t="str">
        <f t="shared" si="6"/>
        <v>FY2022</v>
      </c>
      <c r="F28" s="310" t="str">
        <f t="shared" si="6"/>
        <v>FY2023</v>
      </c>
      <c r="G28" s="310" t="str">
        <f t="shared" si="6"/>
        <v>FY2024</v>
      </c>
      <c r="H28" s="310" t="str">
        <f t="shared" si="6"/>
        <v>FY2025</v>
      </c>
      <c r="I28" s="310" t="str">
        <f t="shared" si="6"/>
        <v>FY2026</v>
      </c>
      <c r="J28" s="310" t="str">
        <f t="shared" si="6"/>
        <v>FY2027</v>
      </c>
      <c r="K28" s="310" t="str">
        <f t="shared" si="6"/>
        <v>FY2028</v>
      </c>
      <c r="L28" s="310" t="str">
        <f t="shared" si="6"/>
        <v>FY2029</v>
      </c>
      <c r="M28" s="310" t="str">
        <f t="shared" ref="M28:N29" si="7">M4</f>
        <v>FY2030</v>
      </c>
      <c r="N28" s="310" t="str">
        <f t="shared" si="7"/>
        <v>FY2031</v>
      </c>
      <c r="O28" s="310" t="str">
        <f t="shared" ref="O28" si="8">O4</f>
        <v>FY2032</v>
      </c>
      <c r="P28" s="188"/>
      <c r="Q28" s="193" t="str">
        <f t="shared" si="1"/>
        <v/>
      </c>
      <c r="R28" s="307" t="s">
        <v>3</v>
      </c>
      <c r="T28" s="308"/>
    </row>
    <row r="29" spans="1:23" s="301" customFormat="1" x14ac:dyDescent="0.25">
      <c r="B29" s="309"/>
      <c r="C29" s="310" t="str">
        <f>C5</f>
        <v>Final Est</v>
      </c>
      <c r="D29" s="310" t="str">
        <f t="shared" ref="D29:L29" si="9">D5</f>
        <v>Final Est*</v>
      </c>
      <c r="E29" s="310" t="str">
        <f t="shared" si="9"/>
        <v>Final Est</v>
      </c>
      <c r="F29" s="310" t="str">
        <f t="shared" si="9"/>
        <v>Final Est</v>
      </c>
      <c r="G29" s="310" t="str">
        <f t="shared" si="9"/>
        <v>Final Est</v>
      </c>
      <c r="H29" s="310" t="str">
        <f t="shared" si="9"/>
        <v>Final Est</v>
      </c>
      <c r="I29" s="310" t="str">
        <f t="shared" si="9"/>
        <v>Final Est</v>
      </c>
      <c r="J29" s="310" t="str">
        <f t="shared" si="9"/>
        <v>Final Est</v>
      </c>
      <c r="K29" s="310" t="str">
        <f t="shared" si="9"/>
        <v>Projected</v>
      </c>
      <c r="L29" s="310" t="str">
        <f t="shared" si="9"/>
        <v>Projected</v>
      </c>
      <c r="M29" s="310" t="str">
        <f t="shared" si="7"/>
        <v>Projected</v>
      </c>
      <c r="N29" s="310" t="str">
        <f t="shared" si="7"/>
        <v>Projected</v>
      </c>
      <c r="O29" s="310" t="str">
        <f t="shared" ref="O29" si="10">O5</f>
        <v>Projected</v>
      </c>
      <c r="P29" s="188"/>
      <c r="Q29" s="193" t="str">
        <f t="shared" si="1"/>
        <v/>
      </c>
      <c r="R29" s="307" t="s">
        <v>10</v>
      </c>
    </row>
    <row r="30" spans="1:23" x14ac:dyDescent="0.25">
      <c r="A30" s="311" t="s">
        <v>164</v>
      </c>
      <c r="B30" s="312" t="s">
        <v>65</v>
      </c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4"/>
      <c r="Q30" s="193" t="str">
        <f t="shared" si="1"/>
        <v/>
      </c>
    </row>
    <row r="31" spans="1:23" ht="16.5" thickBot="1" x14ac:dyDescent="0.3">
      <c r="B31" s="343" t="s">
        <v>327</v>
      </c>
      <c r="C31" s="323">
        <v>0</v>
      </c>
      <c r="D31" s="323">
        <v>0</v>
      </c>
      <c r="E31" s="323">
        <v>0</v>
      </c>
      <c r="F31" s="323">
        <v>0</v>
      </c>
      <c r="G31" s="323">
        <v>0</v>
      </c>
      <c r="H31" s="323">
        <v>0</v>
      </c>
      <c r="I31" s="323">
        <v>0</v>
      </c>
      <c r="J31" s="323">
        <f t="shared" ref="J31:O40" si="11">I31*(1+$R31)</f>
        <v>0</v>
      </c>
      <c r="K31" s="323">
        <f t="shared" si="11"/>
        <v>0</v>
      </c>
      <c r="L31" s="323">
        <f t="shared" si="11"/>
        <v>0</v>
      </c>
      <c r="M31" s="323">
        <f t="shared" si="11"/>
        <v>0</v>
      </c>
      <c r="N31" s="323">
        <f t="shared" si="11"/>
        <v>0</v>
      </c>
      <c r="O31" s="323">
        <f t="shared" si="11"/>
        <v>0</v>
      </c>
      <c r="P31" s="228"/>
      <c r="Q31" s="193" t="str">
        <f t="shared" si="1"/>
        <v/>
      </c>
      <c r="R31" s="316">
        <v>0</v>
      </c>
      <c r="S31" s="166"/>
    </row>
    <row r="32" spans="1:23" x14ac:dyDescent="0.25">
      <c r="B32" s="344" t="s">
        <v>328</v>
      </c>
      <c r="C32" s="345">
        <v>0</v>
      </c>
      <c r="D32" s="345">
        <v>0</v>
      </c>
      <c r="E32" s="345">
        <v>0</v>
      </c>
      <c r="F32" s="345">
        <v>0</v>
      </c>
      <c r="G32" s="345">
        <v>0</v>
      </c>
      <c r="H32" s="345">
        <v>0</v>
      </c>
      <c r="I32" s="345">
        <v>0</v>
      </c>
      <c r="J32" s="325">
        <f t="shared" si="11"/>
        <v>0</v>
      </c>
      <c r="K32" s="325">
        <f t="shared" si="11"/>
        <v>0</v>
      </c>
      <c r="L32" s="325">
        <f t="shared" si="11"/>
        <v>0</v>
      </c>
      <c r="M32" s="325">
        <f t="shared" si="11"/>
        <v>0</v>
      </c>
      <c r="N32" s="325">
        <f t="shared" si="11"/>
        <v>0</v>
      </c>
      <c r="O32" s="325">
        <f t="shared" si="11"/>
        <v>0</v>
      </c>
      <c r="P32" s="228"/>
      <c r="Q32" s="193" t="str">
        <f t="shared" si="1"/>
        <v/>
      </c>
      <c r="R32" s="316">
        <v>0</v>
      </c>
      <c r="S32" s="317"/>
    </row>
    <row r="33" spans="1:18" ht="16.5" thickBot="1" x14ac:dyDescent="0.3">
      <c r="B33" s="343" t="s">
        <v>329</v>
      </c>
      <c r="C33" s="346">
        <v>0</v>
      </c>
      <c r="D33" s="346">
        <v>0</v>
      </c>
      <c r="E33" s="346">
        <v>0</v>
      </c>
      <c r="F33" s="346">
        <v>0</v>
      </c>
      <c r="G33" s="346">
        <v>0</v>
      </c>
      <c r="H33" s="346">
        <v>0</v>
      </c>
      <c r="I33" s="346">
        <v>0</v>
      </c>
      <c r="J33" s="323">
        <f t="shared" si="11"/>
        <v>0</v>
      </c>
      <c r="K33" s="323">
        <f t="shared" si="11"/>
        <v>0</v>
      </c>
      <c r="L33" s="323">
        <f t="shared" si="11"/>
        <v>0</v>
      </c>
      <c r="M33" s="323">
        <f t="shared" si="11"/>
        <v>0</v>
      </c>
      <c r="N33" s="323">
        <f t="shared" si="11"/>
        <v>0</v>
      </c>
      <c r="O33" s="323">
        <f t="shared" si="11"/>
        <v>0</v>
      </c>
      <c r="P33" s="228"/>
      <c r="Q33" s="193" t="str">
        <f t="shared" si="1"/>
        <v/>
      </c>
      <c r="R33" s="316">
        <v>0</v>
      </c>
    </row>
    <row r="34" spans="1:18" x14ac:dyDescent="0.25">
      <c r="B34" s="344" t="s">
        <v>330</v>
      </c>
      <c r="C34" s="345">
        <v>0</v>
      </c>
      <c r="D34" s="345">
        <v>0</v>
      </c>
      <c r="E34" s="345">
        <v>0</v>
      </c>
      <c r="F34" s="345">
        <v>0</v>
      </c>
      <c r="G34" s="345">
        <v>0</v>
      </c>
      <c r="H34" s="345">
        <v>0</v>
      </c>
      <c r="I34" s="345">
        <v>0</v>
      </c>
      <c r="J34" s="325">
        <f t="shared" si="11"/>
        <v>0</v>
      </c>
      <c r="K34" s="325">
        <f t="shared" si="11"/>
        <v>0</v>
      </c>
      <c r="L34" s="325">
        <f t="shared" si="11"/>
        <v>0</v>
      </c>
      <c r="M34" s="325">
        <f t="shared" si="11"/>
        <v>0</v>
      </c>
      <c r="N34" s="325">
        <f t="shared" si="11"/>
        <v>0</v>
      </c>
      <c r="O34" s="325">
        <f t="shared" si="11"/>
        <v>0</v>
      </c>
      <c r="P34" s="228"/>
      <c r="Q34" s="193" t="str">
        <f t="shared" si="1"/>
        <v/>
      </c>
      <c r="R34" s="316">
        <v>0</v>
      </c>
    </row>
    <row r="35" spans="1:18" x14ac:dyDescent="0.25">
      <c r="B35" s="347" t="s">
        <v>331</v>
      </c>
      <c r="C35" s="330">
        <v>0</v>
      </c>
      <c r="D35" s="330">
        <v>0</v>
      </c>
      <c r="E35" s="330">
        <v>0</v>
      </c>
      <c r="F35" s="330">
        <v>0</v>
      </c>
      <c r="G35" s="330">
        <v>0</v>
      </c>
      <c r="H35" s="330">
        <v>0</v>
      </c>
      <c r="I35" s="330">
        <v>0</v>
      </c>
      <c r="J35" s="227">
        <f t="shared" si="11"/>
        <v>0</v>
      </c>
      <c r="K35" s="227">
        <f t="shared" si="11"/>
        <v>0</v>
      </c>
      <c r="L35" s="227">
        <f t="shared" si="11"/>
        <v>0</v>
      </c>
      <c r="M35" s="227">
        <f t="shared" si="11"/>
        <v>0</v>
      </c>
      <c r="N35" s="227">
        <f t="shared" si="11"/>
        <v>0</v>
      </c>
      <c r="O35" s="227">
        <f t="shared" si="11"/>
        <v>0</v>
      </c>
      <c r="P35" s="228"/>
      <c r="Q35" s="193" t="str">
        <f t="shared" si="1"/>
        <v/>
      </c>
      <c r="R35" s="316">
        <v>0</v>
      </c>
    </row>
    <row r="36" spans="1:18" x14ac:dyDescent="0.25">
      <c r="B36" s="347" t="s">
        <v>181</v>
      </c>
      <c r="C36" s="330">
        <v>0</v>
      </c>
      <c r="D36" s="330">
        <v>0</v>
      </c>
      <c r="E36" s="330">
        <v>0</v>
      </c>
      <c r="F36" s="330">
        <v>0</v>
      </c>
      <c r="G36" s="330">
        <v>0</v>
      </c>
      <c r="H36" s="330">
        <v>0</v>
      </c>
      <c r="I36" s="330">
        <v>0</v>
      </c>
      <c r="J36" s="227">
        <f t="shared" si="11"/>
        <v>0</v>
      </c>
      <c r="K36" s="227">
        <f t="shared" si="11"/>
        <v>0</v>
      </c>
      <c r="L36" s="227">
        <f t="shared" si="11"/>
        <v>0</v>
      </c>
      <c r="M36" s="227">
        <f t="shared" si="11"/>
        <v>0</v>
      </c>
      <c r="N36" s="227">
        <f t="shared" si="11"/>
        <v>0</v>
      </c>
      <c r="O36" s="227">
        <f t="shared" si="11"/>
        <v>0</v>
      </c>
      <c r="P36" s="228"/>
      <c r="Q36" s="193" t="str">
        <f t="shared" si="1"/>
        <v/>
      </c>
      <c r="R36" s="316">
        <v>0</v>
      </c>
    </row>
    <row r="37" spans="1:18" x14ac:dyDescent="0.25">
      <c r="B37" s="347" t="s">
        <v>66</v>
      </c>
      <c r="C37" s="330">
        <v>0</v>
      </c>
      <c r="D37" s="330">
        <v>0</v>
      </c>
      <c r="E37" s="330">
        <v>0</v>
      </c>
      <c r="F37" s="330">
        <v>0</v>
      </c>
      <c r="G37" s="330">
        <v>0</v>
      </c>
      <c r="H37" s="330">
        <v>0</v>
      </c>
      <c r="I37" s="330">
        <v>0</v>
      </c>
      <c r="J37" s="227">
        <f t="shared" si="11"/>
        <v>0</v>
      </c>
      <c r="K37" s="227">
        <f t="shared" si="11"/>
        <v>0</v>
      </c>
      <c r="L37" s="227">
        <f t="shared" si="11"/>
        <v>0</v>
      </c>
      <c r="M37" s="227">
        <f t="shared" si="11"/>
        <v>0</v>
      </c>
      <c r="N37" s="227">
        <f t="shared" si="11"/>
        <v>0</v>
      </c>
      <c r="O37" s="227">
        <f t="shared" si="11"/>
        <v>0</v>
      </c>
      <c r="P37" s="228"/>
      <c r="Q37" s="193" t="str">
        <f t="shared" si="1"/>
        <v/>
      </c>
      <c r="R37" s="316">
        <v>0</v>
      </c>
    </row>
    <row r="38" spans="1:18" x14ac:dyDescent="0.25">
      <c r="B38" s="347" t="s">
        <v>332</v>
      </c>
      <c r="C38" s="330">
        <v>0</v>
      </c>
      <c r="D38" s="330">
        <v>0</v>
      </c>
      <c r="E38" s="330">
        <v>0</v>
      </c>
      <c r="F38" s="330">
        <v>0</v>
      </c>
      <c r="G38" s="330">
        <v>0</v>
      </c>
      <c r="H38" s="330">
        <v>0</v>
      </c>
      <c r="I38" s="330">
        <v>0</v>
      </c>
      <c r="J38" s="227">
        <f t="shared" si="11"/>
        <v>0</v>
      </c>
      <c r="K38" s="227">
        <f t="shared" si="11"/>
        <v>0</v>
      </c>
      <c r="L38" s="227">
        <f t="shared" si="11"/>
        <v>0</v>
      </c>
      <c r="M38" s="227">
        <f t="shared" si="11"/>
        <v>0</v>
      </c>
      <c r="N38" s="227">
        <f t="shared" si="11"/>
        <v>0</v>
      </c>
      <c r="O38" s="227">
        <f t="shared" si="11"/>
        <v>0</v>
      </c>
      <c r="P38" s="228"/>
      <c r="Q38" s="193" t="str">
        <f t="shared" si="1"/>
        <v/>
      </c>
      <c r="R38" s="316">
        <v>0</v>
      </c>
    </row>
    <row r="39" spans="1:18" x14ac:dyDescent="0.25">
      <c r="B39" s="347" t="s">
        <v>333</v>
      </c>
      <c r="C39" s="227">
        <v>0</v>
      </c>
      <c r="D39" s="227">
        <v>0</v>
      </c>
      <c r="E39" s="227">
        <v>0</v>
      </c>
      <c r="F39" s="227">
        <v>0</v>
      </c>
      <c r="G39" s="227">
        <v>0</v>
      </c>
      <c r="H39" s="227">
        <v>0</v>
      </c>
      <c r="I39" s="227">
        <v>0</v>
      </c>
      <c r="J39" s="227">
        <f t="shared" si="11"/>
        <v>0</v>
      </c>
      <c r="K39" s="227">
        <f t="shared" si="11"/>
        <v>0</v>
      </c>
      <c r="L39" s="227">
        <f t="shared" si="11"/>
        <v>0</v>
      </c>
      <c r="M39" s="227">
        <f t="shared" si="11"/>
        <v>0</v>
      </c>
      <c r="N39" s="227">
        <f t="shared" si="11"/>
        <v>0</v>
      </c>
      <c r="O39" s="227">
        <f t="shared" si="11"/>
        <v>0</v>
      </c>
      <c r="P39" s="228"/>
      <c r="Q39" s="193" t="str">
        <f t="shared" si="1"/>
        <v/>
      </c>
      <c r="R39" s="316">
        <v>0</v>
      </c>
    </row>
    <row r="40" spans="1:18" ht="16.5" thickBot="1" x14ac:dyDescent="0.3">
      <c r="B40" s="343" t="s">
        <v>67</v>
      </c>
      <c r="C40" s="346">
        <v>0</v>
      </c>
      <c r="D40" s="346">
        <v>0</v>
      </c>
      <c r="E40" s="346">
        <v>0</v>
      </c>
      <c r="F40" s="346">
        <v>0</v>
      </c>
      <c r="G40" s="346">
        <v>0</v>
      </c>
      <c r="H40" s="346">
        <v>0</v>
      </c>
      <c r="I40" s="346">
        <v>0</v>
      </c>
      <c r="J40" s="323">
        <f t="shared" si="11"/>
        <v>0</v>
      </c>
      <c r="K40" s="323">
        <f t="shared" si="11"/>
        <v>0</v>
      </c>
      <c r="L40" s="323">
        <f t="shared" si="11"/>
        <v>0</v>
      </c>
      <c r="M40" s="323">
        <f t="shared" si="11"/>
        <v>0</v>
      </c>
      <c r="N40" s="323">
        <f t="shared" si="11"/>
        <v>0</v>
      </c>
      <c r="O40" s="323">
        <f t="shared" si="11"/>
        <v>0</v>
      </c>
      <c r="P40" s="228"/>
      <c r="Q40" s="193" t="str">
        <f t="shared" si="1"/>
        <v/>
      </c>
      <c r="R40" s="316">
        <v>0</v>
      </c>
    </row>
    <row r="41" spans="1:18" x14ac:dyDescent="0.25">
      <c r="B41" s="344" t="s">
        <v>334</v>
      </c>
      <c r="C41" s="227">
        <v>0</v>
      </c>
      <c r="D41" s="227">
        <v>0</v>
      </c>
      <c r="E41" s="227">
        <v>0</v>
      </c>
      <c r="F41" s="227">
        <v>0</v>
      </c>
      <c r="G41" s="227">
        <v>0</v>
      </c>
      <c r="H41" s="227">
        <v>0</v>
      </c>
      <c r="I41" s="227">
        <v>0</v>
      </c>
      <c r="J41" s="325">
        <f t="shared" ref="J41:O48" si="12">I41*(1+$R41)</f>
        <v>0</v>
      </c>
      <c r="K41" s="325">
        <f t="shared" si="12"/>
        <v>0</v>
      </c>
      <c r="L41" s="325">
        <f t="shared" si="12"/>
        <v>0</v>
      </c>
      <c r="M41" s="325">
        <f t="shared" si="12"/>
        <v>0</v>
      </c>
      <c r="N41" s="325">
        <f t="shared" si="12"/>
        <v>0</v>
      </c>
      <c r="O41" s="325">
        <f t="shared" si="12"/>
        <v>0</v>
      </c>
      <c r="P41" s="228"/>
      <c r="Q41" s="193" t="str">
        <f t="shared" si="1"/>
        <v/>
      </c>
      <c r="R41" s="316">
        <v>0</v>
      </c>
    </row>
    <row r="42" spans="1:18" x14ac:dyDescent="0.25">
      <c r="B42" s="347" t="s">
        <v>426</v>
      </c>
      <c r="C42" s="227">
        <v>0</v>
      </c>
      <c r="D42" s="227">
        <v>0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f t="shared" si="12"/>
        <v>0</v>
      </c>
      <c r="K42" s="227">
        <f t="shared" si="12"/>
        <v>0</v>
      </c>
      <c r="L42" s="227">
        <f t="shared" si="12"/>
        <v>0</v>
      </c>
      <c r="M42" s="227">
        <f t="shared" si="12"/>
        <v>0</v>
      </c>
      <c r="N42" s="227">
        <f t="shared" si="12"/>
        <v>0</v>
      </c>
      <c r="O42" s="227">
        <f t="shared" si="12"/>
        <v>0</v>
      </c>
      <c r="P42" s="228"/>
      <c r="Q42" s="193" t="str">
        <f t="shared" si="1"/>
        <v/>
      </c>
      <c r="R42" s="316">
        <v>0</v>
      </c>
    </row>
    <row r="43" spans="1:18" ht="16.5" thickBot="1" x14ac:dyDescent="0.3">
      <c r="B43" s="343" t="s">
        <v>68</v>
      </c>
      <c r="C43" s="346">
        <v>0</v>
      </c>
      <c r="D43" s="346">
        <v>0</v>
      </c>
      <c r="E43" s="346">
        <v>0</v>
      </c>
      <c r="F43" s="346">
        <v>0</v>
      </c>
      <c r="G43" s="346">
        <v>0</v>
      </c>
      <c r="H43" s="346">
        <v>0</v>
      </c>
      <c r="I43" s="346">
        <v>0</v>
      </c>
      <c r="J43" s="346">
        <f t="shared" si="12"/>
        <v>0</v>
      </c>
      <c r="K43" s="323">
        <f t="shared" si="12"/>
        <v>0</v>
      </c>
      <c r="L43" s="323">
        <f t="shared" si="12"/>
        <v>0</v>
      </c>
      <c r="M43" s="323">
        <f t="shared" si="12"/>
        <v>0</v>
      </c>
      <c r="N43" s="323">
        <f t="shared" si="12"/>
        <v>0</v>
      </c>
      <c r="O43" s="323">
        <f t="shared" si="12"/>
        <v>0</v>
      </c>
      <c r="P43" s="228"/>
      <c r="Q43" s="193" t="str">
        <f t="shared" si="1"/>
        <v/>
      </c>
      <c r="R43" s="316">
        <v>0</v>
      </c>
    </row>
    <row r="44" spans="1:18" x14ac:dyDescent="0.25">
      <c r="B44" s="344" t="s">
        <v>335</v>
      </c>
      <c r="C44" s="227">
        <v>0</v>
      </c>
      <c r="D44" s="227">
        <v>0</v>
      </c>
      <c r="E44" s="227">
        <v>0</v>
      </c>
      <c r="F44" s="227">
        <v>0</v>
      </c>
      <c r="G44" s="227">
        <v>0</v>
      </c>
      <c r="H44" s="227">
        <v>0</v>
      </c>
      <c r="I44" s="227">
        <v>0</v>
      </c>
      <c r="J44" s="325">
        <f t="shared" si="12"/>
        <v>0</v>
      </c>
      <c r="K44" s="325">
        <f t="shared" si="12"/>
        <v>0</v>
      </c>
      <c r="L44" s="325">
        <f t="shared" si="12"/>
        <v>0</v>
      </c>
      <c r="M44" s="325">
        <f t="shared" si="12"/>
        <v>0</v>
      </c>
      <c r="N44" s="325">
        <f t="shared" si="12"/>
        <v>0</v>
      </c>
      <c r="O44" s="325">
        <f t="shared" si="12"/>
        <v>0</v>
      </c>
      <c r="P44" s="228"/>
      <c r="Q44" s="193" t="str">
        <f t="shared" si="1"/>
        <v/>
      </c>
      <c r="R44" s="316">
        <v>0</v>
      </c>
    </row>
    <row r="45" spans="1:18" x14ac:dyDescent="0.25">
      <c r="B45" s="347" t="s">
        <v>427</v>
      </c>
      <c r="C45" s="330">
        <v>0</v>
      </c>
      <c r="D45" s="330">
        <v>0</v>
      </c>
      <c r="E45" s="330">
        <v>0</v>
      </c>
      <c r="F45" s="330">
        <v>0</v>
      </c>
      <c r="G45" s="330">
        <v>0</v>
      </c>
      <c r="H45" s="330">
        <v>0</v>
      </c>
      <c r="I45" s="330">
        <v>0</v>
      </c>
      <c r="J45" s="227">
        <f t="shared" si="12"/>
        <v>0</v>
      </c>
      <c r="K45" s="227">
        <f t="shared" si="12"/>
        <v>0</v>
      </c>
      <c r="L45" s="227">
        <f t="shared" si="12"/>
        <v>0</v>
      </c>
      <c r="M45" s="227">
        <f t="shared" si="12"/>
        <v>0</v>
      </c>
      <c r="N45" s="227">
        <f t="shared" si="12"/>
        <v>0</v>
      </c>
      <c r="O45" s="227">
        <f t="shared" si="12"/>
        <v>0</v>
      </c>
      <c r="P45" s="228"/>
      <c r="Q45" s="193" t="str">
        <f t="shared" si="1"/>
        <v/>
      </c>
      <c r="R45" s="316">
        <v>0</v>
      </c>
    </row>
    <row r="46" spans="1:18" ht="16.5" thickBot="1" x14ac:dyDescent="0.3">
      <c r="A46" s="311" t="s">
        <v>128</v>
      </c>
      <c r="B46" s="343" t="s">
        <v>265</v>
      </c>
      <c r="C46" s="346">
        <v>0</v>
      </c>
      <c r="D46" s="346">
        <v>0</v>
      </c>
      <c r="E46" s="346">
        <v>0</v>
      </c>
      <c r="F46" s="346">
        <v>0</v>
      </c>
      <c r="G46" s="346">
        <v>0</v>
      </c>
      <c r="H46" s="346">
        <v>0</v>
      </c>
      <c r="I46" s="346">
        <v>0</v>
      </c>
      <c r="J46" s="323">
        <f t="shared" si="12"/>
        <v>0</v>
      </c>
      <c r="K46" s="323">
        <f t="shared" si="12"/>
        <v>0</v>
      </c>
      <c r="L46" s="323">
        <f t="shared" si="12"/>
        <v>0</v>
      </c>
      <c r="M46" s="323">
        <f t="shared" si="12"/>
        <v>0</v>
      </c>
      <c r="N46" s="323">
        <f t="shared" si="12"/>
        <v>0</v>
      </c>
      <c r="O46" s="323">
        <f t="shared" si="12"/>
        <v>0</v>
      </c>
      <c r="P46" s="228"/>
      <c r="Q46" s="193" t="str">
        <f t="shared" si="1"/>
        <v/>
      </c>
      <c r="R46" s="316">
        <v>0</v>
      </c>
    </row>
    <row r="47" spans="1:18" x14ac:dyDescent="0.25">
      <c r="B47" s="348" t="s">
        <v>269</v>
      </c>
      <c r="C47" s="325">
        <v>0</v>
      </c>
      <c r="D47" s="325">
        <v>0</v>
      </c>
      <c r="E47" s="325">
        <v>0</v>
      </c>
      <c r="F47" s="325">
        <v>0</v>
      </c>
      <c r="G47" s="325">
        <v>0</v>
      </c>
      <c r="H47" s="325">
        <v>0</v>
      </c>
      <c r="I47" s="325">
        <v>0</v>
      </c>
      <c r="J47" s="325">
        <f t="shared" si="12"/>
        <v>0</v>
      </c>
      <c r="K47" s="325">
        <f t="shared" si="12"/>
        <v>0</v>
      </c>
      <c r="L47" s="325">
        <f t="shared" si="12"/>
        <v>0</v>
      </c>
      <c r="M47" s="325">
        <f t="shared" si="12"/>
        <v>0</v>
      </c>
      <c r="N47" s="325">
        <f t="shared" si="12"/>
        <v>0</v>
      </c>
      <c r="O47" s="325">
        <f t="shared" si="12"/>
        <v>0</v>
      </c>
      <c r="P47" s="228"/>
      <c r="Q47" s="193" t="str">
        <f t="shared" si="1"/>
        <v/>
      </c>
      <c r="R47" s="316">
        <v>0</v>
      </c>
    </row>
    <row r="48" spans="1:18" ht="16.5" thickBot="1" x14ac:dyDescent="0.3">
      <c r="A48" s="311" t="s">
        <v>128</v>
      </c>
      <c r="B48" s="343" t="s">
        <v>336</v>
      </c>
      <c r="C48" s="323">
        <v>0</v>
      </c>
      <c r="D48" s="323">
        <v>0</v>
      </c>
      <c r="E48" s="323">
        <v>0</v>
      </c>
      <c r="F48" s="323">
        <v>0</v>
      </c>
      <c r="G48" s="323">
        <v>0</v>
      </c>
      <c r="H48" s="323">
        <v>0</v>
      </c>
      <c r="I48" s="323">
        <v>0</v>
      </c>
      <c r="J48" s="323">
        <f t="shared" si="12"/>
        <v>0</v>
      </c>
      <c r="K48" s="323">
        <f t="shared" si="12"/>
        <v>0</v>
      </c>
      <c r="L48" s="323">
        <f t="shared" si="12"/>
        <v>0</v>
      </c>
      <c r="M48" s="323">
        <f t="shared" si="12"/>
        <v>0</v>
      </c>
      <c r="N48" s="323">
        <f t="shared" si="12"/>
        <v>0</v>
      </c>
      <c r="O48" s="323">
        <f t="shared" si="12"/>
        <v>0</v>
      </c>
      <c r="P48" s="228"/>
      <c r="Q48" s="193" t="str">
        <f t="shared" si="1"/>
        <v/>
      </c>
      <c r="R48" s="316">
        <v>0</v>
      </c>
    </row>
    <row r="49" spans="1:21" s="334" customFormat="1" x14ac:dyDescent="0.25">
      <c r="A49" s="331"/>
      <c r="B49" s="349" t="s">
        <v>182</v>
      </c>
      <c r="C49" s="350">
        <f t="shared" ref="C49:H49" si="13">SUM(C31:C48)</f>
        <v>0</v>
      </c>
      <c r="D49" s="350">
        <f t="shared" si="13"/>
        <v>0</v>
      </c>
      <c r="E49" s="350">
        <f t="shared" si="13"/>
        <v>0</v>
      </c>
      <c r="F49" s="350">
        <f t="shared" si="13"/>
        <v>0</v>
      </c>
      <c r="G49" s="350">
        <f t="shared" si="13"/>
        <v>0</v>
      </c>
      <c r="H49" s="350">
        <f t="shared" si="13"/>
        <v>0</v>
      </c>
      <c r="I49" s="350">
        <f t="shared" ref="I49:N49" si="14">SUM(I31:I48)</f>
        <v>0</v>
      </c>
      <c r="J49" s="350">
        <f t="shared" si="14"/>
        <v>0</v>
      </c>
      <c r="K49" s="350">
        <f t="shared" si="14"/>
        <v>0</v>
      </c>
      <c r="L49" s="350">
        <f t="shared" si="14"/>
        <v>0</v>
      </c>
      <c r="M49" s="350">
        <f t="shared" si="14"/>
        <v>0</v>
      </c>
      <c r="N49" s="350">
        <f t="shared" si="14"/>
        <v>0</v>
      </c>
      <c r="O49" s="350">
        <f t="shared" ref="O49" si="15">SUM(O31:O48)</f>
        <v>0</v>
      </c>
      <c r="P49" s="351"/>
      <c r="Q49" s="193" t="str">
        <f t="shared" si="1"/>
        <v/>
      </c>
    </row>
    <row r="50" spans="1:21" x14ac:dyDescent="0.25">
      <c r="B50" s="212" t="s">
        <v>253</v>
      </c>
      <c r="C50" s="335" t="str">
        <f>IFERROR((C49-#REF!)/#REF!,"")</f>
        <v/>
      </c>
      <c r="D50" s="335" t="str">
        <f t="shared" ref="D50:F50" si="16">IFERROR((D49-C49)/C49,"")</f>
        <v/>
      </c>
      <c r="E50" s="335" t="str">
        <f t="shared" si="16"/>
        <v/>
      </c>
      <c r="F50" s="335" t="str">
        <f t="shared" si="16"/>
        <v/>
      </c>
      <c r="G50" s="335" t="str">
        <f t="shared" ref="G50:O50" si="17">IFERROR((G49-F49)/F49,"")</f>
        <v/>
      </c>
      <c r="H50" s="335" t="str">
        <f t="shared" si="17"/>
        <v/>
      </c>
      <c r="I50" s="335" t="str">
        <f t="shared" si="17"/>
        <v/>
      </c>
      <c r="J50" s="335" t="str">
        <f t="shared" si="17"/>
        <v/>
      </c>
      <c r="K50" s="335" t="str">
        <f t="shared" si="17"/>
        <v/>
      </c>
      <c r="L50" s="335" t="str">
        <f t="shared" si="17"/>
        <v/>
      </c>
      <c r="M50" s="335" t="str">
        <f t="shared" si="17"/>
        <v/>
      </c>
      <c r="N50" s="335" t="str">
        <f t="shared" si="17"/>
        <v/>
      </c>
      <c r="O50" s="335" t="str">
        <f t="shared" si="17"/>
        <v/>
      </c>
      <c r="P50" s="336"/>
      <c r="Q50" s="193" t="str">
        <f t="shared" si="1"/>
        <v/>
      </c>
    </row>
    <row r="51" spans="1:21" x14ac:dyDescent="0.25"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193" t="str">
        <f t="shared" si="1"/>
        <v/>
      </c>
    </row>
    <row r="52" spans="1:21" x14ac:dyDescent="0.25">
      <c r="C52" s="352" t="str">
        <f t="shared" ref="C52:L52" si="18">C4</f>
        <v>FY2020</v>
      </c>
      <c r="D52" s="352" t="str">
        <f t="shared" si="18"/>
        <v>FY2021</v>
      </c>
      <c r="E52" s="352" t="str">
        <f t="shared" si="18"/>
        <v>FY2022</v>
      </c>
      <c r="F52" s="352" t="str">
        <f t="shared" si="18"/>
        <v>FY2023</v>
      </c>
      <c r="G52" s="352" t="str">
        <f t="shared" si="18"/>
        <v>FY2024</v>
      </c>
      <c r="H52" s="352" t="str">
        <f t="shared" si="18"/>
        <v>FY2025</v>
      </c>
      <c r="I52" s="352" t="str">
        <f t="shared" si="18"/>
        <v>FY2026</v>
      </c>
      <c r="J52" s="352" t="str">
        <f t="shared" si="18"/>
        <v>FY2027</v>
      </c>
      <c r="K52" s="352" t="str">
        <f t="shared" si="18"/>
        <v>FY2028</v>
      </c>
      <c r="L52" s="352" t="str">
        <f t="shared" si="18"/>
        <v>FY2029</v>
      </c>
      <c r="M52" s="352" t="str">
        <f t="shared" ref="M52:N52" si="19">M4</f>
        <v>FY2030</v>
      </c>
      <c r="N52" s="352" t="str">
        <f t="shared" si="19"/>
        <v>FY2031</v>
      </c>
      <c r="O52" s="352" t="str">
        <f t="shared" ref="O52" si="20">O4</f>
        <v>FY2032</v>
      </c>
      <c r="P52" s="353"/>
      <c r="Q52" s="193" t="str">
        <f t="shared" si="1"/>
        <v/>
      </c>
    </row>
    <row r="53" spans="1:21" x14ac:dyDescent="0.25">
      <c r="B53" s="354" t="s">
        <v>183</v>
      </c>
      <c r="C53" s="355">
        <f t="shared" ref="C53:H53" si="21">C22</f>
        <v>0</v>
      </c>
      <c r="D53" s="355">
        <f t="shared" si="21"/>
        <v>0</v>
      </c>
      <c r="E53" s="355">
        <f t="shared" si="21"/>
        <v>0</v>
      </c>
      <c r="F53" s="355">
        <f t="shared" si="21"/>
        <v>0</v>
      </c>
      <c r="G53" s="355">
        <f t="shared" si="21"/>
        <v>0</v>
      </c>
      <c r="H53" s="355">
        <f t="shared" si="21"/>
        <v>0</v>
      </c>
      <c r="I53" s="355">
        <f t="shared" ref="I53:N53" si="22">I22</f>
        <v>0</v>
      </c>
      <c r="J53" s="355">
        <f t="shared" si="22"/>
        <v>0</v>
      </c>
      <c r="K53" s="355">
        <f t="shared" si="22"/>
        <v>0</v>
      </c>
      <c r="L53" s="355">
        <f t="shared" si="22"/>
        <v>0</v>
      </c>
      <c r="M53" s="355">
        <f t="shared" si="22"/>
        <v>0</v>
      </c>
      <c r="N53" s="355">
        <f t="shared" si="22"/>
        <v>0</v>
      </c>
      <c r="O53" s="355">
        <f t="shared" ref="O53" si="23">O22</f>
        <v>0</v>
      </c>
      <c r="P53" s="356"/>
      <c r="Q53" s="193" t="str">
        <f t="shared" si="1"/>
        <v/>
      </c>
    </row>
    <row r="54" spans="1:21" x14ac:dyDescent="0.25">
      <c r="B54" s="354" t="s">
        <v>184</v>
      </c>
      <c r="C54" s="355">
        <f t="shared" ref="C54:G54" si="24">C49</f>
        <v>0</v>
      </c>
      <c r="D54" s="355">
        <f t="shared" si="24"/>
        <v>0</v>
      </c>
      <c r="E54" s="355">
        <f t="shared" si="24"/>
        <v>0</v>
      </c>
      <c r="F54" s="355">
        <f>F49</f>
        <v>0</v>
      </c>
      <c r="G54" s="355">
        <f t="shared" si="24"/>
        <v>0</v>
      </c>
      <c r="H54" s="355">
        <f t="shared" ref="H54:M54" si="25">H49</f>
        <v>0</v>
      </c>
      <c r="I54" s="355">
        <f t="shared" si="25"/>
        <v>0</v>
      </c>
      <c r="J54" s="355">
        <f t="shared" si="25"/>
        <v>0</v>
      </c>
      <c r="K54" s="355">
        <f t="shared" si="25"/>
        <v>0</v>
      </c>
      <c r="L54" s="355">
        <f t="shared" si="25"/>
        <v>0</v>
      </c>
      <c r="M54" s="355">
        <f t="shared" si="25"/>
        <v>0</v>
      </c>
      <c r="N54" s="355">
        <f t="shared" ref="N54:O54" si="26">N49</f>
        <v>0</v>
      </c>
      <c r="O54" s="355">
        <f t="shared" si="26"/>
        <v>0</v>
      </c>
      <c r="P54" s="356"/>
      <c r="Q54" s="193" t="str">
        <f t="shared" si="1"/>
        <v/>
      </c>
    </row>
    <row r="55" spans="1:21" s="334" customFormat="1" ht="16.5" thickBot="1" x14ac:dyDescent="0.3">
      <c r="A55" s="331"/>
      <c r="B55" s="357" t="s">
        <v>185</v>
      </c>
      <c r="C55" s="358">
        <f t="shared" ref="C55:H55" si="27">C22-C49</f>
        <v>0</v>
      </c>
      <c r="D55" s="358">
        <f t="shared" si="27"/>
        <v>0</v>
      </c>
      <c r="E55" s="358">
        <f t="shared" si="27"/>
        <v>0</v>
      </c>
      <c r="F55" s="358">
        <f t="shared" si="27"/>
        <v>0</v>
      </c>
      <c r="G55" s="358">
        <f t="shared" si="27"/>
        <v>0</v>
      </c>
      <c r="H55" s="358">
        <f t="shared" si="27"/>
        <v>0</v>
      </c>
      <c r="I55" s="358">
        <f t="shared" ref="I55:N55" si="28">I22-I49</f>
        <v>0</v>
      </c>
      <c r="J55" s="358">
        <f t="shared" si="28"/>
        <v>0</v>
      </c>
      <c r="K55" s="358">
        <f t="shared" si="28"/>
        <v>0</v>
      </c>
      <c r="L55" s="358">
        <f t="shared" si="28"/>
        <v>0</v>
      </c>
      <c r="M55" s="358">
        <f t="shared" si="28"/>
        <v>0</v>
      </c>
      <c r="N55" s="358">
        <f t="shared" si="28"/>
        <v>0</v>
      </c>
      <c r="O55" s="358">
        <f t="shared" ref="O55" si="29">O22-O49</f>
        <v>0</v>
      </c>
      <c r="P55" s="351"/>
      <c r="Q55" s="193" t="str">
        <f t="shared" si="1"/>
        <v/>
      </c>
    </row>
    <row r="56" spans="1:21" ht="16.5" thickTop="1" x14ac:dyDescent="0.25">
      <c r="B56" s="212" t="s">
        <v>253</v>
      </c>
      <c r="C56" s="335" t="str">
        <f>IFERROR((C55-#REF!)/#REF!,"")</f>
        <v/>
      </c>
      <c r="D56" s="335" t="str">
        <f t="shared" ref="D56:O56" si="30">IFERROR((D55-C55)/C55,"")</f>
        <v/>
      </c>
      <c r="E56" s="335" t="str">
        <f t="shared" si="30"/>
        <v/>
      </c>
      <c r="F56" s="335" t="str">
        <f t="shared" si="30"/>
        <v/>
      </c>
      <c r="G56" s="335" t="str">
        <f t="shared" si="30"/>
        <v/>
      </c>
      <c r="H56" s="335" t="str">
        <f t="shared" si="30"/>
        <v/>
      </c>
      <c r="I56" s="335" t="str">
        <f t="shared" si="30"/>
        <v/>
      </c>
      <c r="J56" s="335" t="str">
        <f t="shared" si="30"/>
        <v/>
      </c>
      <c r="K56" s="335" t="str">
        <f t="shared" si="30"/>
        <v/>
      </c>
      <c r="L56" s="335" t="str">
        <f t="shared" si="30"/>
        <v/>
      </c>
      <c r="M56" s="335" t="str">
        <f t="shared" si="30"/>
        <v/>
      </c>
      <c r="N56" s="335" t="str">
        <f t="shared" si="30"/>
        <v/>
      </c>
      <c r="O56" s="335" t="str">
        <f t="shared" si="30"/>
        <v/>
      </c>
      <c r="P56" s="336"/>
      <c r="Q56" s="193"/>
    </row>
    <row r="57" spans="1:21" x14ac:dyDescent="0.25">
      <c r="B57" s="359"/>
      <c r="C57" s="338"/>
      <c r="D57" s="338" t="s">
        <v>741</v>
      </c>
      <c r="E57" s="338"/>
      <c r="F57" s="338"/>
      <c r="G57" s="338"/>
      <c r="H57" s="360"/>
      <c r="I57" s="360"/>
      <c r="J57" s="360"/>
      <c r="K57" s="360"/>
      <c r="L57" s="360"/>
      <c r="M57" s="360"/>
      <c r="N57" s="360"/>
      <c r="O57" s="360"/>
      <c r="P57" s="361"/>
      <c r="Q57" s="72"/>
    </row>
    <row r="58" spans="1:21" x14ac:dyDescent="0.25">
      <c r="B58" s="359"/>
      <c r="C58" s="338"/>
      <c r="D58" s="338" t="s">
        <v>742</v>
      </c>
      <c r="E58" s="338"/>
      <c r="F58" s="338"/>
      <c r="G58" s="338"/>
      <c r="H58" s="360"/>
      <c r="I58" s="360"/>
      <c r="J58" s="360"/>
      <c r="K58" s="360"/>
      <c r="L58" s="360"/>
      <c r="M58" s="360"/>
      <c r="N58" s="360"/>
      <c r="O58" s="360"/>
      <c r="P58" s="361"/>
      <c r="Q58" s="72"/>
    </row>
    <row r="59" spans="1:21" x14ac:dyDescent="0.25">
      <c r="D59" s="338" t="s">
        <v>743</v>
      </c>
      <c r="E59"/>
      <c r="F59"/>
      <c r="G59"/>
      <c r="H59"/>
      <c r="I59" s="360"/>
      <c r="J59" s="360"/>
      <c r="K59" s="360"/>
      <c r="L59"/>
      <c r="M59"/>
      <c r="N59"/>
      <c r="O59"/>
      <c r="Q59" s="72"/>
      <c r="R59" s="362"/>
      <c r="S59" s="362"/>
      <c r="T59" s="362"/>
      <c r="U59" s="362"/>
    </row>
    <row r="60" spans="1:21" x14ac:dyDescent="0.25">
      <c r="A60" s="311" t="s">
        <v>164</v>
      </c>
      <c r="B60" s="305" t="s">
        <v>744</v>
      </c>
      <c r="C60"/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2"/>
      <c r="O60" s="362"/>
      <c r="P60" s="363"/>
      <c r="Q60" s="72"/>
      <c r="R60" s="362"/>
      <c r="S60" s="362"/>
      <c r="T60" s="362"/>
      <c r="U60" s="362"/>
    </row>
    <row r="61" spans="1:21" x14ac:dyDescent="0.25">
      <c r="B61" s="305" t="s">
        <v>428</v>
      </c>
      <c r="C61" s="362"/>
      <c r="Q61" s="72"/>
    </row>
    <row r="62" spans="1:21" x14ac:dyDescent="0.25">
      <c r="A62" s="173" t="s">
        <v>169</v>
      </c>
      <c r="B62" s="363" t="s">
        <v>477</v>
      </c>
      <c r="D62" s="364"/>
      <c r="E62" s="364"/>
      <c r="F62" s="364"/>
      <c r="G62" s="364"/>
      <c r="H62" s="364"/>
      <c r="I62" s="364"/>
      <c r="J62" s="364"/>
      <c r="K62" s="364"/>
      <c r="L62" s="364"/>
      <c r="M62" s="364"/>
      <c r="N62" s="364"/>
      <c r="O62" s="364"/>
      <c r="P62" s="365"/>
      <c r="Q62" s="72"/>
    </row>
    <row r="63" spans="1:21" s="366" customFormat="1" x14ac:dyDescent="0.25">
      <c r="A63" s="173" t="s">
        <v>170</v>
      </c>
      <c r="B63" s="305" t="s">
        <v>377</v>
      </c>
      <c r="C63" s="364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21" s="366" customFormat="1" x14ac:dyDescent="0.25">
      <c r="A64" s="311" t="s">
        <v>172</v>
      </c>
      <c r="B64" s="305" t="s">
        <v>473</v>
      </c>
      <c r="C64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8"/>
      <c r="Q64" s="72"/>
    </row>
    <row r="65" spans="1:17" x14ac:dyDescent="0.25">
      <c r="A65" s="309"/>
      <c r="B65" s="246" t="s">
        <v>474</v>
      </c>
      <c r="C65" s="367"/>
      <c r="Q65" s="72"/>
    </row>
    <row r="66" spans="1:17" x14ac:dyDescent="0.25">
      <c r="Q66" s="278"/>
    </row>
    <row r="67" spans="1:17" x14ac:dyDescent="0.25">
      <c r="Q67" s="278"/>
    </row>
    <row r="68" spans="1:17" x14ac:dyDescent="0.25">
      <c r="Q68" s="278"/>
    </row>
    <row r="69" spans="1:17" x14ac:dyDescent="0.25">
      <c r="Q69" s="278"/>
    </row>
    <row r="70" spans="1:17" x14ac:dyDescent="0.25">
      <c r="Q70" s="278"/>
    </row>
    <row r="71" spans="1:17" x14ac:dyDescent="0.25">
      <c r="Q71" s="278"/>
    </row>
    <row r="72" spans="1:17" x14ac:dyDescent="0.25">
      <c r="Q72" s="278"/>
    </row>
    <row r="73" spans="1:17" x14ac:dyDescent="0.25">
      <c r="Q73" s="278"/>
    </row>
    <row r="74" spans="1:17" x14ac:dyDescent="0.25">
      <c r="Q74" s="278"/>
    </row>
    <row r="75" spans="1:17" x14ac:dyDescent="0.25">
      <c r="Q75" s="278"/>
    </row>
    <row r="76" spans="1:17" x14ac:dyDescent="0.25">
      <c r="Q76" s="278"/>
    </row>
    <row r="77" spans="1:17" x14ac:dyDescent="0.25">
      <c r="Q77" s="278"/>
    </row>
    <row r="78" spans="1:17" x14ac:dyDescent="0.25">
      <c r="Q78" s="278"/>
    </row>
    <row r="79" spans="1:17" x14ac:dyDescent="0.25">
      <c r="Q79" s="278"/>
    </row>
    <row r="80" spans="1:17" x14ac:dyDescent="0.25">
      <c r="Q80" s="278"/>
    </row>
    <row r="81" spans="17:17" x14ac:dyDescent="0.25">
      <c r="Q81" s="278"/>
    </row>
    <row r="82" spans="17:17" x14ac:dyDescent="0.25">
      <c r="Q82" s="369"/>
    </row>
    <row r="83" spans="17:17" x14ac:dyDescent="0.25">
      <c r="Q83" s="278"/>
    </row>
    <row r="84" spans="17:17" x14ac:dyDescent="0.25">
      <c r="Q84" s="278"/>
    </row>
    <row r="85" spans="17:17" x14ac:dyDescent="0.25">
      <c r="Q85" s="278"/>
    </row>
    <row r="86" spans="17:17" x14ac:dyDescent="0.25">
      <c r="Q86" s="278"/>
    </row>
  </sheetData>
  <phoneticPr fontId="10" type="noConversion"/>
  <hyperlinks>
    <hyperlink ref="T7" r:id="rId1" xr:uid="{8E51C15A-7E19-4A48-B9C2-110F644D0A8B}"/>
    <hyperlink ref="T8" r:id="rId2" xr:uid="{17DB9673-7F6F-4158-B954-593F35CF8E94}"/>
  </hyperlinks>
  <pageMargins left="0.25" right="0.25" top="0.5" bottom="0.5" header="0.3" footer="0.3"/>
  <pageSetup scale="76" orientation="landscape" r:id="rId3"/>
  <headerFooter>
    <oddFooter>&amp;L&amp;9&amp;A&amp;C&amp;10page &amp;P of &amp;N&amp;R&amp;9&amp;D</oddFooter>
  </headerFooter>
  <rowBreaks count="1" manualBreakCount="1">
    <brk id="51" max="25" man="1"/>
  </rowBreaks>
  <ignoredErrors>
    <ignoredError sqref="D30:G30 D28:G28 E24:G24 E22:G22 H27:H28 H22:H25 H49 J22:J28 K22:K28 L22:L28 L8:L16 K8:K16 J8:J16 L17:L21 K17:K21 J17:J21 M8:M28 H30 J30:J51 K30:K48 L30:L49 M30:M56 N8:N23 N31:N51 O8:O78 Q8:Q65" unlockedFormula="1"/>
    <ignoredError sqref="D2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CCCC"/>
  </sheetPr>
  <dimension ref="A1:S95"/>
  <sheetViews>
    <sheetView showGridLines="0" zoomScaleNormal="100" zoomScaleSheetLayoutView="120" workbookViewId="0">
      <pane xSplit="2" ySplit="5" topLeftCell="C6" activePane="bottomRight" state="frozen"/>
      <selection pane="topRight" activeCell="B1" sqref="B1"/>
      <selection pane="bottomLeft" activeCell="A7" sqref="A7"/>
      <selection pane="bottomRight" activeCell="S80" sqref="S80"/>
    </sheetView>
  </sheetViews>
  <sheetFormatPr defaultColWidth="8.75" defaultRowHeight="15.75" x14ac:dyDescent="0.25"/>
  <cols>
    <col min="1" max="1" width="4.75" style="86" bestFit="1" customWidth="1"/>
    <col min="2" max="2" width="40.875" style="17" customWidth="1"/>
    <col min="3" max="9" width="7.875" style="84" bestFit="1" customWidth="1"/>
    <col min="10" max="14" width="9.75" style="84" bestFit="1" customWidth="1"/>
    <col min="15" max="15" width="9.75" style="84" customWidth="1"/>
    <col min="16" max="16" width="1.625" style="82" customWidth="1"/>
    <col min="17" max="17" width="11.25" style="167" bestFit="1" customWidth="1"/>
    <col min="18" max="18" width="9" style="82" bestFit="1" customWidth="1"/>
    <col min="19" max="19" width="57.875" style="82" bestFit="1" customWidth="1"/>
    <col min="20" max="22" width="6" style="82" bestFit="1" customWidth="1"/>
    <col min="23" max="23" width="11.125" style="82" customWidth="1"/>
    <col min="24" max="16384" width="8.75" style="82"/>
  </cols>
  <sheetData>
    <row r="1" spans="1:19" s="167" customFormat="1" x14ac:dyDescent="0.25">
      <c r="A1" s="403"/>
      <c r="B1" s="3" t="str">
        <f>Summary!B1</f>
        <v xml:space="preserve">City/Town of </v>
      </c>
      <c r="Q1" s="163"/>
    </row>
    <row r="2" spans="1:19" s="167" customFormat="1" x14ac:dyDescent="0.25">
      <c r="A2" s="403"/>
      <c r="B2" s="371" t="s">
        <v>545</v>
      </c>
      <c r="Q2" s="166"/>
    </row>
    <row r="3" spans="1:19" x14ac:dyDescent="0.25">
      <c r="Q3" s="169"/>
      <c r="R3" s="372"/>
    </row>
    <row r="4" spans="1:19" s="86" customFormat="1" x14ac:dyDescent="0.25">
      <c r="B4" s="373"/>
      <c r="C4" s="374" t="str">
        <f>'Fiscal Years'!B10</f>
        <v>FY2020</v>
      </c>
      <c r="D4" s="374" t="str">
        <f>'Fiscal Years'!C10</f>
        <v>FY2021</v>
      </c>
      <c r="E4" s="374" t="str">
        <f>'Fiscal Years'!D10</f>
        <v>FY2022</v>
      </c>
      <c r="F4" s="374" t="str">
        <f>'Fiscal Years'!E10</f>
        <v>FY2023</v>
      </c>
      <c r="G4" s="374" t="str">
        <f>'Fiscal Years'!F10</f>
        <v>FY2024</v>
      </c>
      <c r="H4" s="374" t="str">
        <f>'Fiscal Years'!G10</f>
        <v>FY2025</v>
      </c>
      <c r="I4" s="374" t="str">
        <f>'Fiscal Years'!H10</f>
        <v>FY2026</v>
      </c>
      <c r="J4" s="374" t="str">
        <f>'Fiscal Years'!I10</f>
        <v>FY2027</v>
      </c>
      <c r="K4" s="374" t="str">
        <f>'Fiscal Years'!J10</f>
        <v>FY2028</v>
      </c>
      <c r="L4" s="374" t="str">
        <f>'Fiscal Years'!K10</f>
        <v>FY2029</v>
      </c>
      <c r="M4" s="374" t="str">
        <f>'Fiscal Years'!L10</f>
        <v>FY2030</v>
      </c>
      <c r="N4" s="374" t="str">
        <f>'Fiscal Years'!M10</f>
        <v>FY2031</v>
      </c>
      <c r="O4" s="374" t="str">
        <f>'Fiscal Years'!N10</f>
        <v>FY2032</v>
      </c>
      <c r="Q4" s="306" t="s">
        <v>612</v>
      </c>
      <c r="R4" s="375" t="s">
        <v>3</v>
      </c>
    </row>
    <row r="5" spans="1:19" s="376" customFormat="1" x14ac:dyDescent="0.25">
      <c r="B5" s="377" t="s">
        <v>504</v>
      </c>
      <c r="C5" s="378" t="s">
        <v>9</v>
      </c>
      <c r="D5" s="378" t="s">
        <v>9</v>
      </c>
      <c r="E5" s="378" t="s">
        <v>9</v>
      </c>
      <c r="F5" s="378" t="s">
        <v>9</v>
      </c>
      <c r="G5" s="378" t="s">
        <v>9</v>
      </c>
      <c r="H5" s="378" t="s">
        <v>9</v>
      </c>
      <c r="I5" s="378" t="s">
        <v>9</v>
      </c>
      <c r="J5" s="378" t="s">
        <v>9</v>
      </c>
      <c r="K5" s="379" t="s">
        <v>11</v>
      </c>
      <c r="L5" s="379" t="s">
        <v>11</v>
      </c>
      <c r="M5" s="379" t="s">
        <v>11</v>
      </c>
      <c r="N5" s="379" t="s">
        <v>11</v>
      </c>
      <c r="O5" s="379" t="s">
        <v>11</v>
      </c>
      <c r="Q5" s="306" t="s">
        <v>316</v>
      </c>
      <c r="R5" s="375" t="s">
        <v>10</v>
      </c>
    </row>
    <row r="6" spans="1:19" x14ac:dyDescent="0.25">
      <c r="B6" s="380" t="s">
        <v>92</v>
      </c>
      <c r="C6" s="381">
        <v>0</v>
      </c>
      <c r="D6" s="381">
        <v>0</v>
      </c>
      <c r="E6" s="381">
        <v>0</v>
      </c>
      <c r="F6" s="381">
        <v>0</v>
      </c>
      <c r="G6" s="381">
        <v>0</v>
      </c>
      <c r="H6" s="381">
        <v>0</v>
      </c>
      <c r="I6" s="381">
        <v>0</v>
      </c>
      <c r="J6" s="159">
        <f t="shared" ref="J6:O12" si="0">ROUND(I6*(1+$R6),0)</f>
        <v>0</v>
      </c>
      <c r="K6" s="159">
        <f t="shared" si="0"/>
        <v>0</v>
      </c>
      <c r="L6" s="159">
        <f t="shared" si="0"/>
        <v>0</v>
      </c>
      <c r="M6" s="159">
        <f t="shared" si="0"/>
        <v>0</v>
      </c>
      <c r="N6" s="159">
        <f t="shared" si="0"/>
        <v>0</v>
      </c>
      <c r="O6" s="159">
        <f t="shared" si="0"/>
        <v>0</v>
      </c>
      <c r="P6" s="382"/>
      <c r="Q6" s="193" t="str">
        <f>IFERROR(AVERAGE((H6-G6)/G6,(I6-H6)/H6,(J6-I6)/I6),"")</f>
        <v/>
      </c>
      <c r="R6" s="383">
        <v>0</v>
      </c>
      <c r="S6" s="166" t="s">
        <v>460</v>
      </c>
    </row>
    <row r="7" spans="1:19" x14ac:dyDescent="0.25">
      <c r="B7" s="384" t="s">
        <v>93</v>
      </c>
      <c r="C7" s="381">
        <v>0</v>
      </c>
      <c r="D7" s="381">
        <v>0</v>
      </c>
      <c r="E7" s="381">
        <v>0</v>
      </c>
      <c r="F7" s="381">
        <v>0</v>
      </c>
      <c r="G7" s="381">
        <v>0</v>
      </c>
      <c r="H7" s="381">
        <v>0</v>
      </c>
      <c r="I7" s="381">
        <v>0</v>
      </c>
      <c r="J7" s="159">
        <f t="shared" si="0"/>
        <v>0</v>
      </c>
      <c r="K7" s="159">
        <f t="shared" si="0"/>
        <v>0</v>
      </c>
      <c r="L7" s="159">
        <f t="shared" si="0"/>
        <v>0</v>
      </c>
      <c r="M7" s="159">
        <f t="shared" si="0"/>
        <v>0</v>
      </c>
      <c r="N7" s="159">
        <f t="shared" si="0"/>
        <v>0</v>
      </c>
      <c r="O7" s="159">
        <f t="shared" si="0"/>
        <v>0</v>
      </c>
      <c r="P7" s="382"/>
      <c r="Q7" s="193" t="str">
        <f t="shared" ref="Q7:Q70" si="1">IFERROR(AVERAGE((H7-G7)/G7,(I7-H7)/H7,(J7-I7)/I7),"")</f>
        <v/>
      </c>
      <c r="R7" s="383">
        <v>0</v>
      </c>
      <c r="S7" s="385"/>
    </row>
    <row r="8" spans="1:19" x14ac:dyDescent="0.25">
      <c r="B8" s="384" t="s">
        <v>94</v>
      </c>
      <c r="C8" s="381">
        <v>0</v>
      </c>
      <c r="D8" s="381">
        <v>0</v>
      </c>
      <c r="E8" s="381">
        <v>0</v>
      </c>
      <c r="F8" s="381">
        <v>0</v>
      </c>
      <c r="G8" s="381">
        <v>0</v>
      </c>
      <c r="H8" s="381">
        <v>0</v>
      </c>
      <c r="I8" s="381">
        <v>0</v>
      </c>
      <c r="J8" s="159">
        <f t="shared" si="0"/>
        <v>0</v>
      </c>
      <c r="K8" s="159">
        <f t="shared" si="0"/>
        <v>0</v>
      </c>
      <c r="L8" s="159">
        <f t="shared" si="0"/>
        <v>0</v>
      </c>
      <c r="M8" s="159">
        <f t="shared" si="0"/>
        <v>0</v>
      </c>
      <c r="N8" s="159">
        <f t="shared" si="0"/>
        <v>0</v>
      </c>
      <c r="O8" s="159">
        <f t="shared" si="0"/>
        <v>0</v>
      </c>
      <c r="P8" s="382"/>
      <c r="Q8" s="193" t="str">
        <f t="shared" si="1"/>
        <v/>
      </c>
      <c r="R8" s="383">
        <v>0</v>
      </c>
    </row>
    <row r="9" spans="1:19" x14ac:dyDescent="0.25">
      <c r="B9" s="384" t="s">
        <v>131</v>
      </c>
      <c r="C9" s="381">
        <v>0</v>
      </c>
      <c r="D9" s="381">
        <v>0</v>
      </c>
      <c r="E9" s="381">
        <v>0</v>
      </c>
      <c r="F9" s="381">
        <v>0</v>
      </c>
      <c r="G9" s="381">
        <v>0</v>
      </c>
      <c r="H9" s="381">
        <v>0</v>
      </c>
      <c r="I9" s="381">
        <v>0</v>
      </c>
      <c r="J9" s="159">
        <f t="shared" si="0"/>
        <v>0</v>
      </c>
      <c r="K9" s="159">
        <f t="shared" si="0"/>
        <v>0</v>
      </c>
      <c r="L9" s="159">
        <f t="shared" si="0"/>
        <v>0</v>
      </c>
      <c r="M9" s="159">
        <f t="shared" si="0"/>
        <v>0</v>
      </c>
      <c r="N9" s="159">
        <f t="shared" si="0"/>
        <v>0</v>
      </c>
      <c r="O9" s="159">
        <f t="shared" si="0"/>
        <v>0</v>
      </c>
      <c r="Q9" s="193" t="str">
        <f t="shared" si="1"/>
        <v/>
      </c>
      <c r="R9" s="383">
        <v>0</v>
      </c>
    </row>
    <row r="10" spans="1:19" x14ac:dyDescent="0.25">
      <c r="B10" s="384" t="s">
        <v>264</v>
      </c>
      <c r="C10" s="381">
        <v>0</v>
      </c>
      <c r="D10" s="381">
        <v>0</v>
      </c>
      <c r="E10" s="381">
        <v>0</v>
      </c>
      <c r="F10" s="381">
        <v>0</v>
      </c>
      <c r="G10" s="381">
        <v>0</v>
      </c>
      <c r="H10" s="381">
        <v>0</v>
      </c>
      <c r="I10" s="381">
        <v>0</v>
      </c>
      <c r="J10" s="159">
        <f t="shared" si="0"/>
        <v>0</v>
      </c>
      <c r="K10" s="159">
        <f t="shared" si="0"/>
        <v>0</v>
      </c>
      <c r="L10" s="159">
        <f t="shared" si="0"/>
        <v>0</v>
      </c>
      <c r="M10" s="159">
        <f t="shared" si="0"/>
        <v>0</v>
      </c>
      <c r="N10" s="159">
        <f t="shared" si="0"/>
        <v>0</v>
      </c>
      <c r="O10" s="159">
        <f t="shared" si="0"/>
        <v>0</v>
      </c>
      <c r="Q10" s="193" t="str">
        <f t="shared" si="1"/>
        <v/>
      </c>
      <c r="R10" s="383">
        <v>0</v>
      </c>
    </row>
    <row r="11" spans="1:19" x14ac:dyDescent="0.25">
      <c r="B11" s="380" t="s">
        <v>95</v>
      </c>
      <c r="C11" s="381">
        <v>0</v>
      </c>
      <c r="D11" s="381">
        <v>0</v>
      </c>
      <c r="E11" s="381">
        <v>0</v>
      </c>
      <c r="F11" s="381">
        <v>0</v>
      </c>
      <c r="G11" s="381">
        <v>0</v>
      </c>
      <c r="H11" s="381">
        <v>0</v>
      </c>
      <c r="I11" s="381">
        <v>0</v>
      </c>
      <c r="J11" s="159">
        <f t="shared" si="0"/>
        <v>0</v>
      </c>
      <c r="K11" s="159">
        <f t="shared" si="0"/>
        <v>0</v>
      </c>
      <c r="L11" s="159">
        <f t="shared" si="0"/>
        <v>0</v>
      </c>
      <c r="M11" s="159">
        <f t="shared" si="0"/>
        <v>0</v>
      </c>
      <c r="N11" s="159">
        <f t="shared" si="0"/>
        <v>0</v>
      </c>
      <c r="O11" s="159">
        <f t="shared" si="0"/>
        <v>0</v>
      </c>
      <c r="P11" s="382"/>
      <c r="Q11" s="193" t="str">
        <f t="shared" si="1"/>
        <v/>
      </c>
      <c r="R11" s="383">
        <v>0</v>
      </c>
    </row>
    <row r="12" spans="1:19" x14ac:dyDescent="0.25">
      <c r="B12" s="380" t="s">
        <v>96</v>
      </c>
      <c r="C12" s="381">
        <v>0</v>
      </c>
      <c r="D12" s="381">
        <v>0</v>
      </c>
      <c r="E12" s="381">
        <v>0</v>
      </c>
      <c r="F12" s="381">
        <v>0</v>
      </c>
      <c r="G12" s="381">
        <v>0</v>
      </c>
      <c r="H12" s="381">
        <v>0</v>
      </c>
      <c r="I12" s="381">
        <v>0</v>
      </c>
      <c r="J12" s="159">
        <f t="shared" si="0"/>
        <v>0</v>
      </c>
      <c r="K12" s="159">
        <f t="shared" si="0"/>
        <v>0</v>
      </c>
      <c r="L12" s="159">
        <f t="shared" si="0"/>
        <v>0</v>
      </c>
      <c r="M12" s="159">
        <f t="shared" si="0"/>
        <v>0</v>
      </c>
      <c r="N12" s="159">
        <f t="shared" si="0"/>
        <v>0</v>
      </c>
      <c r="O12" s="159">
        <f t="shared" si="0"/>
        <v>0</v>
      </c>
      <c r="P12" s="382"/>
      <c r="Q12" s="193" t="str">
        <f t="shared" si="1"/>
        <v/>
      </c>
      <c r="R12" s="383">
        <v>0</v>
      </c>
    </row>
    <row r="13" spans="1:19" x14ac:dyDescent="0.25">
      <c r="B13" s="380" t="s">
        <v>786</v>
      </c>
      <c r="C13" s="381"/>
      <c r="D13" s="381"/>
      <c r="E13" s="381"/>
      <c r="F13" s="381"/>
      <c r="G13" s="381"/>
      <c r="H13" s="381"/>
      <c r="I13" s="381"/>
      <c r="J13" s="159"/>
      <c r="K13" s="159"/>
      <c r="L13" s="159"/>
      <c r="M13" s="159"/>
      <c r="N13" s="159"/>
      <c r="O13" s="159"/>
      <c r="P13" s="382"/>
      <c r="Q13" s="193" t="str">
        <f t="shared" si="1"/>
        <v/>
      </c>
      <c r="R13" s="383">
        <v>0</v>
      </c>
    </row>
    <row r="14" spans="1:19" x14ac:dyDescent="0.25">
      <c r="B14" s="380" t="s">
        <v>787</v>
      </c>
      <c r="C14" s="381"/>
      <c r="D14" s="381"/>
      <c r="E14" s="381"/>
      <c r="F14" s="381"/>
      <c r="G14" s="381"/>
      <c r="H14" s="381"/>
      <c r="I14" s="381"/>
      <c r="J14" s="159"/>
      <c r="K14" s="159"/>
      <c r="L14" s="159"/>
      <c r="M14" s="159"/>
      <c r="N14" s="159"/>
      <c r="O14" s="159"/>
      <c r="P14" s="382"/>
      <c r="Q14" s="193" t="str">
        <f t="shared" si="1"/>
        <v/>
      </c>
      <c r="R14" s="383">
        <v>0</v>
      </c>
    </row>
    <row r="15" spans="1:19" x14ac:dyDescent="0.25">
      <c r="B15" s="380" t="s">
        <v>97</v>
      </c>
      <c r="C15" s="381">
        <v>0</v>
      </c>
      <c r="D15" s="381">
        <v>0</v>
      </c>
      <c r="E15" s="381">
        <v>0</v>
      </c>
      <c r="F15" s="381">
        <v>0</v>
      </c>
      <c r="G15" s="381">
        <v>0</v>
      </c>
      <c r="H15" s="381">
        <v>0</v>
      </c>
      <c r="I15" s="381">
        <v>0</v>
      </c>
      <c r="J15" s="159">
        <f t="shared" ref="J15:O21" si="2">ROUND(I15*(1+$R15),0)</f>
        <v>0</v>
      </c>
      <c r="K15" s="159">
        <f t="shared" si="2"/>
        <v>0</v>
      </c>
      <c r="L15" s="159">
        <f t="shared" si="2"/>
        <v>0</v>
      </c>
      <c r="M15" s="159">
        <f t="shared" si="2"/>
        <v>0</v>
      </c>
      <c r="N15" s="159">
        <f t="shared" si="2"/>
        <v>0</v>
      </c>
      <c r="O15" s="159">
        <f t="shared" si="2"/>
        <v>0</v>
      </c>
      <c r="P15" s="382"/>
      <c r="Q15" s="193" t="str">
        <f t="shared" si="1"/>
        <v/>
      </c>
      <c r="R15" s="383">
        <v>0</v>
      </c>
    </row>
    <row r="16" spans="1:19" x14ac:dyDescent="0.25">
      <c r="B16" s="380" t="s">
        <v>98</v>
      </c>
      <c r="C16" s="381">
        <v>0</v>
      </c>
      <c r="D16" s="381">
        <v>0</v>
      </c>
      <c r="E16" s="381">
        <v>0</v>
      </c>
      <c r="F16" s="381">
        <v>0</v>
      </c>
      <c r="G16" s="381">
        <v>0</v>
      </c>
      <c r="H16" s="381">
        <v>0</v>
      </c>
      <c r="I16" s="381">
        <v>0</v>
      </c>
      <c r="J16" s="159">
        <f t="shared" si="2"/>
        <v>0</v>
      </c>
      <c r="K16" s="159">
        <f t="shared" si="2"/>
        <v>0</v>
      </c>
      <c r="L16" s="159">
        <f t="shared" si="2"/>
        <v>0</v>
      </c>
      <c r="M16" s="159">
        <f t="shared" si="2"/>
        <v>0</v>
      </c>
      <c r="N16" s="159">
        <f t="shared" si="2"/>
        <v>0</v>
      </c>
      <c r="O16" s="159">
        <f t="shared" si="2"/>
        <v>0</v>
      </c>
      <c r="P16" s="382"/>
      <c r="Q16" s="193" t="str">
        <f t="shared" si="1"/>
        <v/>
      </c>
      <c r="R16" s="383">
        <v>0</v>
      </c>
    </row>
    <row r="17" spans="2:18" x14ac:dyDescent="0.25">
      <c r="B17" s="380" t="s">
        <v>127</v>
      </c>
      <c r="C17" s="381">
        <v>0</v>
      </c>
      <c r="D17" s="381">
        <v>0</v>
      </c>
      <c r="E17" s="381">
        <v>0</v>
      </c>
      <c r="F17" s="381">
        <v>0</v>
      </c>
      <c r="G17" s="381">
        <v>0</v>
      </c>
      <c r="H17" s="381">
        <v>0</v>
      </c>
      <c r="I17" s="381">
        <v>0</v>
      </c>
      <c r="J17" s="159">
        <f t="shared" si="2"/>
        <v>0</v>
      </c>
      <c r="K17" s="159">
        <f t="shared" si="2"/>
        <v>0</v>
      </c>
      <c r="L17" s="159">
        <f t="shared" si="2"/>
        <v>0</v>
      </c>
      <c r="M17" s="159">
        <f t="shared" si="2"/>
        <v>0</v>
      </c>
      <c r="N17" s="159">
        <f t="shared" si="2"/>
        <v>0</v>
      </c>
      <c r="O17" s="159">
        <f t="shared" si="2"/>
        <v>0</v>
      </c>
      <c r="P17" s="382"/>
      <c r="Q17" s="193" t="str">
        <f t="shared" si="1"/>
        <v/>
      </c>
      <c r="R17" s="383">
        <v>0</v>
      </c>
    </row>
    <row r="18" spans="2:18" x14ac:dyDescent="0.25">
      <c r="B18" s="380" t="s">
        <v>99</v>
      </c>
      <c r="C18" s="381">
        <v>0</v>
      </c>
      <c r="D18" s="381">
        <v>0</v>
      </c>
      <c r="E18" s="381">
        <v>0</v>
      </c>
      <c r="F18" s="381">
        <v>0</v>
      </c>
      <c r="G18" s="381">
        <v>0</v>
      </c>
      <c r="H18" s="381">
        <v>0</v>
      </c>
      <c r="I18" s="381">
        <v>0</v>
      </c>
      <c r="J18" s="159">
        <f t="shared" si="2"/>
        <v>0</v>
      </c>
      <c r="K18" s="159">
        <f t="shared" si="2"/>
        <v>0</v>
      </c>
      <c r="L18" s="159">
        <f t="shared" si="2"/>
        <v>0</v>
      </c>
      <c r="M18" s="159">
        <f t="shared" si="2"/>
        <v>0</v>
      </c>
      <c r="N18" s="159">
        <f t="shared" si="2"/>
        <v>0</v>
      </c>
      <c r="O18" s="159">
        <f t="shared" si="2"/>
        <v>0</v>
      </c>
      <c r="P18" s="382"/>
      <c r="Q18" s="193" t="str">
        <f t="shared" si="1"/>
        <v/>
      </c>
      <c r="R18" s="383">
        <v>0</v>
      </c>
    </row>
    <row r="19" spans="2:18" x14ac:dyDescent="0.25">
      <c r="B19" s="380" t="s">
        <v>100</v>
      </c>
      <c r="C19" s="381">
        <v>0</v>
      </c>
      <c r="D19" s="381">
        <v>0</v>
      </c>
      <c r="E19" s="381">
        <v>0</v>
      </c>
      <c r="F19" s="381">
        <v>0</v>
      </c>
      <c r="G19" s="381">
        <v>0</v>
      </c>
      <c r="H19" s="381">
        <v>0</v>
      </c>
      <c r="I19" s="381">
        <v>0</v>
      </c>
      <c r="J19" s="159">
        <f t="shared" si="2"/>
        <v>0</v>
      </c>
      <c r="K19" s="159">
        <f t="shared" si="2"/>
        <v>0</v>
      </c>
      <c r="L19" s="159">
        <f t="shared" si="2"/>
        <v>0</v>
      </c>
      <c r="M19" s="159">
        <f t="shared" si="2"/>
        <v>0</v>
      </c>
      <c r="N19" s="159">
        <f t="shared" si="2"/>
        <v>0</v>
      </c>
      <c r="O19" s="159">
        <f t="shared" si="2"/>
        <v>0</v>
      </c>
      <c r="P19" s="382"/>
      <c r="Q19" s="193" t="str">
        <f t="shared" si="1"/>
        <v/>
      </c>
      <c r="R19" s="383">
        <v>0</v>
      </c>
    </row>
    <row r="20" spans="2:18" x14ac:dyDescent="0.25">
      <c r="B20" s="380" t="s">
        <v>101</v>
      </c>
      <c r="C20" s="381">
        <v>0</v>
      </c>
      <c r="D20" s="381">
        <v>0</v>
      </c>
      <c r="E20" s="381">
        <v>0</v>
      </c>
      <c r="F20" s="381">
        <v>0</v>
      </c>
      <c r="G20" s="381">
        <v>0</v>
      </c>
      <c r="H20" s="381">
        <v>0</v>
      </c>
      <c r="I20" s="381">
        <v>0</v>
      </c>
      <c r="J20" s="159">
        <f t="shared" si="2"/>
        <v>0</v>
      </c>
      <c r="K20" s="159">
        <f t="shared" si="2"/>
        <v>0</v>
      </c>
      <c r="L20" s="159">
        <f t="shared" si="2"/>
        <v>0</v>
      </c>
      <c r="M20" s="159">
        <f t="shared" si="2"/>
        <v>0</v>
      </c>
      <c r="N20" s="159">
        <f t="shared" si="2"/>
        <v>0</v>
      </c>
      <c r="O20" s="159">
        <f t="shared" si="2"/>
        <v>0</v>
      </c>
      <c r="P20" s="382"/>
      <c r="Q20" s="193" t="str">
        <f t="shared" si="1"/>
        <v/>
      </c>
      <c r="R20" s="383">
        <v>0</v>
      </c>
    </row>
    <row r="21" spans="2:18" x14ac:dyDescent="0.25">
      <c r="B21" s="380" t="s">
        <v>281</v>
      </c>
      <c r="C21" s="381">
        <v>0</v>
      </c>
      <c r="D21" s="381">
        <v>0</v>
      </c>
      <c r="E21" s="381">
        <v>0</v>
      </c>
      <c r="F21" s="381">
        <v>0</v>
      </c>
      <c r="G21" s="381">
        <v>0</v>
      </c>
      <c r="H21" s="381">
        <v>0</v>
      </c>
      <c r="I21" s="381">
        <v>0</v>
      </c>
      <c r="J21" s="159">
        <f t="shared" si="2"/>
        <v>0</v>
      </c>
      <c r="K21" s="159">
        <f t="shared" si="2"/>
        <v>0</v>
      </c>
      <c r="L21" s="159">
        <f t="shared" si="2"/>
        <v>0</v>
      </c>
      <c r="M21" s="159">
        <f t="shared" si="2"/>
        <v>0</v>
      </c>
      <c r="N21" s="159">
        <f t="shared" si="2"/>
        <v>0</v>
      </c>
      <c r="O21" s="159">
        <f t="shared" si="2"/>
        <v>0</v>
      </c>
      <c r="P21" s="382"/>
      <c r="Q21" s="193" t="str">
        <f t="shared" si="1"/>
        <v/>
      </c>
      <c r="R21" s="383">
        <v>0</v>
      </c>
    </row>
    <row r="22" spans="2:18" x14ac:dyDescent="0.25">
      <c r="B22" s="380" t="s">
        <v>550</v>
      </c>
      <c r="C22" s="381">
        <v>0</v>
      </c>
      <c r="D22" s="381">
        <v>0</v>
      </c>
      <c r="E22" s="381">
        <v>0</v>
      </c>
      <c r="F22" s="381">
        <v>0</v>
      </c>
      <c r="G22" s="381">
        <v>0</v>
      </c>
      <c r="H22" s="381">
        <v>0</v>
      </c>
      <c r="I22" s="381">
        <v>0</v>
      </c>
      <c r="J22" s="159"/>
      <c r="K22" s="159"/>
      <c r="L22" s="159"/>
      <c r="M22" s="159"/>
      <c r="N22" s="159"/>
      <c r="O22" s="159"/>
      <c r="P22" s="382"/>
      <c r="Q22" s="193" t="str">
        <f t="shared" si="1"/>
        <v/>
      </c>
      <c r="R22" s="383">
        <v>0</v>
      </c>
    </row>
    <row r="23" spans="2:18" x14ac:dyDescent="0.25">
      <c r="B23" s="380" t="s">
        <v>102</v>
      </c>
      <c r="C23" s="381">
        <v>0</v>
      </c>
      <c r="D23" s="381">
        <v>0</v>
      </c>
      <c r="E23" s="381">
        <v>0</v>
      </c>
      <c r="F23" s="381">
        <v>0</v>
      </c>
      <c r="G23" s="381">
        <v>0</v>
      </c>
      <c r="H23" s="381">
        <v>0</v>
      </c>
      <c r="I23" s="381">
        <v>0</v>
      </c>
      <c r="J23" s="159">
        <f t="shared" ref="J23:O36" si="3">ROUND(I23*(1+$R23),0)</f>
        <v>0</v>
      </c>
      <c r="K23" s="159">
        <f t="shared" si="3"/>
        <v>0</v>
      </c>
      <c r="L23" s="159">
        <f t="shared" si="3"/>
        <v>0</v>
      </c>
      <c r="M23" s="159">
        <f t="shared" si="3"/>
        <v>0</v>
      </c>
      <c r="N23" s="159">
        <f t="shared" si="3"/>
        <v>0</v>
      </c>
      <c r="O23" s="159">
        <f t="shared" si="3"/>
        <v>0</v>
      </c>
      <c r="P23" s="382"/>
      <c r="Q23" s="193" t="str">
        <f t="shared" si="1"/>
        <v/>
      </c>
      <c r="R23" s="383">
        <v>0</v>
      </c>
    </row>
    <row r="24" spans="2:18" x14ac:dyDescent="0.25">
      <c r="B24" s="380" t="s">
        <v>103</v>
      </c>
      <c r="C24" s="381">
        <v>0</v>
      </c>
      <c r="D24" s="381">
        <v>0</v>
      </c>
      <c r="E24" s="381">
        <v>0</v>
      </c>
      <c r="F24" s="381">
        <v>0</v>
      </c>
      <c r="G24" s="381">
        <v>0</v>
      </c>
      <c r="H24" s="381">
        <v>0</v>
      </c>
      <c r="I24" s="381">
        <v>0</v>
      </c>
      <c r="J24" s="159">
        <f t="shared" si="3"/>
        <v>0</v>
      </c>
      <c r="K24" s="159">
        <f t="shared" si="3"/>
        <v>0</v>
      </c>
      <c r="L24" s="159">
        <f t="shared" si="3"/>
        <v>0</v>
      </c>
      <c r="M24" s="159">
        <f t="shared" si="3"/>
        <v>0</v>
      </c>
      <c r="N24" s="159">
        <f t="shared" si="3"/>
        <v>0</v>
      </c>
      <c r="O24" s="159">
        <f t="shared" si="3"/>
        <v>0</v>
      </c>
      <c r="P24" s="382"/>
      <c r="Q24" s="193" t="str">
        <f t="shared" si="1"/>
        <v/>
      </c>
      <c r="R24" s="383">
        <v>0</v>
      </c>
    </row>
    <row r="25" spans="2:18" x14ac:dyDescent="0.25">
      <c r="B25" s="380" t="s">
        <v>104</v>
      </c>
      <c r="C25" s="381">
        <v>0</v>
      </c>
      <c r="D25" s="381">
        <v>0</v>
      </c>
      <c r="E25" s="381">
        <v>0</v>
      </c>
      <c r="F25" s="381">
        <v>0</v>
      </c>
      <c r="G25" s="381">
        <v>0</v>
      </c>
      <c r="H25" s="381">
        <v>0</v>
      </c>
      <c r="I25" s="381">
        <v>0</v>
      </c>
      <c r="J25" s="159">
        <f t="shared" si="3"/>
        <v>0</v>
      </c>
      <c r="K25" s="159">
        <f t="shared" si="3"/>
        <v>0</v>
      </c>
      <c r="L25" s="159">
        <f t="shared" si="3"/>
        <v>0</v>
      </c>
      <c r="M25" s="159">
        <f t="shared" si="3"/>
        <v>0</v>
      </c>
      <c r="N25" s="159">
        <f t="shared" si="3"/>
        <v>0</v>
      </c>
      <c r="O25" s="159">
        <f t="shared" si="3"/>
        <v>0</v>
      </c>
      <c r="P25" s="382"/>
      <c r="Q25" s="193" t="str">
        <f t="shared" si="1"/>
        <v/>
      </c>
      <c r="R25" s="383">
        <v>0</v>
      </c>
    </row>
    <row r="26" spans="2:18" x14ac:dyDescent="0.25">
      <c r="B26" s="380" t="s">
        <v>105</v>
      </c>
      <c r="C26" s="381">
        <v>0</v>
      </c>
      <c r="D26" s="381">
        <v>0</v>
      </c>
      <c r="E26" s="381">
        <v>0</v>
      </c>
      <c r="F26" s="381">
        <v>0</v>
      </c>
      <c r="G26" s="381">
        <v>0</v>
      </c>
      <c r="H26" s="381">
        <v>0</v>
      </c>
      <c r="I26" s="381">
        <v>0</v>
      </c>
      <c r="J26" s="159">
        <f t="shared" si="3"/>
        <v>0</v>
      </c>
      <c r="K26" s="159">
        <f t="shared" si="3"/>
        <v>0</v>
      </c>
      <c r="L26" s="159">
        <f t="shared" si="3"/>
        <v>0</v>
      </c>
      <c r="M26" s="159">
        <f t="shared" si="3"/>
        <v>0</v>
      </c>
      <c r="N26" s="159">
        <f t="shared" si="3"/>
        <v>0</v>
      </c>
      <c r="O26" s="159">
        <f t="shared" si="3"/>
        <v>0</v>
      </c>
      <c r="P26" s="382"/>
      <c r="Q26" s="193" t="str">
        <f t="shared" si="1"/>
        <v/>
      </c>
      <c r="R26" s="383">
        <v>0</v>
      </c>
    </row>
    <row r="27" spans="2:18" x14ac:dyDescent="0.25">
      <c r="B27" s="380" t="s">
        <v>106</v>
      </c>
      <c r="C27" s="381">
        <v>0</v>
      </c>
      <c r="D27" s="381">
        <v>0</v>
      </c>
      <c r="E27" s="381">
        <v>0</v>
      </c>
      <c r="F27" s="381">
        <v>0</v>
      </c>
      <c r="G27" s="381">
        <v>0</v>
      </c>
      <c r="H27" s="381">
        <v>0</v>
      </c>
      <c r="I27" s="381">
        <v>0</v>
      </c>
      <c r="J27" s="159">
        <f t="shared" si="3"/>
        <v>0</v>
      </c>
      <c r="K27" s="159">
        <f t="shared" si="3"/>
        <v>0</v>
      </c>
      <c r="L27" s="159">
        <f t="shared" si="3"/>
        <v>0</v>
      </c>
      <c r="M27" s="159">
        <f t="shared" si="3"/>
        <v>0</v>
      </c>
      <c r="N27" s="159">
        <f t="shared" si="3"/>
        <v>0</v>
      </c>
      <c r="O27" s="159">
        <f t="shared" si="3"/>
        <v>0</v>
      </c>
      <c r="P27" s="382"/>
      <c r="Q27" s="193" t="str">
        <f t="shared" si="1"/>
        <v/>
      </c>
      <c r="R27" s="383">
        <v>0</v>
      </c>
    </row>
    <row r="28" spans="2:18" x14ac:dyDescent="0.25">
      <c r="B28" s="380" t="s">
        <v>107</v>
      </c>
      <c r="C28" s="381">
        <v>0</v>
      </c>
      <c r="D28" s="381">
        <v>0</v>
      </c>
      <c r="E28" s="381">
        <v>0</v>
      </c>
      <c r="F28" s="381">
        <v>0</v>
      </c>
      <c r="G28" s="381">
        <v>0</v>
      </c>
      <c r="H28" s="381">
        <v>0</v>
      </c>
      <c r="I28" s="381">
        <v>0</v>
      </c>
      <c r="J28" s="159">
        <f t="shared" si="3"/>
        <v>0</v>
      </c>
      <c r="K28" s="159">
        <f t="shared" si="3"/>
        <v>0</v>
      </c>
      <c r="L28" s="159">
        <f t="shared" si="3"/>
        <v>0</v>
      </c>
      <c r="M28" s="159">
        <f t="shared" si="3"/>
        <v>0</v>
      </c>
      <c r="N28" s="159">
        <f t="shared" si="3"/>
        <v>0</v>
      </c>
      <c r="O28" s="159">
        <f t="shared" si="3"/>
        <v>0</v>
      </c>
      <c r="P28" s="382"/>
      <c r="Q28" s="193" t="str">
        <f t="shared" si="1"/>
        <v/>
      </c>
      <c r="R28" s="383">
        <v>0</v>
      </c>
    </row>
    <row r="29" spans="2:18" x14ac:dyDescent="0.25">
      <c r="B29" s="380" t="s">
        <v>782</v>
      </c>
      <c r="C29" s="381">
        <v>0</v>
      </c>
      <c r="D29" s="381">
        <v>0</v>
      </c>
      <c r="E29" s="381">
        <v>0</v>
      </c>
      <c r="F29" s="381">
        <v>0</v>
      </c>
      <c r="G29" s="381">
        <v>0</v>
      </c>
      <c r="H29" s="381">
        <v>0</v>
      </c>
      <c r="I29" s="381">
        <v>0</v>
      </c>
      <c r="J29" s="159">
        <f t="shared" si="3"/>
        <v>0</v>
      </c>
      <c r="K29" s="159">
        <f t="shared" si="3"/>
        <v>0</v>
      </c>
      <c r="L29" s="159">
        <f t="shared" si="3"/>
        <v>0</v>
      </c>
      <c r="M29" s="159">
        <f t="shared" si="3"/>
        <v>0</v>
      </c>
      <c r="N29" s="159">
        <f t="shared" si="3"/>
        <v>0</v>
      </c>
      <c r="O29" s="159">
        <f t="shared" si="3"/>
        <v>0</v>
      </c>
      <c r="P29" s="382"/>
      <c r="Q29" s="193" t="str">
        <f t="shared" si="1"/>
        <v/>
      </c>
      <c r="R29" s="383">
        <v>0</v>
      </c>
    </row>
    <row r="30" spans="2:18" x14ac:dyDescent="0.25">
      <c r="B30" s="380" t="s">
        <v>783</v>
      </c>
      <c r="C30" s="381">
        <v>0</v>
      </c>
      <c r="D30" s="381">
        <v>0</v>
      </c>
      <c r="E30" s="381">
        <v>0</v>
      </c>
      <c r="F30" s="381">
        <v>0</v>
      </c>
      <c r="G30" s="381">
        <v>0</v>
      </c>
      <c r="H30" s="381">
        <v>0</v>
      </c>
      <c r="I30" s="381">
        <v>0</v>
      </c>
      <c r="J30" s="159">
        <f t="shared" si="3"/>
        <v>0</v>
      </c>
      <c r="K30" s="159">
        <f t="shared" si="3"/>
        <v>0</v>
      </c>
      <c r="L30" s="159">
        <f t="shared" si="3"/>
        <v>0</v>
      </c>
      <c r="M30" s="159">
        <f t="shared" si="3"/>
        <v>0</v>
      </c>
      <c r="N30" s="159">
        <f t="shared" si="3"/>
        <v>0</v>
      </c>
      <c r="O30" s="159">
        <f t="shared" si="3"/>
        <v>0</v>
      </c>
      <c r="P30" s="382"/>
      <c r="Q30" s="193" t="str">
        <f t="shared" si="1"/>
        <v/>
      </c>
      <c r="R30" s="383">
        <v>0</v>
      </c>
    </row>
    <row r="31" spans="2:18" x14ac:dyDescent="0.25">
      <c r="B31" s="380" t="s">
        <v>108</v>
      </c>
      <c r="C31" s="381">
        <v>0</v>
      </c>
      <c r="D31" s="381">
        <v>0</v>
      </c>
      <c r="E31" s="381">
        <v>0</v>
      </c>
      <c r="F31" s="381">
        <v>0</v>
      </c>
      <c r="G31" s="381">
        <v>0</v>
      </c>
      <c r="H31" s="381">
        <v>0</v>
      </c>
      <c r="I31" s="381">
        <v>0</v>
      </c>
      <c r="J31" s="159">
        <f t="shared" si="3"/>
        <v>0</v>
      </c>
      <c r="K31" s="159">
        <f t="shared" si="3"/>
        <v>0</v>
      </c>
      <c r="L31" s="159">
        <f t="shared" si="3"/>
        <v>0</v>
      </c>
      <c r="M31" s="159">
        <f t="shared" si="3"/>
        <v>0</v>
      </c>
      <c r="N31" s="159">
        <f t="shared" si="3"/>
        <v>0</v>
      </c>
      <c r="O31" s="159">
        <f t="shared" si="3"/>
        <v>0</v>
      </c>
      <c r="P31" s="382"/>
      <c r="Q31" s="193" t="str">
        <f t="shared" si="1"/>
        <v/>
      </c>
      <c r="R31" s="383">
        <v>0</v>
      </c>
    </row>
    <row r="32" spans="2:18" x14ac:dyDescent="0.25">
      <c r="B32" s="380" t="s">
        <v>109</v>
      </c>
      <c r="C32" s="381">
        <v>0</v>
      </c>
      <c r="D32" s="381">
        <v>0</v>
      </c>
      <c r="E32" s="381">
        <v>0</v>
      </c>
      <c r="F32" s="381">
        <v>0</v>
      </c>
      <c r="G32" s="381">
        <v>0</v>
      </c>
      <c r="H32" s="381">
        <v>0</v>
      </c>
      <c r="I32" s="381">
        <v>0</v>
      </c>
      <c r="J32" s="159">
        <f t="shared" si="3"/>
        <v>0</v>
      </c>
      <c r="K32" s="159">
        <f t="shared" si="3"/>
        <v>0</v>
      </c>
      <c r="L32" s="159">
        <f t="shared" si="3"/>
        <v>0</v>
      </c>
      <c r="M32" s="159">
        <f t="shared" si="3"/>
        <v>0</v>
      </c>
      <c r="N32" s="159">
        <f t="shared" si="3"/>
        <v>0</v>
      </c>
      <c r="O32" s="159">
        <f t="shared" si="3"/>
        <v>0</v>
      </c>
      <c r="P32" s="382"/>
      <c r="Q32" s="193" t="str">
        <f t="shared" si="1"/>
        <v/>
      </c>
      <c r="R32" s="383">
        <v>0</v>
      </c>
    </row>
    <row r="33" spans="1:19" x14ac:dyDescent="0.25">
      <c r="B33" s="380" t="s">
        <v>110</v>
      </c>
      <c r="C33" s="381">
        <v>0</v>
      </c>
      <c r="D33" s="381">
        <v>0</v>
      </c>
      <c r="E33" s="381">
        <v>0</v>
      </c>
      <c r="F33" s="381">
        <v>0</v>
      </c>
      <c r="G33" s="381">
        <v>0</v>
      </c>
      <c r="H33" s="381">
        <v>0</v>
      </c>
      <c r="I33" s="381">
        <v>0</v>
      </c>
      <c r="J33" s="159">
        <f t="shared" si="3"/>
        <v>0</v>
      </c>
      <c r="K33" s="159">
        <f t="shared" si="3"/>
        <v>0</v>
      </c>
      <c r="L33" s="159">
        <f t="shared" si="3"/>
        <v>0</v>
      </c>
      <c r="M33" s="159">
        <f t="shared" si="3"/>
        <v>0</v>
      </c>
      <c r="N33" s="159">
        <f t="shared" si="3"/>
        <v>0</v>
      </c>
      <c r="O33" s="159">
        <f t="shared" si="3"/>
        <v>0</v>
      </c>
      <c r="P33" s="382"/>
      <c r="Q33" s="193" t="str">
        <f t="shared" si="1"/>
        <v/>
      </c>
      <c r="R33" s="383">
        <v>0</v>
      </c>
    </row>
    <row r="34" spans="1:19" x14ac:dyDescent="0.25">
      <c r="B34" s="380" t="s">
        <v>111</v>
      </c>
      <c r="C34" s="381">
        <v>0</v>
      </c>
      <c r="D34" s="381">
        <v>0</v>
      </c>
      <c r="E34" s="381">
        <v>0</v>
      </c>
      <c r="F34" s="381">
        <v>0</v>
      </c>
      <c r="G34" s="381">
        <v>0</v>
      </c>
      <c r="H34" s="381">
        <v>0</v>
      </c>
      <c r="I34" s="381">
        <v>0</v>
      </c>
      <c r="J34" s="159">
        <f t="shared" si="3"/>
        <v>0</v>
      </c>
      <c r="K34" s="159">
        <f t="shared" si="3"/>
        <v>0</v>
      </c>
      <c r="L34" s="159">
        <f t="shared" si="3"/>
        <v>0</v>
      </c>
      <c r="M34" s="159">
        <f t="shared" si="3"/>
        <v>0</v>
      </c>
      <c r="N34" s="159">
        <f t="shared" si="3"/>
        <v>0</v>
      </c>
      <c r="O34" s="159">
        <f t="shared" si="3"/>
        <v>0</v>
      </c>
      <c r="P34" s="382"/>
      <c r="Q34" s="193" t="str">
        <f t="shared" si="1"/>
        <v/>
      </c>
      <c r="R34" s="383">
        <v>0</v>
      </c>
    </row>
    <row r="35" spans="1:19" x14ac:dyDescent="0.25">
      <c r="B35" s="380" t="s">
        <v>112</v>
      </c>
      <c r="C35" s="381">
        <v>0</v>
      </c>
      <c r="D35" s="381">
        <v>0</v>
      </c>
      <c r="E35" s="381">
        <v>0</v>
      </c>
      <c r="F35" s="381">
        <v>0</v>
      </c>
      <c r="G35" s="381">
        <v>0</v>
      </c>
      <c r="H35" s="381">
        <v>0</v>
      </c>
      <c r="I35" s="381">
        <v>0</v>
      </c>
      <c r="J35" s="159">
        <f t="shared" si="3"/>
        <v>0</v>
      </c>
      <c r="K35" s="159">
        <f t="shared" si="3"/>
        <v>0</v>
      </c>
      <c r="L35" s="159">
        <f t="shared" si="3"/>
        <v>0</v>
      </c>
      <c r="M35" s="159">
        <f t="shared" si="3"/>
        <v>0</v>
      </c>
      <c r="N35" s="159">
        <f t="shared" si="3"/>
        <v>0</v>
      </c>
      <c r="O35" s="159">
        <f t="shared" si="3"/>
        <v>0</v>
      </c>
      <c r="P35" s="382"/>
      <c r="Q35" s="193" t="str">
        <f t="shared" si="1"/>
        <v/>
      </c>
      <c r="R35" s="383">
        <v>0</v>
      </c>
    </row>
    <row r="36" spans="1:19" x14ac:dyDescent="0.25">
      <c r="B36" s="380" t="s">
        <v>113</v>
      </c>
      <c r="C36" s="381">
        <v>0</v>
      </c>
      <c r="D36" s="381">
        <v>0</v>
      </c>
      <c r="E36" s="381">
        <v>0</v>
      </c>
      <c r="F36" s="381">
        <v>0</v>
      </c>
      <c r="G36" s="381">
        <v>0</v>
      </c>
      <c r="H36" s="381">
        <v>0</v>
      </c>
      <c r="I36" s="381">
        <v>0</v>
      </c>
      <c r="J36" s="159">
        <f t="shared" si="3"/>
        <v>0</v>
      </c>
      <c r="K36" s="159">
        <f t="shared" si="3"/>
        <v>0</v>
      </c>
      <c r="L36" s="159">
        <f t="shared" si="3"/>
        <v>0</v>
      </c>
      <c r="M36" s="159">
        <f t="shared" si="3"/>
        <v>0</v>
      </c>
      <c r="N36" s="159">
        <f t="shared" si="3"/>
        <v>0</v>
      </c>
      <c r="O36" s="159">
        <f t="shared" si="3"/>
        <v>0</v>
      </c>
      <c r="P36" s="382"/>
      <c r="Q36" s="193" t="str">
        <f t="shared" si="1"/>
        <v/>
      </c>
      <c r="R36" s="383">
        <v>0</v>
      </c>
    </row>
    <row r="37" spans="1:19" s="17" customFormat="1" x14ac:dyDescent="0.25">
      <c r="A37" s="255" t="s">
        <v>164</v>
      </c>
      <c r="B37" s="130" t="s">
        <v>810</v>
      </c>
      <c r="C37" s="386">
        <f t="shared" ref="C37:E37" si="4">SUM(C6:C36)</f>
        <v>0</v>
      </c>
      <c r="D37" s="386">
        <f t="shared" si="4"/>
        <v>0</v>
      </c>
      <c r="E37" s="386">
        <f t="shared" si="4"/>
        <v>0</v>
      </c>
      <c r="F37" s="386">
        <f t="shared" ref="F37:L37" si="5">SUM(F6:F36)</f>
        <v>0</v>
      </c>
      <c r="G37" s="386">
        <f t="shared" ref="G37" si="6">SUM(G6:G36)</f>
        <v>0</v>
      </c>
      <c r="H37" s="386">
        <f t="shared" si="5"/>
        <v>0</v>
      </c>
      <c r="I37" s="386">
        <f t="shared" si="5"/>
        <v>0</v>
      </c>
      <c r="J37" s="386">
        <f t="shared" si="5"/>
        <v>0</v>
      </c>
      <c r="K37" s="386">
        <f t="shared" si="5"/>
        <v>0</v>
      </c>
      <c r="L37" s="386">
        <f t="shared" si="5"/>
        <v>0</v>
      </c>
      <c r="M37" s="386">
        <f t="shared" ref="M37:N37" si="7">SUM(M6:M36)</f>
        <v>0</v>
      </c>
      <c r="N37" s="386">
        <f t="shared" si="7"/>
        <v>0</v>
      </c>
      <c r="O37" s="386">
        <f t="shared" ref="O37" si="8">SUM(O6:O36)</f>
        <v>0</v>
      </c>
      <c r="Q37" s="193" t="str">
        <f t="shared" si="1"/>
        <v/>
      </c>
      <c r="R37" s="387"/>
    </row>
    <row r="38" spans="1:19" s="17" customFormat="1" x14ac:dyDescent="0.25">
      <c r="A38" s="255"/>
      <c r="B38" s="388" t="s">
        <v>167</v>
      </c>
      <c r="C38" s="389" t="str">
        <f>IFERROR(C37/#REF!,"")</f>
        <v/>
      </c>
      <c r="D38" s="389" t="str">
        <f t="shared" ref="D38:O38" si="9">IFERROR(D37/C73,"")</f>
        <v/>
      </c>
      <c r="E38" s="389" t="str">
        <f t="shared" si="9"/>
        <v/>
      </c>
      <c r="F38" s="389" t="str">
        <f t="shared" si="9"/>
        <v/>
      </c>
      <c r="G38" s="389" t="str">
        <f t="shared" si="9"/>
        <v/>
      </c>
      <c r="H38" s="389" t="str">
        <f t="shared" si="9"/>
        <v/>
      </c>
      <c r="I38" s="389" t="str">
        <f t="shared" si="9"/>
        <v/>
      </c>
      <c r="J38" s="389" t="str">
        <f t="shared" si="9"/>
        <v/>
      </c>
      <c r="K38" s="389" t="str">
        <f t="shared" si="9"/>
        <v/>
      </c>
      <c r="L38" s="389" t="str">
        <f t="shared" si="9"/>
        <v/>
      </c>
      <c r="M38" s="389" t="str">
        <f t="shared" si="9"/>
        <v/>
      </c>
      <c r="N38" s="389" t="str">
        <f t="shared" si="9"/>
        <v/>
      </c>
      <c r="O38" s="389" t="str">
        <f t="shared" si="9"/>
        <v/>
      </c>
      <c r="Q38" s="193" t="str">
        <f t="shared" si="1"/>
        <v/>
      </c>
      <c r="R38" s="387"/>
    </row>
    <row r="39" spans="1:19" x14ac:dyDescent="0.25">
      <c r="P39" s="98"/>
      <c r="Q39" s="193" t="str">
        <f t="shared" si="1"/>
        <v/>
      </c>
      <c r="R39" s="390"/>
    </row>
    <row r="40" spans="1:19" s="86" customFormat="1" x14ac:dyDescent="0.25">
      <c r="B40" s="391"/>
      <c r="C40" s="374" t="str">
        <f>C4</f>
        <v>FY2020</v>
      </c>
      <c r="D40" s="374" t="str">
        <f t="shared" ref="D40:M40" si="10">D4</f>
        <v>FY2021</v>
      </c>
      <c r="E40" s="374" t="str">
        <f t="shared" si="10"/>
        <v>FY2022</v>
      </c>
      <c r="F40" s="374" t="str">
        <f t="shared" si="10"/>
        <v>FY2023</v>
      </c>
      <c r="G40" s="374" t="str">
        <f t="shared" si="10"/>
        <v>FY2024</v>
      </c>
      <c r="H40" s="374" t="str">
        <f t="shared" si="10"/>
        <v>FY2025</v>
      </c>
      <c r="I40" s="374" t="str">
        <f t="shared" si="10"/>
        <v>FY2026</v>
      </c>
      <c r="J40" s="374" t="str">
        <f t="shared" si="10"/>
        <v>FY2027</v>
      </c>
      <c r="K40" s="374" t="str">
        <f t="shared" si="10"/>
        <v>FY2028</v>
      </c>
      <c r="L40" s="374" t="str">
        <f t="shared" si="10"/>
        <v>FY2029</v>
      </c>
      <c r="M40" s="374" t="str">
        <f t="shared" si="10"/>
        <v>FY2030</v>
      </c>
      <c r="N40" s="374" t="str">
        <f t="shared" ref="N40:O40" si="11">N4</f>
        <v>FY2031</v>
      </c>
      <c r="O40" s="374" t="str">
        <f t="shared" si="11"/>
        <v>FY2032</v>
      </c>
      <c r="Q40" s="193" t="str">
        <f t="shared" si="1"/>
        <v/>
      </c>
      <c r="R40" s="390"/>
    </row>
    <row r="41" spans="1:19" s="376" customFormat="1" x14ac:dyDescent="0.25">
      <c r="B41" s="377" t="s">
        <v>503</v>
      </c>
      <c r="C41" s="378" t="s">
        <v>38</v>
      </c>
      <c r="D41" s="378" t="s">
        <v>38</v>
      </c>
      <c r="E41" s="378" t="s">
        <v>38</v>
      </c>
      <c r="F41" s="378" t="s">
        <v>38</v>
      </c>
      <c r="G41" s="378" t="s">
        <v>38</v>
      </c>
      <c r="H41" s="378" t="s">
        <v>38</v>
      </c>
      <c r="I41" s="378" t="s">
        <v>38</v>
      </c>
      <c r="J41" s="378" t="s">
        <v>38</v>
      </c>
      <c r="K41" s="378" t="s">
        <v>38</v>
      </c>
      <c r="L41" s="378" t="s">
        <v>38</v>
      </c>
      <c r="M41" s="378" t="s">
        <v>38</v>
      </c>
      <c r="N41" s="378" t="s">
        <v>38</v>
      </c>
      <c r="O41" s="378" t="s">
        <v>38</v>
      </c>
      <c r="Q41" s="193" t="str">
        <f t="shared" si="1"/>
        <v/>
      </c>
      <c r="R41" s="390"/>
      <c r="S41" s="392" t="s">
        <v>683</v>
      </c>
    </row>
    <row r="42" spans="1:19" x14ac:dyDescent="0.25">
      <c r="B42" s="380" t="s">
        <v>92</v>
      </c>
      <c r="C42" s="381">
        <v>0</v>
      </c>
      <c r="D42" s="381">
        <v>0</v>
      </c>
      <c r="E42" s="381">
        <v>0</v>
      </c>
      <c r="F42" s="381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393"/>
      <c r="Q42" s="193" t="str">
        <f t="shared" si="1"/>
        <v/>
      </c>
    </row>
    <row r="43" spans="1:19" x14ac:dyDescent="0.25">
      <c r="B43" s="384" t="s">
        <v>93</v>
      </c>
      <c r="C43" s="381">
        <v>0</v>
      </c>
      <c r="D43" s="381">
        <v>0</v>
      </c>
      <c r="E43" s="381">
        <v>0</v>
      </c>
      <c r="F43" s="381">
        <v>0</v>
      </c>
      <c r="G43" s="394">
        <v>0</v>
      </c>
      <c r="H43" s="394">
        <v>0</v>
      </c>
      <c r="I43" s="394">
        <v>0</v>
      </c>
      <c r="J43" s="394">
        <v>0</v>
      </c>
      <c r="K43" s="394">
        <v>0</v>
      </c>
      <c r="L43" s="394">
        <v>0</v>
      </c>
      <c r="M43" s="394">
        <v>0</v>
      </c>
      <c r="N43" s="394">
        <v>0</v>
      </c>
      <c r="O43" s="394">
        <v>0</v>
      </c>
      <c r="P43" s="395"/>
      <c r="Q43" s="193" t="str">
        <f t="shared" si="1"/>
        <v/>
      </c>
    </row>
    <row r="44" spans="1:19" x14ac:dyDescent="0.25">
      <c r="B44" s="384" t="s">
        <v>94</v>
      </c>
      <c r="C44" s="381">
        <v>0</v>
      </c>
      <c r="D44" s="381">
        <v>0</v>
      </c>
      <c r="E44" s="381">
        <v>0</v>
      </c>
      <c r="F44" s="381">
        <v>0</v>
      </c>
      <c r="G44" s="394">
        <v>0</v>
      </c>
      <c r="H44" s="394">
        <v>0</v>
      </c>
      <c r="I44" s="394">
        <v>0</v>
      </c>
      <c r="J44" s="394">
        <v>0</v>
      </c>
      <c r="K44" s="394">
        <v>0</v>
      </c>
      <c r="L44" s="394">
        <v>0</v>
      </c>
      <c r="M44" s="394">
        <v>0</v>
      </c>
      <c r="N44" s="394">
        <v>0</v>
      </c>
      <c r="O44" s="394">
        <v>0</v>
      </c>
      <c r="P44" s="395"/>
      <c r="Q44" s="193" t="str">
        <f t="shared" si="1"/>
        <v/>
      </c>
    </row>
    <row r="45" spans="1:19" x14ac:dyDescent="0.25">
      <c r="B45" s="384" t="s">
        <v>131</v>
      </c>
      <c r="C45" s="381">
        <v>0</v>
      </c>
      <c r="D45" s="381">
        <v>0</v>
      </c>
      <c r="E45" s="381">
        <v>0</v>
      </c>
      <c r="F45" s="381">
        <v>0</v>
      </c>
      <c r="G45" s="394">
        <v>0</v>
      </c>
      <c r="H45" s="394">
        <v>0</v>
      </c>
      <c r="I45" s="394">
        <v>0</v>
      </c>
      <c r="J45" s="394">
        <v>0</v>
      </c>
      <c r="K45" s="394">
        <v>0</v>
      </c>
      <c r="L45" s="394">
        <v>0</v>
      </c>
      <c r="M45" s="394">
        <v>0</v>
      </c>
      <c r="N45" s="394">
        <v>0</v>
      </c>
      <c r="O45" s="394">
        <v>0</v>
      </c>
      <c r="P45" s="395"/>
      <c r="Q45" s="193" t="str">
        <f t="shared" si="1"/>
        <v/>
      </c>
    </row>
    <row r="46" spans="1:19" x14ac:dyDescent="0.25">
      <c r="B46" s="384" t="s">
        <v>264</v>
      </c>
      <c r="C46" s="381">
        <v>0</v>
      </c>
      <c r="D46" s="381">
        <v>0</v>
      </c>
      <c r="E46" s="381">
        <v>0</v>
      </c>
      <c r="F46" s="381">
        <v>0</v>
      </c>
      <c r="G46" s="394">
        <v>0</v>
      </c>
      <c r="H46" s="394">
        <v>0</v>
      </c>
      <c r="I46" s="394">
        <v>0</v>
      </c>
      <c r="J46" s="394">
        <v>0</v>
      </c>
      <c r="K46" s="394">
        <v>0</v>
      </c>
      <c r="L46" s="394">
        <v>0</v>
      </c>
      <c r="M46" s="394">
        <v>0</v>
      </c>
      <c r="N46" s="394">
        <v>0</v>
      </c>
      <c r="O46" s="394">
        <v>0</v>
      </c>
      <c r="P46" s="395"/>
      <c r="Q46" s="193" t="str">
        <f t="shared" si="1"/>
        <v/>
      </c>
    </row>
    <row r="47" spans="1:19" x14ac:dyDescent="0.25">
      <c r="B47" s="380" t="s">
        <v>95</v>
      </c>
      <c r="C47" s="381">
        <v>0</v>
      </c>
      <c r="D47" s="381">
        <v>0</v>
      </c>
      <c r="E47" s="381">
        <v>0</v>
      </c>
      <c r="F47" s="381">
        <v>0</v>
      </c>
      <c r="G47" s="394">
        <v>0</v>
      </c>
      <c r="H47" s="394">
        <v>0</v>
      </c>
      <c r="I47" s="394">
        <v>0</v>
      </c>
      <c r="J47" s="394">
        <v>0</v>
      </c>
      <c r="K47" s="394">
        <v>0</v>
      </c>
      <c r="L47" s="394">
        <v>0</v>
      </c>
      <c r="M47" s="394">
        <v>0</v>
      </c>
      <c r="N47" s="394">
        <v>0</v>
      </c>
      <c r="O47" s="394">
        <v>0</v>
      </c>
      <c r="P47" s="395"/>
      <c r="Q47" s="193" t="str">
        <f t="shared" si="1"/>
        <v/>
      </c>
    </row>
    <row r="48" spans="1:19" x14ac:dyDescent="0.25">
      <c r="B48" s="380" t="s">
        <v>96</v>
      </c>
      <c r="C48" s="381">
        <v>0</v>
      </c>
      <c r="D48" s="381">
        <v>0</v>
      </c>
      <c r="E48" s="381">
        <v>0</v>
      </c>
      <c r="F48" s="381">
        <v>0</v>
      </c>
      <c r="G48" s="394">
        <v>0</v>
      </c>
      <c r="H48" s="394">
        <v>0</v>
      </c>
      <c r="I48" s="394">
        <v>0</v>
      </c>
      <c r="J48" s="394">
        <v>0</v>
      </c>
      <c r="K48" s="394">
        <v>0</v>
      </c>
      <c r="L48" s="394">
        <v>0</v>
      </c>
      <c r="M48" s="394">
        <v>0</v>
      </c>
      <c r="N48" s="394">
        <v>0</v>
      </c>
      <c r="O48" s="394">
        <v>0</v>
      </c>
      <c r="P48" s="395"/>
      <c r="Q48" s="193" t="str">
        <f t="shared" si="1"/>
        <v/>
      </c>
    </row>
    <row r="49" spans="2:17" x14ac:dyDescent="0.25">
      <c r="B49" s="380" t="s">
        <v>786</v>
      </c>
      <c r="C49" s="381"/>
      <c r="D49" s="381"/>
      <c r="E49" s="381"/>
      <c r="F49" s="381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193" t="str">
        <f t="shared" si="1"/>
        <v/>
      </c>
    </row>
    <row r="50" spans="2:17" x14ac:dyDescent="0.25">
      <c r="B50" s="380" t="s">
        <v>787</v>
      </c>
      <c r="C50" s="381"/>
      <c r="D50" s="381"/>
      <c r="E50" s="381"/>
      <c r="F50" s="381"/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193" t="str">
        <f t="shared" si="1"/>
        <v/>
      </c>
    </row>
    <row r="51" spans="2:17" x14ac:dyDescent="0.25">
      <c r="B51" s="380" t="s">
        <v>97</v>
      </c>
      <c r="C51" s="381">
        <v>0</v>
      </c>
      <c r="D51" s="381">
        <v>0</v>
      </c>
      <c r="E51" s="381">
        <v>0</v>
      </c>
      <c r="F51" s="381">
        <v>0</v>
      </c>
      <c r="G51" s="394">
        <v>0</v>
      </c>
      <c r="H51" s="394">
        <v>0</v>
      </c>
      <c r="I51" s="394">
        <v>0</v>
      </c>
      <c r="J51" s="394">
        <v>0</v>
      </c>
      <c r="K51" s="394">
        <v>0</v>
      </c>
      <c r="L51" s="394">
        <v>0</v>
      </c>
      <c r="M51" s="394">
        <v>0</v>
      </c>
      <c r="N51" s="394">
        <v>0</v>
      </c>
      <c r="O51" s="394">
        <v>0</v>
      </c>
      <c r="P51" s="395"/>
      <c r="Q51" s="193" t="str">
        <f t="shared" si="1"/>
        <v/>
      </c>
    </row>
    <row r="52" spans="2:17" x14ac:dyDescent="0.25">
      <c r="B52" s="380" t="s">
        <v>98</v>
      </c>
      <c r="C52" s="381">
        <v>0</v>
      </c>
      <c r="D52" s="381">
        <v>0</v>
      </c>
      <c r="E52" s="381">
        <v>0</v>
      </c>
      <c r="F52" s="381">
        <v>0</v>
      </c>
      <c r="G52" s="394">
        <v>0</v>
      </c>
      <c r="H52" s="394">
        <v>0</v>
      </c>
      <c r="I52" s="394">
        <v>0</v>
      </c>
      <c r="J52" s="394">
        <v>0</v>
      </c>
      <c r="K52" s="394">
        <v>0</v>
      </c>
      <c r="L52" s="394">
        <v>0</v>
      </c>
      <c r="M52" s="394">
        <v>0</v>
      </c>
      <c r="N52" s="394">
        <v>0</v>
      </c>
      <c r="O52" s="394">
        <v>0</v>
      </c>
      <c r="P52" s="395"/>
      <c r="Q52" s="193" t="str">
        <f t="shared" si="1"/>
        <v/>
      </c>
    </row>
    <row r="53" spans="2:17" x14ac:dyDescent="0.25">
      <c r="B53" s="380" t="s">
        <v>127</v>
      </c>
      <c r="C53" s="381">
        <v>0</v>
      </c>
      <c r="D53" s="381">
        <v>0</v>
      </c>
      <c r="E53" s="381">
        <v>0</v>
      </c>
      <c r="F53" s="381">
        <v>0</v>
      </c>
      <c r="G53" s="394">
        <v>0</v>
      </c>
      <c r="H53" s="394">
        <v>0</v>
      </c>
      <c r="I53" s="394">
        <v>0</v>
      </c>
      <c r="J53" s="394">
        <v>0</v>
      </c>
      <c r="K53" s="394">
        <v>0</v>
      </c>
      <c r="L53" s="394">
        <v>0</v>
      </c>
      <c r="M53" s="394">
        <v>0</v>
      </c>
      <c r="N53" s="394">
        <v>0</v>
      </c>
      <c r="O53" s="394">
        <v>0</v>
      </c>
      <c r="P53" s="395"/>
      <c r="Q53" s="193" t="str">
        <f t="shared" si="1"/>
        <v/>
      </c>
    </row>
    <row r="54" spans="2:17" x14ac:dyDescent="0.25">
      <c r="B54" s="380" t="s">
        <v>99</v>
      </c>
      <c r="C54" s="381">
        <v>0</v>
      </c>
      <c r="D54" s="381">
        <v>0</v>
      </c>
      <c r="E54" s="381">
        <v>0</v>
      </c>
      <c r="F54" s="381">
        <v>0</v>
      </c>
      <c r="G54" s="394">
        <v>0</v>
      </c>
      <c r="H54" s="394">
        <v>0</v>
      </c>
      <c r="I54" s="394">
        <v>0</v>
      </c>
      <c r="J54" s="394">
        <v>0</v>
      </c>
      <c r="K54" s="394">
        <v>0</v>
      </c>
      <c r="L54" s="394">
        <v>0</v>
      </c>
      <c r="M54" s="394">
        <v>0</v>
      </c>
      <c r="N54" s="394">
        <v>0</v>
      </c>
      <c r="O54" s="394">
        <v>0</v>
      </c>
      <c r="P54" s="395"/>
      <c r="Q54" s="193" t="str">
        <f t="shared" si="1"/>
        <v/>
      </c>
    </row>
    <row r="55" spans="2:17" x14ac:dyDescent="0.25">
      <c r="B55" s="380" t="s">
        <v>100</v>
      </c>
      <c r="C55" s="381">
        <v>0</v>
      </c>
      <c r="D55" s="381">
        <v>0</v>
      </c>
      <c r="E55" s="381">
        <v>0</v>
      </c>
      <c r="F55" s="381">
        <v>0</v>
      </c>
      <c r="G55" s="394">
        <v>0</v>
      </c>
      <c r="H55" s="394">
        <v>0</v>
      </c>
      <c r="I55" s="394">
        <v>0</v>
      </c>
      <c r="J55" s="394">
        <v>0</v>
      </c>
      <c r="K55" s="394">
        <v>0</v>
      </c>
      <c r="L55" s="394">
        <v>0</v>
      </c>
      <c r="M55" s="394">
        <v>0</v>
      </c>
      <c r="N55" s="394">
        <v>0</v>
      </c>
      <c r="O55" s="394">
        <v>0</v>
      </c>
      <c r="P55" s="395"/>
      <c r="Q55" s="193" t="str">
        <f t="shared" si="1"/>
        <v/>
      </c>
    </row>
    <row r="56" spans="2:17" x14ac:dyDescent="0.25">
      <c r="B56" s="380" t="s">
        <v>101</v>
      </c>
      <c r="C56" s="381">
        <v>0</v>
      </c>
      <c r="D56" s="381">
        <v>0</v>
      </c>
      <c r="E56" s="381">
        <v>0</v>
      </c>
      <c r="F56" s="381">
        <v>0</v>
      </c>
      <c r="G56" s="394">
        <v>0</v>
      </c>
      <c r="H56" s="394">
        <v>0</v>
      </c>
      <c r="I56" s="394">
        <v>0</v>
      </c>
      <c r="J56" s="394">
        <v>0</v>
      </c>
      <c r="K56" s="394">
        <v>0</v>
      </c>
      <c r="L56" s="394">
        <v>0</v>
      </c>
      <c r="M56" s="394">
        <v>0</v>
      </c>
      <c r="N56" s="394">
        <v>0</v>
      </c>
      <c r="O56" s="394">
        <v>0</v>
      </c>
      <c r="P56" s="395"/>
      <c r="Q56" s="193" t="str">
        <f t="shared" si="1"/>
        <v/>
      </c>
    </row>
    <row r="57" spans="2:17" x14ac:dyDescent="0.25">
      <c r="B57" s="380" t="s">
        <v>281</v>
      </c>
      <c r="C57" s="381">
        <v>0</v>
      </c>
      <c r="D57" s="381">
        <v>0</v>
      </c>
      <c r="E57" s="381">
        <v>0</v>
      </c>
      <c r="F57" s="381">
        <v>0</v>
      </c>
      <c r="G57" s="394">
        <v>0</v>
      </c>
      <c r="H57" s="394">
        <v>0</v>
      </c>
      <c r="I57" s="394">
        <v>0</v>
      </c>
      <c r="J57" s="394">
        <v>0</v>
      </c>
      <c r="K57" s="394">
        <v>0</v>
      </c>
      <c r="L57" s="394">
        <v>0</v>
      </c>
      <c r="M57" s="394">
        <v>0</v>
      </c>
      <c r="N57" s="394">
        <v>0</v>
      </c>
      <c r="O57" s="394">
        <v>0</v>
      </c>
      <c r="P57" s="395"/>
      <c r="Q57" s="193" t="str">
        <f t="shared" si="1"/>
        <v/>
      </c>
    </row>
    <row r="58" spans="2:17" x14ac:dyDescent="0.25">
      <c r="B58" s="380" t="s">
        <v>550</v>
      </c>
      <c r="C58" s="381">
        <v>0</v>
      </c>
      <c r="D58" s="381">
        <v>0</v>
      </c>
      <c r="E58" s="381">
        <v>0</v>
      </c>
      <c r="F58" s="381">
        <v>0</v>
      </c>
      <c r="G58" s="394"/>
      <c r="H58" s="394"/>
      <c r="I58" s="394"/>
      <c r="J58" s="394"/>
      <c r="K58" s="394"/>
      <c r="L58" s="394"/>
      <c r="M58" s="394"/>
      <c r="N58" s="394"/>
      <c r="O58" s="394"/>
      <c r="P58" s="395"/>
      <c r="Q58" s="193" t="str">
        <f t="shared" si="1"/>
        <v/>
      </c>
    </row>
    <row r="59" spans="2:17" x14ac:dyDescent="0.25">
      <c r="B59" s="380" t="s">
        <v>102</v>
      </c>
      <c r="C59" s="381">
        <v>0</v>
      </c>
      <c r="D59" s="381">
        <v>0</v>
      </c>
      <c r="E59" s="381">
        <v>0</v>
      </c>
      <c r="F59" s="381">
        <v>0</v>
      </c>
      <c r="G59" s="394">
        <v>0</v>
      </c>
      <c r="H59" s="394">
        <v>0</v>
      </c>
      <c r="I59" s="394">
        <v>0</v>
      </c>
      <c r="J59" s="394">
        <v>0</v>
      </c>
      <c r="K59" s="394">
        <v>0</v>
      </c>
      <c r="L59" s="394">
        <v>0</v>
      </c>
      <c r="M59" s="394">
        <v>0</v>
      </c>
      <c r="N59" s="394">
        <v>0</v>
      </c>
      <c r="O59" s="394">
        <v>0</v>
      </c>
      <c r="P59" s="395"/>
      <c r="Q59" s="193" t="str">
        <f t="shared" si="1"/>
        <v/>
      </c>
    </row>
    <row r="60" spans="2:17" x14ac:dyDescent="0.25">
      <c r="B60" s="380" t="s">
        <v>103</v>
      </c>
      <c r="C60" s="381">
        <v>0</v>
      </c>
      <c r="D60" s="381">
        <v>0</v>
      </c>
      <c r="E60" s="381">
        <v>0</v>
      </c>
      <c r="F60" s="381">
        <v>0</v>
      </c>
      <c r="G60" s="394">
        <v>0</v>
      </c>
      <c r="H60" s="394">
        <v>0</v>
      </c>
      <c r="I60" s="394">
        <v>0</v>
      </c>
      <c r="J60" s="394">
        <v>0</v>
      </c>
      <c r="K60" s="394">
        <v>0</v>
      </c>
      <c r="L60" s="394">
        <v>0</v>
      </c>
      <c r="M60" s="394">
        <v>0</v>
      </c>
      <c r="N60" s="394">
        <v>0</v>
      </c>
      <c r="O60" s="394">
        <v>0</v>
      </c>
      <c r="P60" s="395"/>
      <c r="Q60" s="193" t="str">
        <f t="shared" si="1"/>
        <v/>
      </c>
    </row>
    <row r="61" spans="2:17" x14ac:dyDescent="0.25">
      <c r="B61" s="380" t="s">
        <v>104</v>
      </c>
      <c r="C61" s="381">
        <v>0</v>
      </c>
      <c r="D61" s="381">
        <v>0</v>
      </c>
      <c r="E61" s="381">
        <v>0</v>
      </c>
      <c r="F61" s="381">
        <v>0</v>
      </c>
      <c r="G61" s="394">
        <v>0</v>
      </c>
      <c r="H61" s="394">
        <v>0</v>
      </c>
      <c r="I61" s="394">
        <v>0</v>
      </c>
      <c r="J61" s="394">
        <v>0</v>
      </c>
      <c r="K61" s="394">
        <v>0</v>
      </c>
      <c r="L61" s="394">
        <v>0</v>
      </c>
      <c r="M61" s="394">
        <v>0</v>
      </c>
      <c r="N61" s="394">
        <v>0</v>
      </c>
      <c r="O61" s="394">
        <v>0</v>
      </c>
      <c r="P61" s="395"/>
      <c r="Q61" s="193" t="str">
        <f t="shared" si="1"/>
        <v/>
      </c>
    </row>
    <row r="62" spans="2:17" x14ac:dyDescent="0.25">
      <c r="B62" s="380" t="s">
        <v>105</v>
      </c>
      <c r="C62" s="381">
        <v>0</v>
      </c>
      <c r="D62" s="381">
        <v>0</v>
      </c>
      <c r="E62" s="381">
        <v>0</v>
      </c>
      <c r="F62" s="381">
        <v>0</v>
      </c>
      <c r="G62" s="394">
        <v>0</v>
      </c>
      <c r="H62" s="394">
        <v>0</v>
      </c>
      <c r="I62" s="394">
        <v>0</v>
      </c>
      <c r="J62" s="394">
        <v>0</v>
      </c>
      <c r="K62" s="394">
        <v>0</v>
      </c>
      <c r="L62" s="394">
        <v>0</v>
      </c>
      <c r="M62" s="394">
        <v>0</v>
      </c>
      <c r="N62" s="394">
        <v>0</v>
      </c>
      <c r="O62" s="394">
        <v>0</v>
      </c>
      <c r="P62" s="395"/>
      <c r="Q62" s="193" t="str">
        <f t="shared" si="1"/>
        <v/>
      </c>
    </row>
    <row r="63" spans="2:17" x14ac:dyDescent="0.25">
      <c r="B63" s="380" t="s">
        <v>106</v>
      </c>
      <c r="C63" s="381">
        <v>0</v>
      </c>
      <c r="D63" s="381">
        <v>0</v>
      </c>
      <c r="E63" s="381">
        <v>0</v>
      </c>
      <c r="F63" s="381">
        <v>0</v>
      </c>
      <c r="G63" s="394">
        <v>0</v>
      </c>
      <c r="H63" s="394">
        <v>0</v>
      </c>
      <c r="I63" s="394">
        <v>0</v>
      </c>
      <c r="J63" s="394">
        <v>0</v>
      </c>
      <c r="K63" s="394">
        <v>0</v>
      </c>
      <c r="L63" s="394">
        <v>0</v>
      </c>
      <c r="M63" s="394">
        <v>0</v>
      </c>
      <c r="N63" s="394">
        <v>0</v>
      </c>
      <c r="O63" s="394">
        <v>0</v>
      </c>
      <c r="P63" s="395"/>
      <c r="Q63" s="193" t="str">
        <f t="shared" si="1"/>
        <v/>
      </c>
    </row>
    <row r="64" spans="2:17" x14ac:dyDescent="0.25">
      <c r="B64" s="380" t="s">
        <v>107</v>
      </c>
      <c r="C64" s="381">
        <v>0</v>
      </c>
      <c r="D64" s="381">
        <v>0</v>
      </c>
      <c r="E64" s="381">
        <v>0</v>
      </c>
      <c r="F64" s="381">
        <v>0</v>
      </c>
      <c r="G64" s="394">
        <v>0</v>
      </c>
      <c r="H64" s="394">
        <v>0</v>
      </c>
      <c r="I64" s="394">
        <v>0</v>
      </c>
      <c r="J64" s="394">
        <v>0</v>
      </c>
      <c r="K64" s="394">
        <v>0</v>
      </c>
      <c r="L64" s="394">
        <v>0</v>
      </c>
      <c r="M64" s="394">
        <v>0</v>
      </c>
      <c r="N64" s="394">
        <v>0</v>
      </c>
      <c r="O64" s="394">
        <v>0</v>
      </c>
      <c r="P64" s="395"/>
      <c r="Q64" s="193" t="str">
        <f t="shared" si="1"/>
        <v/>
      </c>
    </row>
    <row r="65" spans="1:18" x14ac:dyDescent="0.25">
      <c r="B65" s="380" t="s">
        <v>782</v>
      </c>
      <c r="C65" s="381">
        <v>0</v>
      </c>
      <c r="D65" s="381">
        <v>0</v>
      </c>
      <c r="E65" s="381">
        <v>0</v>
      </c>
      <c r="F65" s="381">
        <v>0</v>
      </c>
      <c r="G65" s="394">
        <v>0</v>
      </c>
      <c r="H65" s="394">
        <v>0</v>
      </c>
      <c r="I65" s="394">
        <v>0</v>
      </c>
      <c r="J65" s="394">
        <v>0</v>
      </c>
      <c r="K65" s="394">
        <v>0</v>
      </c>
      <c r="L65" s="394">
        <v>0</v>
      </c>
      <c r="M65" s="394">
        <v>0</v>
      </c>
      <c r="N65" s="394">
        <v>0</v>
      </c>
      <c r="O65" s="394">
        <v>0</v>
      </c>
      <c r="P65" s="395"/>
      <c r="Q65" s="193" t="str">
        <f t="shared" si="1"/>
        <v/>
      </c>
    </row>
    <row r="66" spans="1:18" x14ac:dyDescent="0.25">
      <c r="B66" s="380" t="s">
        <v>783</v>
      </c>
      <c r="C66" s="381">
        <v>0</v>
      </c>
      <c r="D66" s="381">
        <v>0</v>
      </c>
      <c r="E66" s="381">
        <v>0</v>
      </c>
      <c r="F66" s="381">
        <v>0</v>
      </c>
      <c r="G66" s="394">
        <v>0</v>
      </c>
      <c r="H66" s="394">
        <v>0</v>
      </c>
      <c r="I66" s="394">
        <v>0</v>
      </c>
      <c r="J66" s="394">
        <v>0</v>
      </c>
      <c r="K66" s="394">
        <v>0</v>
      </c>
      <c r="L66" s="394">
        <v>0</v>
      </c>
      <c r="M66" s="394">
        <v>0</v>
      </c>
      <c r="N66" s="394">
        <v>0</v>
      </c>
      <c r="O66" s="394">
        <v>0</v>
      </c>
      <c r="P66" s="395"/>
      <c r="Q66" s="193" t="str">
        <f t="shared" si="1"/>
        <v/>
      </c>
    </row>
    <row r="67" spans="1:18" x14ac:dyDescent="0.25">
      <c r="B67" s="380" t="s">
        <v>108</v>
      </c>
      <c r="C67" s="381">
        <v>0</v>
      </c>
      <c r="D67" s="381">
        <v>0</v>
      </c>
      <c r="E67" s="381">
        <v>0</v>
      </c>
      <c r="F67" s="381">
        <v>0</v>
      </c>
      <c r="G67" s="394">
        <v>0</v>
      </c>
      <c r="H67" s="394">
        <v>0</v>
      </c>
      <c r="I67" s="394">
        <v>0</v>
      </c>
      <c r="J67" s="394">
        <v>0</v>
      </c>
      <c r="K67" s="394">
        <v>0</v>
      </c>
      <c r="L67" s="394">
        <v>0</v>
      </c>
      <c r="M67" s="394">
        <v>0</v>
      </c>
      <c r="N67" s="394">
        <v>0</v>
      </c>
      <c r="O67" s="394">
        <v>0</v>
      </c>
      <c r="P67" s="395"/>
      <c r="Q67" s="193" t="str">
        <f t="shared" si="1"/>
        <v/>
      </c>
    </row>
    <row r="68" spans="1:18" x14ac:dyDescent="0.25">
      <c r="B68" s="380" t="s">
        <v>109</v>
      </c>
      <c r="C68" s="381">
        <v>0</v>
      </c>
      <c r="D68" s="381">
        <v>0</v>
      </c>
      <c r="E68" s="381">
        <v>0</v>
      </c>
      <c r="F68" s="381">
        <v>0</v>
      </c>
      <c r="G68" s="394">
        <v>0</v>
      </c>
      <c r="H68" s="394">
        <v>0</v>
      </c>
      <c r="I68" s="394">
        <v>0</v>
      </c>
      <c r="J68" s="394">
        <v>0</v>
      </c>
      <c r="K68" s="394">
        <v>0</v>
      </c>
      <c r="L68" s="394">
        <v>0</v>
      </c>
      <c r="M68" s="394">
        <v>0</v>
      </c>
      <c r="N68" s="394">
        <v>0</v>
      </c>
      <c r="O68" s="394">
        <v>0</v>
      </c>
      <c r="P68" s="395"/>
      <c r="Q68" s="193" t="str">
        <f t="shared" si="1"/>
        <v/>
      </c>
    </row>
    <row r="69" spans="1:18" x14ac:dyDescent="0.25">
      <c r="B69" s="380" t="s">
        <v>110</v>
      </c>
      <c r="C69" s="381">
        <v>0</v>
      </c>
      <c r="D69" s="381">
        <v>0</v>
      </c>
      <c r="E69" s="381">
        <v>0</v>
      </c>
      <c r="F69" s="381">
        <v>0</v>
      </c>
      <c r="G69" s="394">
        <v>0</v>
      </c>
      <c r="H69" s="394">
        <v>0</v>
      </c>
      <c r="I69" s="394">
        <v>0</v>
      </c>
      <c r="J69" s="394">
        <v>0</v>
      </c>
      <c r="K69" s="394">
        <v>0</v>
      </c>
      <c r="L69" s="394">
        <v>0</v>
      </c>
      <c r="M69" s="394">
        <v>0</v>
      </c>
      <c r="N69" s="394">
        <v>0</v>
      </c>
      <c r="O69" s="394">
        <v>0</v>
      </c>
      <c r="P69" s="395"/>
      <c r="Q69" s="193" t="str">
        <f t="shared" si="1"/>
        <v/>
      </c>
    </row>
    <row r="70" spans="1:18" x14ac:dyDescent="0.25">
      <c r="B70" s="380" t="s">
        <v>111</v>
      </c>
      <c r="C70" s="381">
        <v>0</v>
      </c>
      <c r="D70" s="381">
        <v>0</v>
      </c>
      <c r="E70" s="381">
        <v>0</v>
      </c>
      <c r="F70" s="381">
        <v>0</v>
      </c>
      <c r="G70" s="394">
        <v>0</v>
      </c>
      <c r="H70" s="394">
        <v>0</v>
      </c>
      <c r="I70" s="394">
        <v>0</v>
      </c>
      <c r="J70" s="394">
        <v>0</v>
      </c>
      <c r="K70" s="394">
        <v>0</v>
      </c>
      <c r="L70" s="394">
        <v>0</v>
      </c>
      <c r="M70" s="394">
        <v>0</v>
      </c>
      <c r="N70" s="394">
        <v>0</v>
      </c>
      <c r="O70" s="394">
        <v>0</v>
      </c>
      <c r="P70" s="395"/>
      <c r="Q70" s="193" t="str">
        <f t="shared" si="1"/>
        <v/>
      </c>
    </row>
    <row r="71" spans="1:18" x14ac:dyDescent="0.25">
      <c r="B71" s="380" t="s">
        <v>112</v>
      </c>
      <c r="C71" s="381">
        <v>0</v>
      </c>
      <c r="D71" s="381">
        <v>0</v>
      </c>
      <c r="E71" s="381">
        <v>0</v>
      </c>
      <c r="F71" s="381">
        <v>0</v>
      </c>
      <c r="G71" s="394">
        <v>0</v>
      </c>
      <c r="H71" s="394">
        <v>0</v>
      </c>
      <c r="I71" s="394">
        <v>0</v>
      </c>
      <c r="J71" s="394">
        <v>0</v>
      </c>
      <c r="K71" s="394">
        <v>0</v>
      </c>
      <c r="L71" s="394">
        <v>0</v>
      </c>
      <c r="M71" s="394">
        <v>0</v>
      </c>
      <c r="N71" s="394">
        <v>0</v>
      </c>
      <c r="O71" s="394">
        <v>0</v>
      </c>
      <c r="P71" s="395"/>
      <c r="Q71" s="193" t="str">
        <f t="shared" ref="Q71:Q75" si="12">IFERROR(AVERAGE((H71-G71)/G71,(I71-H71)/H71,(J71-I71)/I71),"")</f>
        <v/>
      </c>
    </row>
    <row r="72" spans="1:18" x14ac:dyDescent="0.25">
      <c r="B72" s="380" t="s">
        <v>113</v>
      </c>
      <c r="C72" s="381">
        <v>0</v>
      </c>
      <c r="D72" s="381">
        <v>0</v>
      </c>
      <c r="E72" s="381">
        <v>0</v>
      </c>
      <c r="F72" s="381">
        <v>0</v>
      </c>
      <c r="G72" s="394">
        <v>0</v>
      </c>
      <c r="H72" s="394">
        <v>0</v>
      </c>
      <c r="I72" s="394">
        <v>0</v>
      </c>
      <c r="J72" s="394">
        <v>0</v>
      </c>
      <c r="K72" s="394">
        <v>0</v>
      </c>
      <c r="L72" s="394">
        <v>0</v>
      </c>
      <c r="M72" s="394">
        <v>0</v>
      </c>
      <c r="N72" s="394">
        <v>0</v>
      </c>
      <c r="O72" s="394">
        <v>0</v>
      </c>
      <c r="P72" s="395"/>
      <c r="Q72" s="193" t="str">
        <f t="shared" si="12"/>
        <v/>
      </c>
    </row>
    <row r="73" spans="1:18" s="17" customFormat="1" x14ac:dyDescent="0.25">
      <c r="A73" s="255" t="s">
        <v>164</v>
      </c>
      <c r="B73" s="130" t="s">
        <v>165</v>
      </c>
      <c r="C73" s="386">
        <f t="shared" ref="C73:G73" si="13">SUM(C42:C72)</f>
        <v>0</v>
      </c>
      <c r="D73" s="386">
        <f t="shared" si="13"/>
        <v>0</v>
      </c>
      <c r="E73" s="386">
        <f t="shared" si="13"/>
        <v>0</v>
      </c>
      <c r="F73" s="386">
        <f t="shared" si="13"/>
        <v>0</v>
      </c>
      <c r="G73" s="386">
        <f t="shared" si="13"/>
        <v>0</v>
      </c>
      <c r="H73" s="386">
        <f t="shared" ref="H73:L73" si="14">SUM(H42:H72)</f>
        <v>0</v>
      </c>
      <c r="I73" s="386">
        <f t="shared" si="14"/>
        <v>0</v>
      </c>
      <c r="J73" s="386">
        <f t="shared" si="14"/>
        <v>0</v>
      </c>
      <c r="K73" s="386">
        <f t="shared" si="14"/>
        <v>0</v>
      </c>
      <c r="L73" s="386">
        <f t="shared" si="14"/>
        <v>0</v>
      </c>
      <c r="M73" s="386">
        <f t="shared" ref="M73:N73" si="15">SUM(M42:M72)</f>
        <v>0</v>
      </c>
      <c r="N73" s="386">
        <f t="shared" si="15"/>
        <v>0</v>
      </c>
      <c r="O73" s="386">
        <f t="shared" ref="O73" si="16">SUM(O42:O72)</f>
        <v>0</v>
      </c>
      <c r="P73" s="133"/>
      <c r="Q73" s="193" t="str">
        <f t="shared" si="12"/>
        <v/>
      </c>
      <c r="R73" s="72"/>
    </row>
    <row r="74" spans="1:18" s="17" customFormat="1" x14ac:dyDescent="0.25">
      <c r="A74" s="255"/>
      <c r="B74" s="396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133"/>
      <c r="Q74" s="193" t="str">
        <f t="shared" si="12"/>
        <v/>
      </c>
      <c r="R74" s="72"/>
    </row>
    <row r="75" spans="1:18" s="283" customFormat="1" ht="16.5" thickBot="1" x14ac:dyDescent="0.3">
      <c r="A75" s="404"/>
      <c r="B75" s="398" t="s">
        <v>25</v>
      </c>
      <c r="C75" s="399" t="str">
        <f t="shared" ref="C75:H75" si="17">IF(C73&gt;0,C73-C37,"")</f>
        <v/>
      </c>
      <c r="D75" s="399" t="str">
        <f t="shared" si="17"/>
        <v/>
      </c>
      <c r="E75" s="399" t="str">
        <f t="shared" si="17"/>
        <v/>
      </c>
      <c r="F75" s="399" t="str">
        <f t="shared" si="17"/>
        <v/>
      </c>
      <c r="G75" s="399" t="str">
        <f t="shared" si="17"/>
        <v/>
      </c>
      <c r="H75" s="399" t="str">
        <f t="shared" si="17"/>
        <v/>
      </c>
      <c r="I75" s="399" t="str">
        <f t="shared" ref="I75:N75" si="18">IF(I73&gt;0,I73-I37,"")</f>
        <v/>
      </c>
      <c r="J75" s="399" t="str">
        <f t="shared" si="18"/>
        <v/>
      </c>
      <c r="K75" s="399" t="str">
        <f t="shared" si="18"/>
        <v/>
      </c>
      <c r="L75" s="399" t="str">
        <f t="shared" si="18"/>
        <v/>
      </c>
      <c r="M75" s="399" t="str">
        <f t="shared" si="18"/>
        <v/>
      </c>
      <c r="N75" s="399" t="str">
        <f t="shared" si="18"/>
        <v/>
      </c>
      <c r="O75" s="399" t="str">
        <f t="shared" ref="O75" si="19">IF(O73&gt;0,O73-O37,"")</f>
        <v/>
      </c>
      <c r="P75" s="139"/>
      <c r="Q75" s="193" t="str">
        <f t="shared" si="12"/>
        <v/>
      </c>
      <c r="R75" s="278"/>
    </row>
    <row r="76" spans="1:18" ht="16.5" thickTop="1" x14ac:dyDescent="0.25">
      <c r="B76" s="388" t="s">
        <v>168</v>
      </c>
      <c r="C76" s="389" t="str">
        <f t="shared" ref="C76:H76" si="20">IFERROR(C75/C37,"")</f>
        <v/>
      </c>
      <c r="D76" s="389" t="str">
        <f t="shared" si="20"/>
        <v/>
      </c>
      <c r="E76" s="389" t="str">
        <f t="shared" si="20"/>
        <v/>
      </c>
      <c r="F76" s="389" t="str">
        <f t="shared" si="20"/>
        <v/>
      </c>
      <c r="G76" s="389" t="str">
        <f t="shared" si="20"/>
        <v/>
      </c>
      <c r="H76" s="389" t="str">
        <f t="shared" si="20"/>
        <v/>
      </c>
      <c r="I76" s="389" t="str">
        <f t="shared" ref="I76:N76" si="21">IFERROR(I75/I37,"")</f>
        <v/>
      </c>
      <c r="J76" s="389" t="str">
        <f t="shared" si="21"/>
        <v/>
      </c>
      <c r="K76" s="389" t="str">
        <f t="shared" si="21"/>
        <v/>
      </c>
      <c r="L76" s="389" t="str">
        <f t="shared" si="21"/>
        <v/>
      </c>
      <c r="M76" s="389" t="str">
        <f t="shared" si="21"/>
        <v/>
      </c>
      <c r="N76" s="389" t="str">
        <f t="shared" si="21"/>
        <v/>
      </c>
      <c r="O76" s="389" t="str">
        <f t="shared" ref="O76" si="22">IFERROR(O75/O37,"")</f>
        <v/>
      </c>
      <c r="P76" s="400"/>
      <c r="Q76" s="82"/>
      <c r="R76" s="278"/>
    </row>
    <row r="77" spans="1:18" x14ac:dyDescent="0.25">
      <c r="Q77" s="278"/>
    </row>
    <row r="78" spans="1:18" x14ac:dyDescent="0.25">
      <c r="B78" s="401" t="s">
        <v>480</v>
      </c>
      <c r="Q78" s="278"/>
    </row>
    <row r="79" spans="1:18" x14ac:dyDescent="0.25">
      <c r="A79" s="124" t="s">
        <v>164</v>
      </c>
      <c r="B79" s="402" t="s">
        <v>166</v>
      </c>
      <c r="Q79" s="278"/>
    </row>
    <row r="80" spans="1:18" x14ac:dyDescent="0.25">
      <c r="Q80" s="278"/>
    </row>
    <row r="81" spans="17:17" x14ac:dyDescent="0.25">
      <c r="Q81" s="278"/>
    </row>
    <row r="82" spans="17:17" x14ac:dyDescent="0.25">
      <c r="Q82" s="278"/>
    </row>
    <row r="83" spans="17:17" x14ac:dyDescent="0.25">
      <c r="Q83" s="278"/>
    </row>
    <row r="84" spans="17:17" x14ac:dyDescent="0.25">
      <c r="Q84" s="278"/>
    </row>
    <row r="85" spans="17:17" x14ac:dyDescent="0.25">
      <c r="Q85" s="278"/>
    </row>
    <row r="86" spans="17:17" x14ac:dyDescent="0.25">
      <c r="Q86" s="278"/>
    </row>
    <row r="87" spans="17:17" x14ac:dyDescent="0.25">
      <c r="Q87" s="278"/>
    </row>
    <row r="88" spans="17:17" x14ac:dyDescent="0.25">
      <c r="Q88" s="278"/>
    </row>
    <row r="89" spans="17:17" x14ac:dyDescent="0.25">
      <c r="Q89" s="278"/>
    </row>
    <row r="90" spans="17:17" x14ac:dyDescent="0.25">
      <c r="Q90" s="278"/>
    </row>
    <row r="91" spans="17:17" x14ac:dyDescent="0.25">
      <c r="Q91" s="369"/>
    </row>
    <row r="92" spans="17:17" x14ac:dyDescent="0.25">
      <c r="Q92" s="278"/>
    </row>
    <row r="93" spans="17:17" x14ac:dyDescent="0.25">
      <c r="Q93" s="278"/>
    </row>
    <row r="94" spans="17:17" x14ac:dyDescent="0.25">
      <c r="Q94" s="278"/>
    </row>
    <row r="95" spans="17:17" x14ac:dyDescent="0.25">
      <c r="Q95" s="278"/>
    </row>
  </sheetData>
  <phoneticPr fontId="10" type="noConversion"/>
  <pageMargins left="0.25" right="0.25" top="0.5" bottom="0.5" header="0.3" footer="0.3"/>
  <pageSetup fitToHeight="2" orientation="landscape" r:id="rId1"/>
  <headerFooter>
    <oddFooter>&amp;L&amp;9&amp;A&amp;C&amp;10page &amp;P of &amp;N&amp;R&amp;9&amp;D</oddFooter>
  </headerFooter>
  <rowBreaks count="1" manualBreakCount="1">
    <brk id="38" max="24" man="1"/>
  </rowBreaks>
  <ignoredErrors>
    <ignoredError sqref="J36:J38 K36:K37 L36 E37:F37 H37 C4:M4 C40:N40 P30:P37 M36:N37 P15:P28 P4:P12 J6:N12 J15:N35 N4:N5 O4:O91 Q76:Q77 Q6:Q75 Q78:Q87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99FF"/>
  </sheetPr>
  <dimension ref="A1:X80"/>
  <sheetViews>
    <sheetView showGridLines="0" zoomScaleNormal="100" zoomScaleSheetLayoutView="11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S20" sqref="S20"/>
    </sheetView>
  </sheetViews>
  <sheetFormatPr defaultColWidth="8.75" defaultRowHeight="15.75" x14ac:dyDescent="0.25"/>
  <cols>
    <col min="1" max="1" width="4.75" style="86" bestFit="1" customWidth="1"/>
    <col min="2" max="2" width="42.75" style="17" bestFit="1" customWidth="1"/>
    <col min="3" max="9" width="7.875" style="84" bestFit="1" customWidth="1"/>
    <col min="10" max="14" width="9.75" style="84" bestFit="1" customWidth="1"/>
    <col min="15" max="15" width="9.75" style="84" customWidth="1"/>
    <col min="16" max="16" width="1.625" style="82" customWidth="1"/>
    <col min="17" max="17" width="11.25" style="82" bestFit="1" customWidth="1"/>
    <col min="18" max="18" width="9" style="82" bestFit="1" customWidth="1"/>
    <col min="19" max="19" width="9.75" style="82" bestFit="1" customWidth="1"/>
    <col min="20" max="20" width="57.875" style="82" bestFit="1" customWidth="1"/>
    <col min="21" max="23" width="6" style="82" bestFit="1" customWidth="1"/>
    <col min="24" max="24" width="11.125" style="82" customWidth="1"/>
    <col min="25" max="16384" width="8.75" style="82"/>
  </cols>
  <sheetData>
    <row r="1" spans="1:20" s="167" customFormat="1" x14ac:dyDescent="0.25">
      <c r="A1" s="403"/>
      <c r="B1" s="3" t="str">
        <f>Summary!B1</f>
        <v xml:space="preserve">City/Town of </v>
      </c>
    </row>
    <row r="2" spans="1:20" s="167" customFormat="1" x14ac:dyDescent="0.25">
      <c r="A2" s="403"/>
      <c r="B2" s="371" t="s">
        <v>544</v>
      </c>
    </row>
    <row r="3" spans="1:20" x14ac:dyDescent="0.25">
      <c r="R3" s="372"/>
    </row>
    <row r="4" spans="1:20" x14ac:dyDescent="0.25">
      <c r="R4" s="376"/>
    </row>
    <row r="5" spans="1:20" s="86" customFormat="1" x14ac:dyDescent="0.25">
      <c r="B5" s="373"/>
      <c r="C5" s="374" t="str">
        <f>'Fiscal Years'!B10</f>
        <v>FY2020</v>
      </c>
      <c r="D5" s="374" t="str">
        <f>'Fiscal Years'!C10</f>
        <v>FY2021</v>
      </c>
      <c r="E5" s="374" t="str">
        <f>'Fiscal Years'!D10</f>
        <v>FY2022</v>
      </c>
      <c r="F5" s="374" t="str">
        <f>'Fiscal Years'!E10</f>
        <v>FY2023</v>
      </c>
      <c r="G5" s="374" t="str">
        <f>'Fiscal Years'!F10</f>
        <v>FY2024</v>
      </c>
      <c r="H5" s="374" t="str">
        <f>'Fiscal Years'!G10</f>
        <v>FY2025</v>
      </c>
      <c r="I5" s="374" t="str">
        <f>'Fiscal Years'!H10</f>
        <v>FY2026</v>
      </c>
      <c r="J5" s="374" t="str">
        <f>'Fiscal Years'!I10</f>
        <v>FY2027</v>
      </c>
      <c r="K5" s="374" t="str">
        <f>'Fiscal Years'!J10</f>
        <v>FY2028</v>
      </c>
      <c r="L5" s="374" t="str">
        <f>'Fiscal Years'!K10</f>
        <v>FY2029</v>
      </c>
      <c r="M5" s="374" t="str">
        <f>'Fiscal Years'!L10</f>
        <v>FY2030</v>
      </c>
      <c r="N5" s="374" t="str">
        <f>'Fiscal Years'!M10</f>
        <v>FY2031</v>
      </c>
      <c r="O5" s="374" t="str">
        <f>'Fiscal Years'!N10</f>
        <v>FY2032</v>
      </c>
      <c r="Q5" s="306" t="s">
        <v>612</v>
      </c>
      <c r="R5" s="375" t="s">
        <v>3</v>
      </c>
    </row>
    <row r="6" spans="1:20" s="376" customFormat="1" x14ac:dyDescent="0.25">
      <c r="B6" s="377" t="s">
        <v>504</v>
      </c>
      <c r="C6" s="378" t="s">
        <v>9</v>
      </c>
      <c r="D6" s="378" t="s">
        <v>9</v>
      </c>
      <c r="E6" s="378" t="s">
        <v>9</v>
      </c>
      <c r="F6" s="378" t="s">
        <v>9</v>
      </c>
      <c r="G6" s="378" t="s">
        <v>9</v>
      </c>
      <c r="H6" s="378" t="s">
        <v>9</v>
      </c>
      <c r="I6" s="378" t="s">
        <v>9</v>
      </c>
      <c r="J6" s="378" t="s">
        <v>9</v>
      </c>
      <c r="K6" s="379" t="s">
        <v>11</v>
      </c>
      <c r="L6" s="379" t="s">
        <v>11</v>
      </c>
      <c r="M6" s="379" t="s">
        <v>11</v>
      </c>
      <c r="N6" s="379" t="s">
        <v>11</v>
      </c>
      <c r="O6" s="379" t="s">
        <v>11</v>
      </c>
      <c r="Q6" s="306" t="s">
        <v>316</v>
      </c>
      <c r="R6" s="375" t="s">
        <v>10</v>
      </c>
    </row>
    <row r="7" spans="1:20" x14ac:dyDescent="0.25">
      <c r="B7" s="384" t="s">
        <v>431</v>
      </c>
      <c r="C7" s="159">
        <v>0</v>
      </c>
      <c r="D7" s="159">
        <v>0</v>
      </c>
      <c r="E7" s="159">
        <v>0</v>
      </c>
      <c r="F7" s="159">
        <v>0</v>
      </c>
      <c r="G7" s="159">
        <v>0</v>
      </c>
      <c r="H7" s="159">
        <v>0</v>
      </c>
      <c r="I7" s="159">
        <v>0</v>
      </c>
      <c r="J7" s="159">
        <f t="shared" ref="J7:O16" si="0">ROUND(I7*(1+$R7),0)</f>
        <v>0</v>
      </c>
      <c r="K7" s="159">
        <f t="shared" si="0"/>
        <v>0</v>
      </c>
      <c r="L7" s="159">
        <f t="shared" si="0"/>
        <v>0</v>
      </c>
      <c r="M7" s="159">
        <f t="shared" si="0"/>
        <v>0</v>
      </c>
      <c r="N7" s="159">
        <f t="shared" si="0"/>
        <v>0</v>
      </c>
      <c r="O7" s="159">
        <f t="shared" si="0"/>
        <v>0</v>
      </c>
      <c r="P7" s="382"/>
      <c r="Q7" s="193" t="str">
        <f>IFERROR(AVERAGE((G7-F7)/F7,(H7-G7)/G7,(I7-H7)/H7),"")</f>
        <v/>
      </c>
      <c r="R7" s="383">
        <v>0</v>
      </c>
      <c r="T7" s="166" t="s">
        <v>460</v>
      </c>
    </row>
    <row r="8" spans="1:20" x14ac:dyDescent="0.25">
      <c r="B8" s="384" t="s">
        <v>432</v>
      </c>
      <c r="C8" s="159">
        <v>0</v>
      </c>
      <c r="D8" s="159">
        <v>0</v>
      </c>
      <c r="E8" s="159">
        <v>0</v>
      </c>
      <c r="F8" s="159">
        <v>0</v>
      </c>
      <c r="G8" s="159">
        <v>0</v>
      </c>
      <c r="H8" s="159">
        <v>0</v>
      </c>
      <c r="I8" s="159">
        <v>0</v>
      </c>
      <c r="J8" s="159">
        <f t="shared" si="0"/>
        <v>0</v>
      </c>
      <c r="K8" s="159">
        <f t="shared" si="0"/>
        <v>0</v>
      </c>
      <c r="L8" s="159">
        <f t="shared" si="0"/>
        <v>0</v>
      </c>
      <c r="M8" s="159">
        <f t="shared" si="0"/>
        <v>0</v>
      </c>
      <c r="N8" s="159">
        <f t="shared" si="0"/>
        <v>0</v>
      </c>
      <c r="O8" s="159">
        <f t="shared" si="0"/>
        <v>0</v>
      </c>
      <c r="P8" s="382"/>
      <c r="Q8" s="193" t="str">
        <f t="shared" ref="Q8:Q17" si="1">IFERROR(AVERAGE((G8-F8)/F8,(H8-G8)/G8,(I8-H8)/H8),"")</f>
        <v/>
      </c>
      <c r="R8" s="383">
        <v>0</v>
      </c>
    </row>
    <row r="9" spans="1:20" x14ac:dyDescent="0.25">
      <c r="B9" s="384" t="s">
        <v>433</v>
      </c>
      <c r="C9" s="159">
        <v>0</v>
      </c>
      <c r="D9" s="159">
        <v>0</v>
      </c>
      <c r="E9" s="159">
        <v>0</v>
      </c>
      <c r="F9" s="159">
        <v>0</v>
      </c>
      <c r="G9" s="159">
        <v>0</v>
      </c>
      <c r="H9" s="159">
        <v>0</v>
      </c>
      <c r="I9" s="159">
        <v>0</v>
      </c>
      <c r="J9" s="159">
        <f t="shared" si="0"/>
        <v>0</v>
      </c>
      <c r="K9" s="159">
        <f t="shared" si="0"/>
        <v>0</v>
      </c>
      <c r="L9" s="159">
        <f t="shared" si="0"/>
        <v>0</v>
      </c>
      <c r="M9" s="159">
        <f t="shared" si="0"/>
        <v>0</v>
      </c>
      <c r="N9" s="159">
        <f t="shared" si="0"/>
        <v>0</v>
      </c>
      <c r="O9" s="159">
        <f t="shared" si="0"/>
        <v>0</v>
      </c>
      <c r="Q9" s="193" t="str">
        <f t="shared" si="1"/>
        <v/>
      </c>
      <c r="R9" s="383">
        <v>0</v>
      </c>
    </row>
    <row r="10" spans="1:20" x14ac:dyDescent="0.25">
      <c r="B10" s="384" t="s">
        <v>434</v>
      </c>
      <c r="C10" s="159">
        <v>0</v>
      </c>
      <c r="D10" s="159">
        <v>0</v>
      </c>
      <c r="E10" s="159">
        <v>0</v>
      </c>
      <c r="F10" s="159">
        <v>0</v>
      </c>
      <c r="G10" s="159">
        <v>0</v>
      </c>
      <c r="H10" s="159">
        <v>0</v>
      </c>
      <c r="I10" s="159">
        <v>0</v>
      </c>
      <c r="J10" s="159">
        <f t="shared" si="0"/>
        <v>0</v>
      </c>
      <c r="K10" s="159">
        <f t="shared" si="0"/>
        <v>0</v>
      </c>
      <c r="L10" s="159">
        <f t="shared" si="0"/>
        <v>0</v>
      </c>
      <c r="M10" s="159">
        <f t="shared" si="0"/>
        <v>0</v>
      </c>
      <c r="N10" s="159">
        <f t="shared" si="0"/>
        <v>0</v>
      </c>
      <c r="O10" s="159">
        <f t="shared" si="0"/>
        <v>0</v>
      </c>
      <c r="Q10" s="193" t="str">
        <f t="shared" si="1"/>
        <v/>
      </c>
      <c r="R10" s="383">
        <v>0</v>
      </c>
    </row>
    <row r="11" spans="1:20" x14ac:dyDescent="0.25">
      <c r="B11" s="380" t="s">
        <v>435</v>
      </c>
      <c r="C11" s="159">
        <v>0</v>
      </c>
      <c r="D11" s="159">
        <v>0</v>
      </c>
      <c r="E11" s="159">
        <v>0</v>
      </c>
      <c r="F11" s="159">
        <v>0</v>
      </c>
      <c r="G11" s="159">
        <v>0</v>
      </c>
      <c r="H11" s="159">
        <v>0</v>
      </c>
      <c r="I11" s="159">
        <v>0</v>
      </c>
      <c r="J11" s="159">
        <f t="shared" si="0"/>
        <v>0</v>
      </c>
      <c r="K11" s="159">
        <f t="shared" si="0"/>
        <v>0</v>
      </c>
      <c r="L11" s="159">
        <f t="shared" si="0"/>
        <v>0</v>
      </c>
      <c r="M11" s="159">
        <f t="shared" si="0"/>
        <v>0</v>
      </c>
      <c r="N11" s="159">
        <f t="shared" si="0"/>
        <v>0</v>
      </c>
      <c r="O11" s="159">
        <f t="shared" si="0"/>
        <v>0</v>
      </c>
      <c r="P11" s="382"/>
      <c r="Q11" s="193" t="str">
        <f t="shared" si="1"/>
        <v/>
      </c>
      <c r="R11" s="383">
        <v>0</v>
      </c>
    </row>
    <row r="12" spans="1:20" x14ac:dyDescent="0.25">
      <c r="B12" s="380" t="s">
        <v>436</v>
      </c>
      <c r="C12" s="159">
        <v>0</v>
      </c>
      <c r="D12" s="159">
        <v>0</v>
      </c>
      <c r="E12" s="159">
        <v>0</v>
      </c>
      <c r="F12" s="159">
        <v>0</v>
      </c>
      <c r="G12" s="159">
        <v>0</v>
      </c>
      <c r="H12" s="159">
        <v>0</v>
      </c>
      <c r="I12" s="159">
        <v>0</v>
      </c>
      <c r="J12" s="159">
        <f t="shared" si="0"/>
        <v>0</v>
      </c>
      <c r="K12" s="159">
        <f t="shared" si="0"/>
        <v>0</v>
      </c>
      <c r="L12" s="159">
        <f t="shared" si="0"/>
        <v>0</v>
      </c>
      <c r="M12" s="159">
        <f t="shared" si="0"/>
        <v>0</v>
      </c>
      <c r="N12" s="159">
        <f t="shared" si="0"/>
        <v>0</v>
      </c>
      <c r="O12" s="159">
        <f t="shared" si="0"/>
        <v>0</v>
      </c>
      <c r="P12" s="382"/>
      <c r="Q12" s="193" t="str">
        <f t="shared" si="1"/>
        <v/>
      </c>
      <c r="R12" s="383">
        <v>0</v>
      </c>
    </row>
    <row r="13" spans="1:20" x14ac:dyDescent="0.25">
      <c r="B13" s="384">
        <v>7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f t="shared" si="0"/>
        <v>0</v>
      </c>
      <c r="K13" s="159">
        <f t="shared" si="0"/>
        <v>0</v>
      </c>
      <c r="L13" s="159">
        <f t="shared" si="0"/>
        <v>0</v>
      </c>
      <c r="M13" s="159">
        <f t="shared" si="0"/>
        <v>0</v>
      </c>
      <c r="N13" s="159">
        <f t="shared" si="0"/>
        <v>0</v>
      </c>
      <c r="O13" s="159">
        <f t="shared" si="0"/>
        <v>0</v>
      </c>
      <c r="P13" s="382"/>
      <c r="Q13" s="193" t="str">
        <f t="shared" si="1"/>
        <v/>
      </c>
      <c r="R13" s="383">
        <v>0</v>
      </c>
    </row>
    <row r="14" spans="1:20" x14ac:dyDescent="0.25">
      <c r="B14" s="384">
        <v>8</v>
      </c>
      <c r="C14" s="159">
        <v>0</v>
      </c>
      <c r="D14" s="159">
        <v>0</v>
      </c>
      <c r="E14" s="159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f t="shared" si="0"/>
        <v>0</v>
      </c>
      <c r="K14" s="159">
        <f t="shared" si="0"/>
        <v>0</v>
      </c>
      <c r="L14" s="159">
        <f t="shared" si="0"/>
        <v>0</v>
      </c>
      <c r="M14" s="159">
        <f t="shared" si="0"/>
        <v>0</v>
      </c>
      <c r="N14" s="159">
        <f t="shared" si="0"/>
        <v>0</v>
      </c>
      <c r="O14" s="159">
        <f t="shared" si="0"/>
        <v>0</v>
      </c>
      <c r="P14" s="382"/>
      <c r="Q14" s="193" t="str">
        <f t="shared" si="1"/>
        <v/>
      </c>
      <c r="R14" s="383">
        <v>0</v>
      </c>
    </row>
    <row r="15" spans="1:20" x14ac:dyDescent="0.25">
      <c r="B15" s="384">
        <v>9</v>
      </c>
      <c r="C15" s="159">
        <v>0</v>
      </c>
      <c r="D15" s="159">
        <v>0</v>
      </c>
      <c r="E15" s="159">
        <v>0</v>
      </c>
      <c r="F15" s="159">
        <v>0</v>
      </c>
      <c r="G15" s="159">
        <v>0</v>
      </c>
      <c r="H15" s="159">
        <v>0</v>
      </c>
      <c r="I15" s="159">
        <v>0</v>
      </c>
      <c r="J15" s="159">
        <f t="shared" si="0"/>
        <v>0</v>
      </c>
      <c r="K15" s="159">
        <f t="shared" si="0"/>
        <v>0</v>
      </c>
      <c r="L15" s="159">
        <f t="shared" si="0"/>
        <v>0</v>
      </c>
      <c r="M15" s="159">
        <f t="shared" si="0"/>
        <v>0</v>
      </c>
      <c r="N15" s="159">
        <f t="shared" si="0"/>
        <v>0</v>
      </c>
      <c r="O15" s="159">
        <f t="shared" si="0"/>
        <v>0</v>
      </c>
      <c r="P15" s="382"/>
      <c r="Q15" s="193" t="str">
        <f t="shared" si="1"/>
        <v/>
      </c>
      <c r="R15" s="383">
        <v>0</v>
      </c>
    </row>
    <row r="16" spans="1:20" x14ac:dyDescent="0.25">
      <c r="B16" s="384">
        <v>10</v>
      </c>
      <c r="C16" s="159">
        <v>0</v>
      </c>
      <c r="D16" s="159">
        <v>0</v>
      </c>
      <c r="E16" s="159">
        <f>ROUND(D16*(1+$R16),0)</f>
        <v>0</v>
      </c>
      <c r="F16" s="159">
        <f>ROUND(E16*(1+$R16),0)</f>
        <v>0</v>
      </c>
      <c r="G16" s="159">
        <f>ROUND(F16*(1+$R16),0)</f>
        <v>0</v>
      </c>
      <c r="H16" s="159">
        <f>ROUND(G16*(1+$R16),0)</f>
        <v>0</v>
      </c>
      <c r="I16" s="159">
        <f>ROUND(H16*(1+$R16),0)</f>
        <v>0</v>
      </c>
      <c r="J16" s="159">
        <f t="shared" si="0"/>
        <v>0</v>
      </c>
      <c r="K16" s="159">
        <f t="shared" si="0"/>
        <v>0</v>
      </c>
      <c r="L16" s="159">
        <f t="shared" si="0"/>
        <v>0</v>
      </c>
      <c r="M16" s="159">
        <f t="shared" si="0"/>
        <v>0</v>
      </c>
      <c r="N16" s="159">
        <f t="shared" si="0"/>
        <v>0</v>
      </c>
      <c r="O16" s="159">
        <f t="shared" si="0"/>
        <v>0</v>
      </c>
      <c r="P16" s="382"/>
      <c r="Q16" s="193" t="str">
        <f t="shared" si="1"/>
        <v/>
      </c>
      <c r="R16" s="383">
        <v>0</v>
      </c>
    </row>
    <row r="17" spans="1:20" s="17" customFormat="1" x14ac:dyDescent="0.25">
      <c r="A17" s="255" t="s">
        <v>164</v>
      </c>
      <c r="B17" s="130" t="s">
        <v>811</v>
      </c>
      <c r="C17" s="386">
        <f t="shared" ref="C17:H17" si="2">SUM(C7:C16)</f>
        <v>0</v>
      </c>
      <c r="D17" s="386">
        <f t="shared" si="2"/>
        <v>0</v>
      </c>
      <c r="E17" s="386">
        <f t="shared" si="2"/>
        <v>0</v>
      </c>
      <c r="F17" s="386">
        <f t="shared" si="2"/>
        <v>0</v>
      </c>
      <c r="G17" s="386">
        <f t="shared" si="2"/>
        <v>0</v>
      </c>
      <c r="H17" s="386">
        <f t="shared" si="2"/>
        <v>0</v>
      </c>
      <c r="I17" s="386">
        <f t="shared" ref="I17:N17" si="3">SUM(I7:I16)</f>
        <v>0</v>
      </c>
      <c r="J17" s="386">
        <f t="shared" si="3"/>
        <v>0</v>
      </c>
      <c r="K17" s="386">
        <f t="shared" si="3"/>
        <v>0</v>
      </c>
      <c r="L17" s="386">
        <f t="shared" si="3"/>
        <v>0</v>
      </c>
      <c r="M17" s="386">
        <f t="shared" si="3"/>
        <v>0</v>
      </c>
      <c r="N17" s="386">
        <f t="shared" si="3"/>
        <v>0</v>
      </c>
      <c r="O17" s="386">
        <f t="shared" ref="O17" si="4">SUM(O7:O16)</f>
        <v>0</v>
      </c>
      <c r="Q17" s="193" t="str">
        <f t="shared" si="1"/>
        <v/>
      </c>
      <c r="R17" s="387"/>
    </row>
    <row r="18" spans="1:20" s="17" customFormat="1" x14ac:dyDescent="0.25">
      <c r="A18" s="255"/>
      <c r="B18" s="388" t="s">
        <v>167</v>
      </c>
      <c r="C18" s="405" t="str">
        <f>IFERROR(C17/#REF!,"")</f>
        <v/>
      </c>
      <c r="D18" s="405" t="str">
        <f t="shared" ref="D18:O18" si="5">IFERROR(D17/C32,"")</f>
        <v/>
      </c>
      <c r="E18" s="405" t="str">
        <f t="shared" si="5"/>
        <v/>
      </c>
      <c r="F18" s="405" t="str">
        <f t="shared" si="5"/>
        <v/>
      </c>
      <c r="G18" s="405" t="str">
        <f t="shared" si="5"/>
        <v/>
      </c>
      <c r="H18" s="405" t="str">
        <f t="shared" si="5"/>
        <v/>
      </c>
      <c r="I18" s="405" t="str">
        <f t="shared" si="5"/>
        <v/>
      </c>
      <c r="J18" s="405" t="str">
        <f t="shared" si="5"/>
        <v/>
      </c>
      <c r="K18" s="405" t="str">
        <f t="shared" si="5"/>
        <v/>
      </c>
      <c r="L18" s="405" t="str">
        <f t="shared" si="5"/>
        <v/>
      </c>
      <c r="M18" s="405" t="str">
        <f t="shared" si="5"/>
        <v/>
      </c>
      <c r="N18" s="405" t="str">
        <f t="shared" si="5"/>
        <v/>
      </c>
      <c r="O18" s="405" t="str">
        <f t="shared" si="5"/>
        <v/>
      </c>
      <c r="R18" s="387"/>
    </row>
    <row r="19" spans="1:20" x14ac:dyDescent="0.25"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98"/>
      <c r="Q19" s="98"/>
      <c r="R19" s="390"/>
      <c r="S19" s="390"/>
    </row>
    <row r="20" spans="1:20" s="86" customFormat="1" x14ac:dyDescent="0.25">
      <c r="B20" s="391"/>
      <c r="C20" s="406" t="str">
        <f>C5</f>
        <v>FY2020</v>
      </c>
      <c r="D20" s="406" t="str">
        <f t="shared" ref="D20:M20" si="6">D5</f>
        <v>FY2021</v>
      </c>
      <c r="E20" s="406" t="str">
        <f t="shared" si="6"/>
        <v>FY2022</v>
      </c>
      <c r="F20" s="406" t="str">
        <f t="shared" si="6"/>
        <v>FY2023</v>
      </c>
      <c r="G20" s="406" t="str">
        <f t="shared" si="6"/>
        <v>FY2024</v>
      </c>
      <c r="H20" s="406" t="str">
        <f t="shared" si="6"/>
        <v>FY2025</v>
      </c>
      <c r="I20" s="406" t="str">
        <f t="shared" si="6"/>
        <v>FY2026</v>
      </c>
      <c r="J20" s="406" t="str">
        <f t="shared" si="6"/>
        <v>FY2027</v>
      </c>
      <c r="K20" s="406" t="str">
        <f t="shared" si="6"/>
        <v>FY2028</v>
      </c>
      <c r="L20" s="406" t="str">
        <f t="shared" si="6"/>
        <v>FY2029</v>
      </c>
      <c r="M20" s="406" t="str">
        <f t="shared" si="6"/>
        <v>FY2030</v>
      </c>
      <c r="N20" s="406" t="str">
        <f t="shared" ref="N20:O20" si="7">N5</f>
        <v>FY2031</v>
      </c>
      <c r="O20" s="406" t="str">
        <f t="shared" si="7"/>
        <v>FY2032</v>
      </c>
      <c r="Q20" s="306" t="s">
        <v>612</v>
      </c>
      <c r="R20" s="390"/>
    </row>
    <row r="21" spans="1:20" s="376" customFormat="1" x14ac:dyDescent="0.25">
      <c r="B21" s="377" t="s">
        <v>503</v>
      </c>
      <c r="C21" s="407" t="s">
        <v>38</v>
      </c>
      <c r="D21" s="407" t="s">
        <v>38</v>
      </c>
      <c r="E21" s="407" t="s">
        <v>38</v>
      </c>
      <c r="F21" s="407" t="s">
        <v>38</v>
      </c>
      <c r="G21" s="407" t="s">
        <v>38</v>
      </c>
      <c r="H21" s="407" t="s">
        <v>38</v>
      </c>
      <c r="I21" s="407" t="s">
        <v>38</v>
      </c>
      <c r="J21" s="407" t="s">
        <v>38</v>
      </c>
      <c r="K21" s="407" t="s">
        <v>38</v>
      </c>
      <c r="L21" s="407" t="s">
        <v>38</v>
      </c>
      <c r="M21" s="407" t="s">
        <v>38</v>
      </c>
      <c r="N21" s="407" t="s">
        <v>38</v>
      </c>
      <c r="O21" s="407" t="s">
        <v>38</v>
      </c>
      <c r="Q21" s="306" t="s">
        <v>316</v>
      </c>
      <c r="R21" s="390"/>
    </row>
    <row r="22" spans="1:20" x14ac:dyDescent="0.25">
      <c r="B22" s="384" t="s">
        <v>431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382"/>
      <c r="Q22" s="193" t="str">
        <f>IFERROR(AVERAGE((F22-E22)/E22,(G22-F22)/F22,(H22-G22)/G22),"")</f>
        <v/>
      </c>
      <c r="R22" s="390"/>
      <c r="T22" s="385"/>
    </row>
    <row r="23" spans="1:20" x14ac:dyDescent="0.25">
      <c r="B23" s="384" t="s">
        <v>432</v>
      </c>
      <c r="C23" s="159">
        <v>0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382"/>
      <c r="Q23" s="193" t="str">
        <f t="shared" ref="Q23:Q32" si="8">IFERROR(AVERAGE((F23-E23)/E23,(G23-F23)/F23,(H23-G23)/G23),"")</f>
        <v/>
      </c>
      <c r="R23" s="390"/>
    </row>
    <row r="24" spans="1:20" x14ac:dyDescent="0.25">
      <c r="B24" s="384" t="s">
        <v>433</v>
      </c>
      <c r="C24" s="159">
        <v>0</v>
      </c>
      <c r="D24" s="159">
        <v>0</v>
      </c>
      <c r="E24" s="159">
        <v>0</v>
      </c>
      <c r="F24" s="159">
        <v>0</v>
      </c>
      <c r="G24" s="159">
        <v>0</v>
      </c>
      <c r="H24" s="159">
        <v>0</v>
      </c>
      <c r="I24" s="159">
        <v>0</v>
      </c>
      <c r="J24" s="159">
        <v>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Q24" s="193" t="str">
        <f t="shared" si="8"/>
        <v/>
      </c>
      <c r="R24" s="390"/>
    </row>
    <row r="25" spans="1:20" x14ac:dyDescent="0.25">
      <c r="B25" s="384" t="s">
        <v>434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Q25" s="193" t="str">
        <f t="shared" si="8"/>
        <v/>
      </c>
      <c r="R25" s="390"/>
    </row>
    <row r="26" spans="1:20" x14ac:dyDescent="0.25">
      <c r="B26" s="380" t="s">
        <v>435</v>
      </c>
      <c r="C26" s="159">
        <v>0</v>
      </c>
      <c r="D26" s="159">
        <v>0</v>
      </c>
      <c r="E26" s="159">
        <v>0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0</v>
      </c>
      <c r="O26" s="159">
        <v>0</v>
      </c>
      <c r="P26" s="382"/>
      <c r="Q26" s="193" t="str">
        <f t="shared" si="8"/>
        <v/>
      </c>
      <c r="R26" s="390"/>
    </row>
    <row r="27" spans="1:20" x14ac:dyDescent="0.25">
      <c r="B27" s="380" t="s">
        <v>436</v>
      </c>
      <c r="C27" s="159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382"/>
      <c r="Q27" s="193" t="str">
        <f t="shared" si="8"/>
        <v/>
      </c>
      <c r="R27" s="390"/>
    </row>
    <row r="28" spans="1:20" x14ac:dyDescent="0.25">
      <c r="B28" s="384">
        <v>7</v>
      </c>
      <c r="C28" s="159">
        <v>0</v>
      </c>
      <c r="D28" s="159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382"/>
      <c r="Q28" s="193" t="str">
        <f t="shared" si="8"/>
        <v/>
      </c>
      <c r="R28" s="390"/>
    </row>
    <row r="29" spans="1:20" x14ac:dyDescent="0.25">
      <c r="B29" s="384">
        <v>8</v>
      </c>
      <c r="C29" s="159">
        <v>0</v>
      </c>
      <c r="D29" s="159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59">
        <v>0</v>
      </c>
      <c r="L29" s="159">
        <v>0</v>
      </c>
      <c r="M29" s="159">
        <v>0</v>
      </c>
      <c r="N29" s="159">
        <v>0</v>
      </c>
      <c r="O29" s="159">
        <v>0</v>
      </c>
      <c r="P29" s="382"/>
      <c r="Q29" s="193" t="str">
        <f t="shared" si="8"/>
        <v/>
      </c>
      <c r="R29" s="390"/>
    </row>
    <row r="30" spans="1:20" x14ac:dyDescent="0.25">
      <c r="B30" s="384">
        <v>9</v>
      </c>
      <c r="C30" s="159">
        <v>0</v>
      </c>
      <c r="D30" s="159">
        <v>0</v>
      </c>
      <c r="E30" s="159">
        <v>0</v>
      </c>
      <c r="F30" s="159">
        <v>0</v>
      </c>
      <c r="G30" s="159">
        <v>0</v>
      </c>
      <c r="H30" s="159">
        <v>0</v>
      </c>
      <c r="I30" s="159">
        <v>0</v>
      </c>
      <c r="J30" s="159">
        <v>0</v>
      </c>
      <c r="K30" s="159">
        <v>0</v>
      </c>
      <c r="L30" s="159">
        <v>0</v>
      </c>
      <c r="M30" s="159">
        <v>0</v>
      </c>
      <c r="N30" s="159">
        <v>0</v>
      </c>
      <c r="O30" s="159">
        <v>0</v>
      </c>
      <c r="P30" s="382"/>
      <c r="Q30" s="193" t="str">
        <f t="shared" si="8"/>
        <v/>
      </c>
      <c r="R30" s="390"/>
    </row>
    <row r="31" spans="1:20" x14ac:dyDescent="0.25">
      <c r="B31" s="384">
        <v>10</v>
      </c>
      <c r="C31" s="159">
        <v>0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382"/>
      <c r="Q31" s="193" t="str">
        <f t="shared" si="8"/>
        <v/>
      </c>
      <c r="R31" s="390"/>
    </row>
    <row r="32" spans="1:20" s="17" customFormat="1" x14ac:dyDescent="0.25">
      <c r="A32" s="255" t="s">
        <v>164</v>
      </c>
      <c r="B32" s="130" t="s">
        <v>437</v>
      </c>
      <c r="C32" s="386">
        <f t="shared" ref="C32:H32" si="9">SUM(C22:C31)</f>
        <v>0</v>
      </c>
      <c r="D32" s="386">
        <f t="shared" si="9"/>
        <v>0</v>
      </c>
      <c r="E32" s="386">
        <f t="shared" si="9"/>
        <v>0</v>
      </c>
      <c r="F32" s="386">
        <f t="shared" si="9"/>
        <v>0</v>
      </c>
      <c r="G32" s="386">
        <f t="shared" si="9"/>
        <v>0</v>
      </c>
      <c r="H32" s="386">
        <f t="shared" si="9"/>
        <v>0</v>
      </c>
      <c r="I32" s="386">
        <f t="shared" ref="I32:N32" si="10">SUM(I22:I31)</f>
        <v>0</v>
      </c>
      <c r="J32" s="386">
        <f t="shared" si="10"/>
        <v>0</v>
      </c>
      <c r="K32" s="386">
        <f t="shared" si="10"/>
        <v>0</v>
      </c>
      <c r="L32" s="386">
        <f t="shared" si="10"/>
        <v>0</v>
      </c>
      <c r="M32" s="386">
        <f t="shared" si="10"/>
        <v>0</v>
      </c>
      <c r="N32" s="386">
        <f t="shared" si="10"/>
        <v>0</v>
      </c>
      <c r="O32" s="386">
        <f t="shared" ref="O32" si="11">SUM(O22:O31)</f>
        <v>0</v>
      </c>
      <c r="P32" s="82"/>
      <c r="Q32" s="193" t="str">
        <f t="shared" si="8"/>
        <v/>
      </c>
      <c r="R32" s="390"/>
    </row>
    <row r="33" spans="1:18" s="17" customFormat="1" x14ac:dyDescent="0.25">
      <c r="A33" s="255"/>
      <c r="B33" s="396"/>
      <c r="C33" s="397"/>
      <c r="D33" s="397"/>
      <c r="E33" s="397"/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82"/>
      <c r="Q33" s="82"/>
      <c r="R33" s="390"/>
    </row>
    <row r="34" spans="1:18" s="283" customFormat="1" ht="16.5" thickBot="1" x14ac:dyDescent="0.3">
      <c r="A34" s="404"/>
      <c r="B34" s="398" t="s">
        <v>25</v>
      </c>
      <c r="C34" s="399" t="str">
        <f t="shared" ref="C34:H34" si="12">IF(C32&gt;0,C32-C17,"")</f>
        <v/>
      </c>
      <c r="D34" s="399" t="str">
        <f t="shared" si="12"/>
        <v/>
      </c>
      <c r="E34" s="399" t="str">
        <f t="shared" si="12"/>
        <v/>
      </c>
      <c r="F34" s="399" t="str">
        <f t="shared" si="12"/>
        <v/>
      </c>
      <c r="G34" s="399" t="str">
        <f t="shared" si="12"/>
        <v/>
      </c>
      <c r="H34" s="399" t="str">
        <f t="shared" si="12"/>
        <v/>
      </c>
      <c r="I34" s="399" t="str">
        <f t="shared" ref="I34:N34" si="13">IF(I32&gt;0,I32-I17,"")</f>
        <v/>
      </c>
      <c r="J34" s="399" t="str">
        <f t="shared" si="13"/>
        <v/>
      </c>
      <c r="K34" s="399" t="str">
        <f t="shared" si="13"/>
        <v/>
      </c>
      <c r="L34" s="399" t="str">
        <f t="shared" si="13"/>
        <v/>
      </c>
      <c r="M34" s="399" t="str">
        <f t="shared" si="13"/>
        <v/>
      </c>
      <c r="N34" s="399" t="str">
        <f t="shared" si="13"/>
        <v/>
      </c>
      <c r="O34" s="399" t="str">
        <f t="shared" ref="O34" si="14">IF(O32&gt;0,O32-O17,"")</f>
        <v/>
      </c>
      <c r="P34" s="82"/>
      <c r="Q34" s="193" t="str">
        <f>IFERROR(AVERAGE((F34-E34)/E34,(G34-F34)/F34,(H34-G34)/G34),"")</f>
        <v/>
      </c>
    </row>
    <row r="35" spans="1:18" ht="16.5" thickTop="1" x14ac:dyDescent="0.25">
      <c r="B35" s="388" t="s">
        <v>168</v>
      </c>
      <c r="C35" s="389" t="str">
        <f t="shared" ref="C35:H35" si="15">IFERROR(C34/C17,"")</f>
        <v/>
      </c>
      <c r="D35" s="389" t="str">
        <f t="shared" si="15"/>
        <v/>
      </c>
      <c r="E35" s="389" t="str">
        <f t="shared" si="15"/>
        <v/>
      </c>
      <c r="F35" s="389" t="str">
        <f t="shared" si="15"/>
        <v/>
      </c>
      <c r="G35" s="389" t="str">
        <f t="shared" si="15"/>
        <v/>
      </c>
      <c r="H35" s="389" t="str">
        <f t="shared" si="15"/>
        <v/>
      </c>
      <c r="I35" s="389" t="str">
        <f t="shared" ref="I35:N35" si="16">IFERROR(I34/I17,"")</f>
        <v/>
      </c>
      <c r="J35" s="389" t="str">
        <f t="shared" si="16"/>
        <v/>
      </c>
      <c r="K35" s="389" t="str">
        <f t="shared" si="16"/>
        <v/>
      </c>
      <c r="L35" s="389" t="str">
        <f t="shared" si="16"/>
        <v/>
      </c>
      <c r="M35" s="389" t="str">
        <f t="shared" si="16"/>
        <v/>
      </c>
      <c r="N35" s="389" t="str">
        <f t="shared" si="16"/>
        <v/>
      </c>
      <c r="O35" s="389" t="str">
        <f t="shared" ref="O35" si="17">IFERROR(O34/O17,"")</f>
        <v/>
      </c>
    </row>
    <row r="37" spans="1:18" x14ac:dyDescent="0.25">
      <c r="A37" s="124" t="s">
        <v>164</v>
      </c>
      <c r="B37" s="402" t="s">
        <v>438</v>
      </c>
    </row>
    <row r="68" spans="1:24" s="84" customFormat="1" x14ac:dyDescent="0.25">
      <c r="A68" s="86"/>
      <c r="B68" s="17"/>
      <c r="P68" s="82"/>
      <c r="Q68" s="82"/>
      <c r="R68" s="82"/>
      <c r="S68" s="82"/>
      <c r="T68" s="82"/>
      <c r="U68" s="82"/>
      <c r="V68" s="82"/>
      <c r="W68" s="82"/>
      <c r="X68" s="82"/>
    </row>
    <row r="69" spans="1:24" s="84" customFormat="1" x14ac:dyDescent="0.25">
      <c r="A69" s="86"/>
      <c r="B69" s="17"/>
      <c r="P69" s="82"/>
      <c r="Q69" s="82"/>
      <c r="R69" s="82"/>
      <c r="S69" s="82"/>
      <c r="T69" s="82"/>
      <c r="U69" s="82"/>
      <c r="V69" s="82"/>
      <c r="W69" s="82"/>
      <c r="X69" s="82"/>
    </row>
    <row r="70" spans="1:24" s="84" customFormat="1" x14ac:dyDescent="0.25">
      <c r="A70" s="86"/>
      <c r="B70" s="17"/>
      <c r="P70" s="82"/>
      <c r="Q70" s="82"/>
      <c r="R70" s="82"/>
      <c r="S70" s="82"/>
      <c r="T70" s="82"/>
      <c r="U70" s="82"/>
      <c r="V70" s="82"/>
      <c r="W70" s="82"/>
      <c r="X70" s="82"/>
    </row>
    <row r="71" spans="1:24" s="84" customFormat="1" x14ac:dyDescent="0.25">
      <c r="A71" s="86"/>
      <c r="B71" s="17"/>
      <c r="P71" s="82"/>
      <c r="Q71" s="82"/>
      <c r="R71" s="82"/>
      <c r="S71" s="82"/>
      <c r="T71" s="82"/>
      <c r="U71" s="82"/>
      <c r="V71" s="82"/>
      <c r="W71" s="82"/>
      <c r="X71" s="82"/>
    </row>
    <row r="72" spans="1:24" s="84" customFormat="1" x14ac:dyDescent="0.25">
      <c r="A72" s="86"/>
      <c r="B72" s="17"/>
      <c r="P72" s="82"/>
      <c r="Q72" s="82"/>
      <c r="R72" s="82"/>
      <c r="S72" s="82"/>
      <c r="T72" s="82"/>
      <c r="U72" s="82"/>
      <c r="V72" s="82"/>
      <c r="W72" s="82"/>
      <c r="X72" s="82"/>
    </row>
    <row r="73" spans="1:24" s="84" customFormat="1" x14ac:dyDescent="0.25">
      <c r="A73" s="86"/>
      <c r="B73" s="17"/>
      <c r="P73" s="82"/>
      <c r="Q73" s="82"/>
      <c r="R73" s="82"/>
      <c r="S73" s="82"/>
      <c r="T73" s="82"/>
      <c r="U73" s="82"/>
      <c r="V73" s="82"/>
      <c r="W73" s="82"/>
      <c r="X73" s="82"/>
    </row>
    <row r="74" spans="1:24" s="84" customFormat="1" x14ac:dyDescent="0.25">
      <c r="A74" s="86"/>
      <c r="B74" s="17"/>
      <c r="P74" s="82"/>
      <c r="Q74" s="82"/>
      <c r="R74" s="82"/>
      <c r="S74" s="82"/>
      <c r="T74" s="82"/>
      <c r="U74" s="82"/>
      <c r="V74" s="82"/>
      <c r="W74" s="82"/>
      <c r="X74" s="82"/>
    </row>
    <row r="75" spans="1:24" s="84" customFormat="1" x14ac:dyDescent="0.25">
      <c r="A75" s="86"/>
      <c r="B75" s="17"/>
      <c r="P75" s="82"/>
      <c r="Q75" s="82"/>
      <c r="R75" s="82"/>
      <c r="S75" s="82"/>
      <c r="T75" s="82"/>
      <c r="U75" s="82"/>
      <c r="V75" s="82"/>
      <c r="W75" s="82"/>
      <c r="X75" s="82"/>
    </row>
    <row r="76" spans="1:24" s="84" customFormat="1" x14ac:dyDescent="0.25">
      <c r="A76" s="86"/>
      <c r="B76" s="17"/>
      <c r="P76" s="82"/>
      <c r="Q76" s="82"/>
      <c r="R76" s="82"/>
      <c r="S76" s="82"/>
      <c r="T76" s="82"/>
      <c r="U76" s="82"/>
      <c r="V76" s="82"/>
      <c r="W76" s="82"/>
      <c r="X76" s="82"/>
    </row>
    <row r="77" spans="1:24" s="84" customFormat="1" x14ac:dyDescent="0.25">
      <c r="A77" s="86"/>
      <c r="B77" s="17"/>
      <c r="P77" s="82"/>
      <c r="Q77" s="82"/>
      <c r="R77" s="82"/>
      <c r="S77" s="82"/>
      <c r="T77" s="82"/>
      <c r="U77" s="82"/>
      <c r="V77" s="82"/>
      <c r="W77" s="82"/>
      <c r="X77" s="82"/>
    </row>
    <row r="78" spans="1:24" s="84" customFormat="1" x14ac:dyDescent="0.25">
      <c r="A78" s="86"/>
      <c r="B78" s="17"/>
      <c r="P78" s="82"/>
      <c r="Q78" s="82"/>
      <c r="R78" s="82"/>
      <c r="S78" s="82"/>
      <c r="T78" s="82"/>
      <c r="U78" s="82"/>
      <c r="V78" s="82"/>
      <c r="W78" s="82"/>
      <c r="X78" s="82"/>
    </row>
    <row r="79" spans="1:24" s="84" customFormat="1" x14ac:dyDescent="0.25">
      <c r="A79" s="86"/>
      <c r="B79" s="17"/>
      <c r="P79" s="82"/>
      <c r="Q79" s="82"/>
      <c r="R79" s="82"/>
      <c r="S79" s="82"/>
      <c r="T79" s="82"/>
      <c r="U79" s="82"/>
      <c r="V79" s="82"/>
      <c r="W79" s="82"/>
      <c r="X79" s="82"/>
    </row>
    <row r="80" spans="1:24" s="84" customFormat="1" x14ac:dyDescent="0.25">
      <c r="A80" s="86"/>
      <c r="B80" s="17"/>
      <c r="P80" s="82"/>
      <c r="Q80" s="82"/>
      <c r="R80" s="82"/>
      <c r="S80" s="82"/>
      <c r="T80" s="82"/>
      <c r="U80" s="82"/>
      <c r="V80" s="82"/>
      <c r="W80" s="82"/>
      <c r="X80" s="82"/>
    </row>
  </sheetData>
  <phoneticPr fontId="10" type="noConversion"/>
  <pageMargins left="0.25" right="0.25" top="0.5" bottom="0.5" header="0.3" footer="0.3"/>
  <pageSetup fitToHeight="2" orientation="landscape" r:id="rId1"/>
  <headerFooter>
    <oddFooter>&amp;L&amp;9&amp;A&amp;C&amp;10page &amp;P of &amp;N&amp;R&amp;9&amp;D</oddFooter>
  </headerFooter>
  <ignoredErrors>
    <ignoredError sqref="C32:H34 C17:H19 E16:I16 J7:J19 K7:K17 P7:P34 L7:L19 M7:M19 C21:H21 J21:J35 L21:L34 M21:M32 C20:M20 C5:M5 N5:N21 Q23:Q34 Q8:Q21 Q7 Q22 O5:O34" unlockedFormula="1"/>
  </ignoredError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31</vt:i4>
      </vt:variant>
    </vt:vector>
  </HeadingPairs>
  <TitlesOfParts>
    <vt:vector size="51" baseType="lpstr">
      <vt:lpstr>Fiscal Years</vt:lpstr>
      <vt:lpstr>Assumptions</vt:lpstr>
      <vt:lpstr>Change Log</vt:lpstr>
      <vt:lpstr>Summary</vt:lpstr>
      <vt:lpstr>Revenues</vt:lpstr>
      <vt:lpstr>Tax Levy</vt:lpstr>
      <vt:lpstr>State Aid</vt:lpstr>
      <vt:lpstr>Local Receipts</vt:lpstr>
      <vt:lpstr>Offset Receipts</vt:lpstr>
      <vt:lpstr>Available Funds</vt:lpstr>
      <vt:lpstr>Expenditures</vt:lpstr>
      <vt:lpstr>Enterprise Funds</vt:lpstr>
      <vt:lpstr>CPF</vt:lpstr>
      <vt:lpstr>Debt</vt:lpstr>
      <vt:lpstr>Snow &amp; Ice</vt:lpstr>
      <vt:lpstr>Position Control</vt:lpstr>
      <vt:lpstr>COLA</vt:lpstr>
      <vt:lpstr>NSS</vt:lpstr>
      <vt:lpstr>__ RSD 1</vt:lpstr>
      <vt:lpstr>__ RSD 2</vt:lpstr>
      <vt:lpstr>'__ RSD 1'!Print_Area</vt:lpstr>
      <vt:lpstr>'__ RSD 2'!Print_Area</vt:lpstr>
      <vt:lpstr>Assumptions!Print_Area</vt:lpstr>
      <vt:lpstr>'Available Funds'!Print_Area</vt:lpstr>
      <vt:lpstr>'Change Log'!Print_Area</vt:lpstr>
      <vt:lpstr>COLA!Print_Area</vt:lpstr>
      <vt:lpstr>CPF!Print_Area</vt:lpstr>
      <vt:lpstr>Debt!Print_Area</vt:lpstr>
      <vt:lpstr>'Enterprise Funds'!Print_Area</vt:lpstr>
      <vt:lpstr>Expenditures!Print_Area</vt:lpstr>
      <vt:lpstr>'Local Receipts'!Print_Area</vt:lpstr>
      <vt:lpstr>NSS!Print_Area</vt:lpstr>
      <vt:lpstr>'Offset Receipts'!Print_Area</vt:lpstr>
      <vt:lpstr>'Position Control'!Print_Area</vt:lpstr>
      <vt:lpstr>Revenues!Print_Area</vt:lpstr>
      <vt:lpstr>'State Aid'!Print_Area</vt:lpstr>
      <vt:lpstr>Summary!Print_Area</vt:lpstr>
      <vt:lpstr>'Tax Levy'!Print_Area</vt:lpstr>
      <vt:lpstr>'Available Funds'!Print_Titles</vt:lpstr>
      <vt:lpstr>COLA!Print_Titles</vt:lpstr>
      <vt:lpstr>CPF!Print_Titles</vt:lpstr>
      <vt:lpstr>Debt!Print_Titles</vt:lpstr>
      <vt:lpstr>'Enterprise Funds'!Print_Titles</vt:lpstr>
      <vt:lpstr>Expenditures!Print_Titles</vt:lpstr>
      <vt:lpstr>'Local Receipts'!Print_Titles</vt:lpstr>
      <vt:lpstr>NSS!Print_Titles</vt:lpstr>
      <vt:lpstr>'Offset Receipts'!Print_Titles</vt:lpstr>
      <vt:lpstr>Revenues!Print_Titles</vt:lpstr>
      <vt:lpstr>'State Aid'!Print_Titles</vt:lpstr>
      <vt:lpstr>Summary!Print_Titles</vt:lpstr>
      <vt:lpstr>'Tax Levy'!Print_Titles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Forecast Template</dc:title>
  <dc:creator>Division of Local Services</dc:creator>
  <cp:lastModifiedBy>Ordway, Melinda J. (DOR)</cp:lastModifiedBy>
  <cp:lastPrinted>2020-02-19T22:13:56Z</cp:lastPrinted>
  <dcterms:created xsi:type="dcterms:W3CDTF">2016-01-11T15:30:13Z</dcterms:created>
  <dcterms:modified xsi:type="dcterms:W3CDTF">2026-06-30T15:31:48Z</dcterms:modified>
</cp:coreProperties>
</file>