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0100" windowHeight="7410"/>
  </bookViews>
  <sheets>
    <sheet name="FY21 EI Model " sheetId="1" r:id="rId1"/>
    <sheet name="Spring 2019 CAF" sheetId="2" r:id="rId2"/>
    <sheet name="Rate List" sheetId="3" r:id="rId3"/>
  </sheets>
  <externalReferences>
    <externalReference r:id="rId4"/>
    <externalReference r:id="rId5"/>
  </externalReferences>
  <definedNames>
    <definedName name="Cap">[1]RawDataCalcs!$L$35:$DB$35</definedName>
    <definedName name="Floor">[1]RawDataCalcs!$L$34:$DB$34</definedName>
    <definedName name="_xlnm.Print_Area" localSheetId="0">'FY21 EI Model '!$B$1:$M$44</definedName>
    <definedName name="_xlnm.Print_Area" localSheetId="2">'Rate List'!$F$2:$H$11</definedName>
    <definedName name="_xlnm.Print_Area" localSheetId="1">'Spring 2019 CAF'!$BJ$6:$BX$42</definedName>
    <definedName name="_xlnm.Print_Titles" localSheetId="1">'Spring 2019 CAF'!$A:$A</definedName>
  </definedNames>
  <calcPr calcId="145621"/>
</workbook>
</file>

<file path=xl/calcChain.xml><?xml version="1.0" encoding="utf-8"?>
<calcChain xmlns="http://schemas.openxmlformats.org/spreadsheetml/2006/main">
  <c r="BS39" i="2" l="1"/>
  <c r="BR39" i="2"/>
  <c r="BQ39" i="2"/>
  <c r="BP39" i="2"/>
  <c r="BO39" i="2"/>
  <c r="BN39" i="2"/>
  <c r="BM39" i="2"/>
  <c r="BL39" i="2"/>
  <c r="BU39" i="2" s="1"/>
  <c r="BS38" i="2"/>
  <c r="BR38" i="2"/>
  <c r="BQ38" i="2"/>
  <c r="BP38" i="2"/>
  <c r="BO38" i="2"/>
  <c r="BN38" i="2"/>
  <c r="BM38" i="2"/>
  <c r="BL38" i="2"/>
  <c r="BL35" i="2"/>
  <c r="BU35" i="2" s="1"/>
  <c r="BL34" i="2"/>
  <c r="BS23" i="2"/>
  <c r="BR23" i="2"/>
  <c r="BQ23" i="2"/>
  <c r="BP23" i="2"/>
  <c r="BO23" i="2"/>
  <c r="BN23" i="2"/>
  <c r="BM23" i="2"/>
  <c r="BL23" i="2"/>
  <c r="BU23" i="2" s="1"/>
  <c r="BU25" i="2" s="1"/>
  <c r="BS22" i="2"/>
  <c r="BR22" i="2"/>
  <c r="BQ22" i="2"/>
  <c r="BP22" i="2"/>
  <c r="BO22" i="2"/>
  <c r="BN22" i="2"/>
  <c r="BM22" i="2"/>
  <c r="BL22" i="2"/>
  <c r="BU19" i="2"/>
  <c r="C58" i="1"/>
  <c r="C59" i="1" s="1"/>
  <c r="C61" i="1" s="1"/>
  <c r="D43" i="1"/>
  <c r="E26" i="1"/>
  <c r="F26" i="1" s="1"/>
  <c r="E25" i="1"/>
  <c r="F25" i="1" s="1"/>
  <c r="E24" i="1"/>
  <c r="F24" i="1" s="1"/>
  <c r="E23" i="1"/>
  <c r="F23" i="1" s="1"/>
  <c r="E22" i="1"/>
  <c r="E21" i="1"/>
  <c r="F21" i="1" s="1"/>
  <c r="F20" i="1"/>
  <c r="F19" i="1"/>
  <c r="F18" i="1"/>
  <c r="E17" i="1"/>
  <c r="F17" i="1" s="1"/>
  <c r="E16" i="1"/>
  <c r="F16" i="1" s="1"/>
  <c r="E15" i="1"/>
  <c r="F15" i="1" s="1"/>
  <c r="F10" i="1"/>
  <c r="F9" i="1"/>
  <c r="F8" i="1"/>
  <c r="F7" i="1"/>
  <c r="D7" i="1"/>
  <c r="F6" i="1"/>
  <c r="D6" i="1"/>
  <c r="F5" i="1"/>
  <c r="D5" i="1"/>
  <c r="F4" i="1"/>
  <c r="D4" i="1"/>
  <c r="F3" i="1"/>
  <c r="F12" i="1" s="1"/>
  <c r="F13" i="1" s="1"/>
  <c r="D3" i="1"/>
  <c r="BU41" i="2" l="1"/>
</calcChain>
</file>

<file path=xl/comments1.xml><?xml version="1.0" encoding="utf-8"?>
<comments xmlns="http://schemas.openxmlformats.org/spreadsheetml/2006/main">
  <authors>
    <author>kara</author>
  </authors>
  <commentList>
    <comment ref="L39" authorId="0">
      <text>
        <r>
          <rPr>
            <b/>
            <sz val="14"/>
            <color indexed="81"/>
            <rFont val="Tahoma"/>
            <family val="2"/>
          </rPr>
          <t>kara:</t>
        </r>
        <r>
          <rPr>
            <sz val="14"/>
            <color indexed="81"/>
            <rFont val="Tahoma"/>
            <family val="2"/>
          </rPr>
          <t xml:space="preserve">
removed all program director and this includes 35% of Clinical Team Leader in direct services</t>
        </r>
      </text>
    </comment>
  </commentList>
</comments>
</file>

<file path=xl/sharedStrings.xml><?xml version="1.0" encoding="utf-8"?>
<sst xmlns="http://schemas.openxmlformats.org/spreadsheetml/2006/main" count="237" uniqueCount="191">
  <si>
    <t>Master Look-Up Data</t>
  </si>
  <si>
    <t>Early Intervention</t>
  </si>
  <si>
    <t>Max Productivity Hours Calcs</t>
  </si>
  <si>
    <t>Days</t>
  </si>
  <si>
    <t>Hours</t>
  </si>
  <si>
    <t>Model Budget (FY21 Rate Review)</t>
  </si>
  <si>
    <t>vacation                      (3 weeks)</t>
  </si>
  <si>
    <t>Rate Review model effective 7/1/20</t>
  </si>
  <si>
    <t>sick/ personal           (2 weeks)</t>
  </si>
  <si>
    <t>holidays</t>
  </si>
  <si>
    <t>Position</t>
  </si>
  <si>
    <t>Salary</t>
  </si>
  <si>
    <t>FTE</t>
  </si>
  <si>
    <t>Expense</t>
  </si>
  <si>
    <t>training</t>
  </si>
  <si>
    <t>Program Director</t>
  </si>
  <si>
    <t>travel  (7.5hrs/wk, 44.5 work weeks)</t>
  </si>
  <si>
    <t>Clinical Team Leader</t>
  </si>
  <si>
    <t>supervision                (2.5 hrs/44.5 wks.)</t>
  </si>
  <si>
    <t>Registered Nurse</t>
  </si>
  <si>
    <t>admin/clinical pprwk (5 hrs/44.5 wks)</t>
  </si>
  <si>
    <t>Occupational therapist</t>
  </si>
  <si>
    <t>case mngt /consult  (2.25 hr/44.5wks)</t>
  </si>
  <si>
    <t>Physical therapist</t>
  </si>
  <si>
    <t>Speech pathologist</t>
  </si>
  <si>
    <t>non-direct subtotal:</t>
  </si>
  <si>
    <t>Social Worker (LICSWs, LCSWs)</t>
  </si>
  <si>
    <t>Maximum # productivity hours/FTE</t>
  </si>
  <si>
    <t>Developmental specialist</t>
  </si>
  <si>
    <t>Benchmark Salary</t>
  </si>
  <si>
    <t>Psychologist</t>
  </si>
  <si>
    <t>Nutritionist</t>
  </si>
  <si>
    <t>Secretarial</t>
  </si>
  <si>
    <t>Clerical -billing etc</t>
  </si>
  <si>
    <t>Total Staffing costs:</t>
  </si>
  <si>
    <t>Tax &amp; fringe %:</t>
  </si>
  <si>
    <t>Total Compensation:</t>
  </si>
  <si>
    <t>Direct Care Consultant Services</t>
  </si>
  <si>
    <t>Occupancy</t>
  </si>
  <si>
    <t>per FTE basis:</t>
  </si>
  <si>
    <t>Clerical - billing</t>
  </si>
  <si>
    <t>Other Program Expense</t>
  </si>
  <si>
    <t>(staff training;staff travel; meals, etc)</t>
  </si>
  <si>
    <t>Prg Supplies,Supp, Prof.fees</t>
  </si>
  <si>
    <t>Total Reimb excl M&amp;G</t>
  </si>
  <si>
    <t>Admin. Allocation</t>
  </si>
  <si>
    <t>PFLMA Trust Contribution</t>
  </si>
  <si>
    <t>TOTAL</t>
  </si>
  <si>
    <t>Benchmark Expenses</t>
  </si>
  <si>
    <t>CAF:</t>
  </si>
  <si>
    <t>(a prospective CAF)</t>
  </si>
  <si>
    <t>Taxes &amp; Fringe</t>
  </si>
  <si>
    <t>Total Reimb exp with CAF:</t>
  </si>
  <si>
    <t>Max product.hrs</t>
  </si>
  <si>
    <t>Other Program Expenses</t>
  </si>
  <si>
    <t>FTE product #:</t>
  </si>
  <si>
    <t>Tot productive hrs:</t>
  </si>
  <si>
    <t>per hour rate:</t>
  </si>
  <si>
    <t>% increase:</t>
  </si>
  <si>
    <t>CAF Rate</t>
  </si>
  <si>
    <t>Per 15 minutes</t>
  </si>
  <si>
    <t>Weekley non Billable Hours</t>
  </si>
  <si>
    <t>Weekly Billable Hours</t>
  </si>
  <si>
    <t>Scheduled Hours</t>
  </si>
  <si>
    <t>Productivity</t>
  </si>
  <si>
    <t>Massachusetts Economic Indicators</t>
  </si>
  <si>
    <t>IHS Markit, Spring 2019 Forecast</t>
  </si>
  <si>
    <t>Prepared by Michael Lynch, 781-301-9129</t>
  </si>
  <si>
    <t>FY17</t>
  </si>
  <si>
    <t>FY18</t>
  </si>
  <si>
    <t>FY19</t>
  </si>
  <si>
    <t>FY20</t>
  </si>
  <si>
    <t>FY21</t>
  </si>
  <si>
    <t>FY22</t>
  </si>
  <si>
    <t>FY23</t>
  </si>
  <si>
    <t>NAME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</si>
  <si>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</si>
  <si>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</si>
  <si>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</si>
  <si>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</si>
  <si>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</si>
  <si>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</si>
  <si>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</si>
  <si>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</si>
  <si>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</si>
  <si>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</si>
  <si>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</si>
  <si>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</si>
  <si>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</si>
  <si>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</si>
  <si>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</si>
  <si>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</si>
  <si>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</si>
  <si>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</si>
  <si>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</si>
  <si>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</si>
  <si>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</si>
  <si>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</si>
  <si>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</si>
  <si>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</si>
  <si>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</si>
  <si>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</si>
  <si>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</si>
  <si>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</si>
  <si>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</si>
  <si>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</si>
  <si>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</si>
  <si>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</si>
  <si>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</si>
  <si>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</si>
  <si>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</si>
  <si>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</si>
  <si>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</si>
  <si>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</si>
  <si>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</si>
  <si>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</si>
  <si>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</si>
  <si>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</si>
  <si>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</si>
  <si>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</si>
  <si>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</si>
  <si>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</si>
  <si>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</si>
  <si>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</si>
  <si>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</si>
  <si>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</si>
  <si>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</si>
  <si>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</si>
  <si>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</si>
  <si>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</si>
  <si>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</si>
  <si>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</si>
  <si>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</si>
  <si>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</si>
  <si>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</si>
  <si>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</si>
  <si>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</si>
  <si>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</si>
  <si>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</si>
  <si>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</si>
  <si>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</si>
  <si>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</si>
  <si>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</si>
  <si>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</si>
  <si>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</si>
  <si>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</si>
  <si>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</si>
  <si>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</si>
  <si>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</si>
  <si>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</si>
  <si>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</si>
  <si>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</si>
  <si>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</si>
  <si>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</si>
  <si>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</si>
  <si>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</si>
  <si>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LABEL</t>
  </si>
  <si>
    <t>CPI--BASELINE SCENARIO (1982-84=1)</t>
  </si>
  <si>
    <t>CPIBASEMA</t>
  </si>
  <si>
    <t>CPI--OPTIMISTIC SCENARIO (1982-84=1)</t>
  </si>
  <si>
    <t>CPIOPTMA</t>
  </si>
  <si>
    <t>CPI--PESSIMISTIC SCENARIO (1982-84=1)</t>
  </si>
  <si>
    <t>CPIPESSMA</t>
  </si>
  <si>
    <t>Rate-to-rate CAF</t>
  </si>
  <si>
    <t>Assumption for Rate Reviews that are to be promulgated  XXXX</t>
  </si>
  <si>
    <t xml:space="preserve">Base period: </t>
  </si>
  <si>
    <t>Average</t>
  </si>
  <si>
    <t xml:space="preserve">Prospective rate period: </t>
  </si>
  <si>
    <t>FY19 - FY20</t>
  </si>
  <si>
    <t>Assumption for Rate Reviews that are to be promulgated  on July 1, 2020</t>
  </si>
  <si>
    <t>FY20Q4</t>
  </si>
  <si>
    <t>FY21 - FY22</t>
  </si>
  <si>
    <t>Code</t>
  </si>
  <si>
    <t>Service Description</t>
  </si>
  <si>
    <t>Proposed Rate</t>
  </si>
  <si>
    <t>H2015</t>
  </si>
  <si>
    <t>Child visist - day care</t>
  </si>
  <si>
    <t>Child visist - Hospital</t>
  </si>
  <si>
    <t>Child Visit</t>
  </si>
  <si>
    <t>T1015</t>
  </si>
  <si>
    <t>Center based Individual</t>
  </si>
  <si>
    <t>96153-U1</t>
  </si>
  <si>
    <t>EI-only child group</t>
  </si>
  <si>
    <t>96153-U2</t>
  </si>
  <si>
    <t>Community Child group</t>
  </si>
  <si>
    <t>T1027</t>
  </si>
  <si>
    <t>parent focused group</t>
  </si>
  <si>
    <t>T1023</t>
  </si>
  <si>
    <t>screening</t>
  </si>
  <si>
    <t>T1024</t>
  </si>
  <si>
    <t>Assessment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</si>
</sst>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"/>
    <numFmt numFmtId="165" formatCode="0.0"/>
    <numFmt numFmtId="166" formatCode="0.0%"/>
    <numFmt numFmtId="167" formatCode="&quot;$&quot;#,##0"/>
    <numFmt numFmtId="168" formatCode="0.00000"/>
    <numFmt numFmtId="169" formatCode="\$#,##0.00"/>
    <numFmt numFmtId="170" formatCode="&quot;$&quot;#,##0.000_);\(&quot;$&quot;#,##0.000\)"/>
    <numFmt numFmtId="171" formatCode="0.000"/>
    <numFmt numFmtId="172" formatCode="&quot;$&quot;#,##0.00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rgb="FFFF0000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indexed="12"/>
      <name val="Arial"/>
      <family val="2"/>
    </font>
    <font>
      <sz val="20"/>
      <name val="Arial"/>
      <family val="2"/>
    </font>
    <font>
      <b/>
      <sz val="20"/>
      <color indexed="8"/>
      <name val="Arial"/>
      <family val="2"/>
    </font>
    <font>
      <sz val="10"/>
      <color rgb="FFFF0000"/>
      <name val="Arial"/>
      <family val="2"/>
    </font>
    <font>
      <sz val="14"/>
      <name val="Arial"/>
      <family val="2"/>
    </font>
    <font>
      <sz val="14"/>
      <color theme="3" tint="0.39997558519241921"/>
      <name val="Arial"/>
      <family val="2"/>
    </font>
    <font>
      <b/>
      <sz val="14"/>
      <color indexed="12"/>
      <name val="Arial"/>
      <family val="2"/>
    </font>
    <font>
      <sz val="12"/>
      <color theme="1"/>
      <name val="Arial"/>
      <family val="2"/>
    </font>
    <font>
      <b/>
      <sz val="16"/>
      <color rgb="FFFF0000"/>
      <name val="Arial"/>
      <family val="2"/>
    </font>
    <font>
      <i/>
      <sz val="16"/>
      <color indexed="8"/>
      <name val="Arial"/>
      <family val="2"/>
    </font>
    <font>
      <sz val="16"/>
      <color indexed="8"/>
      <name val="Arial"/>
      <family val="2"/>
    </font>
    <font>
      <b/>
      <sz val="16"/>
      <color indexed="8"/>
      <name val="Arial"/>
      <family val="2"/>
    </font>
    <font>
      <sz val="16"/>
      <name val="Arial"/>
      <family val="2"/>
    </font>
    <font>
      <sz val="11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sz val="14"/>
      <color indexed="17"/>
      <name val="Arial"/>
      <family val="2"/>
    </font>
    <font>
      <b/>
      <sz val="16"/>
      <name val="Arial"/>
      <family val="2"/>
    </font>
    <font>
      <sz val="14"/>
      <color theme="0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4"/>
      <color rgb="FF008000"/>
      <name val="Arial"/>
      <family val="2"/>
    </font>
    <font>
      <sz val="14"/>
      <color rgb="FF00B050"/>
      <name val="Arial"/>
      <family val="2"/>
    </font>
    <font>
      <u/>
      <sz val="16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4"/>
      <color rgb="FF008000"/>
      <name val="Arial"/>
      <family val="2"/>
    </font>
    <font>
      <sz val="16"/>
      <name val="Calibri"/>
      <family val="2"/>
      <scheme val="minor"/>
    </font>
    <font>
      <sz val="10"/>
      <name val="Arial"/>
      <family val="2"/>
    </font>
    <font>
      <sz val="10"/>
      <color theme="3" tint="0.39997558519241921"/>
      <name val="Arial"/>
      <family val="2"/>
    </font>
    <font>
      <b/>
      <sz val="10"/>
      <name val="Arial"/>
      <family val="2"/>
    </font>
    <font>
      <b/>
      <sz val="10"/>
      <color theme="3" tint="0.39997558519241921"/>
      <name val="Arial"/>
      <family val="2"/>
    </font>
    <font>
      <b/>
      <sz val="10"/>
      <color theme="1"/>
      <name val="Arial"/>
      <family val="2"/>
    </font>
    <font>
      <sz val="10"/>
      <color rgb="FF00B050"/>
      <name val="Arial"/>
      <family val="2"/>
    </font>
    <font>
      <sz val="14"/>
      <color theme="1"/>
      <name val="Calibri"/>
      <family val="2"/>
      <scheme val="minor"/>
    </font>
    <font>
      <b/>
      <sz val="14"/>
      <color indexed="81"/>
      <name val="Tahoma"/>
      <family val="2"/>
    </font>
    <font>
      <sz val="14"/>
      <color indexed="81"/>
      <name val="Tahoma"/>
      <family val="2"/>
    </font>
    <font>
      <sz val="11"/>
      <color theme="1"/>
      <name val="Calibri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b/>
      <u/>
      <sz val="10"/>
      <name val="Arial"/>
      <family val="2"/>
    </font>
    <font>
      <sz val="11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46" fillId="0" borderId="0"/>
    <xf numFmtId="9" fontId="37" fillId="0" borderId="0" applyFont="0" applyFill="0" applyBorder="0" applyAlignment="0" applyProtection="0"/>
  </cellStyleXfs>
  <cellXfs count="229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2" xfId="0" applyFont="1" applyBorder="1"/>
    <xf numFmtId="0" fontId="4" fillId="0" borderId="3" xfId="0" applyFont="1" applyFill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" fontId="8" fillId="0" borderId="3" xfId="0" applyNumberFormat="1" applyFont="1" applyFill="1" applyBorder="1" applyAlignment="1">
      <alignment horizontal="left"/>
    </xf>
    <xf numFmtId="0" fontId="9" fillId="0" borderId="4" xfId="0" applyNumberFormat="1" applyFont="1" applyBorder="1" applyAlignment="1">
      <alignment horizontal="center"/>
    </xf>
    <xf numFmtId="0" fontId="5" fillId="0" borderId="5" xfId="0" applyFont="1" applyBorder="1"/>
    <xf numFmtId="0" fontId="11" fillId="0" borderId="0" xfId="0" applyFont="1" applyAlignment="1">
      <alignment horizontal="center"/>
    </xf>
    <xf numFmtId="0" fontId="12" fillId="0" borderId="8" xfId="0" applyFont="1" applyBorder="1"/>
    <xf numFmtId="0" fontId="13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right"/>
    </xf>
    <xf numFmtId="165" fontId="12" fillId="0" borderId="9" xfId="0" applyNumberFormat="1" applyFont="1" applyBorder="1" applyAlignment="1">
      <alignment horizontal="center"/>
    </xf>
    <xf numFmtId="0" fontId="15" fillId="0" borderId="0" xfId="0" applyFont="1" applyBorder="1"/>
    <xf numFmtId="0" fontId="2" fillId="0" borderId="0" xfId="0" applyFont="1"/>
    <xf numFmtId="0" fontId="17" fillId="0" borderId="8" xfId="0" applyFont="1" applyFill="1" applyBorder="1"/>
    <xf numFmtId="0" fontId="18" fillId="0" borderId="0" xfId="0" applyFont="1" applyFill="1" applyBorder="1"/>
    <xf numFmtId="0" fontId="18" fillId="0" borderId="0" xfId="0" applyFont="1" applyFill="1" applyBorder="1" applyAlignment="1">
      <alignment horizontal="center"/>
    </xf>
    <xf numFmtId="0" fontId="18" fillId="0" borderId="9" xfId="0" applyFont="1" applyFill="1" applyBorder="1" applyAlignment="1">
      <alignment horizontal="right"/>
    </xf>
    <xf numFmtId="0" fontId="19" fillId="0" borderId="11" xfId="0" applyFont="1" applyFill="1" applyBorder="1"/>
    <xf numFmtId="0" fontId="19" fillId="0" borderId="12" xfId="0" applyFont="1" applyFill="1" applyBorder="1"/>
    <xf numFmtId="0" fontId="19" fillId="0" borderId="12" xfId="0" applyFont="1" applyFill="1" applyBorder="1" applyAlignment="1">
      <alignment horizontal="center"/>
    </xf>
    <xf numFmtId="0" fontId="19" fillId="0" borderId="13" xfId="0" applyFont="1" applyFill="1" applyBorder="1" applyAlignment="1">
      <alignment horizontal="right"/>
    </xf>
    <xf numFmtId="0" fontId="12" fillId="0" borderId="8" xfId="0" applyFont="1" applyBorder="1" applyAlignment="1">
      <alignment horizontal="left"/>
    </xf>
    <xf numFmtId="1" fontId="14" fillId="0" borderId="0" xfId="0" applyNumberFormat="1" applyFont="1" applyFill="1" applyBorder="1" applyAlignment="1">
      <alignment horizontal="center"/>
    </xf>
    <xf numFmtId="0" fontId="20" fillId="0" borderId="14" xfId="0" applyFont="1" applyFill="1" applyBorder="1" applyAlignment="1"/>
    <xf numFmtId="0" fontId="20" fillId="0" borderId="0" xfId="0" applyFont="1" applyFill="1" applyBorder="1"/>
    <xf numFmtId="6" fontId="20" fillId="0" borderId="0" xfId="0" applyNumberFormat="1" applyFont="1" applyFill="1" applyBorder="1" applyAlignment="1">
      <alignment horizontal="center"/>
    </xf>
    <xf numFmtId="4" fontId="20" fillId="0" borderId="0" xfId="0" applyNumberFormat="1" applyFont="1" applyFill="1" applyBorder="1" applyAlignment="1">
      <alignment horizontal="center"/>
    </xf>
    <xf numFmtId="5" fontId="20" fillId="0" borderId="9" xfId="0" applyNumberFormat="1" applyFont="1" applyFill="1" applyBorder="1" applyAlignment="1">
      <alignment horizontal="right"/>
    </xf>
    <xf numFmtId="165" fontId="14" fillId="0" borderId="0" xfId="0" applyNumberFormat="1" applyFont="1" applyFill="1" applyBorder="1" applyAlignment="1">
      <alignment horizontal="right"/>
    </xf>
    <xf numFmtId="0" fontId="20" fillId="0" borderId="8" xfId="0" applyFont="1" applyFill="1" applyBorder="1" applyAlignment="1"/>
    <xf numFmtId="166" fontId="12" fillId="0" borderId="0" xfId="3" applyNumberFormat="1" applyFont="1" applyFill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2" fillId="0" borderId="0" xfId="0" applyFont="1" applyBorder="1"/>
    <xf numFmtId="0" fontId="22" fillId="0" borderId="9" xfId="0" applyFont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4" fillId="0" borderId="0" xfId="0" applyFont="1" applyBorder="1"/>
    <xf numFmtId="164" fontId="24" fillId="0" borderId="0" xfId="0" applyNumberFormat="1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23" fillId="0" borderId="0" xfId="0" applyFont="1" applyBorder="1" applyAlignment="1">
      <alignment horizontal="center"/>
    </xf>
    <xf numFmtId="0" fontId="12" fillId="0" borderId="0" xfId="0" applyFont="1" applyBorder="1" applyAlignment="1"/>
    <xf numFmtId="164" fontId="12" fillId="0" borderId="0" xfId="0" applyNumberFormat="1" applyFont="1" applyBorder="1"/>
    <xf numFmtId="6" fontId="25" fillId="0" borderId="0" xfId="0" applyNumberFormat="1" applyFont="1" applyBorder="1" applyAlignment="1">
      <alignment horizontal="center"/>
    </xf>
    <xf numFmtId="1" fontId="12" fillId="0" borderId="9" xfId="0" applyNumberFormat="1" applyFont="1" applyBorder="1" applyAlignment="1">
      <alignment horizontal="center"/>
    </xf>
    <xf numFmtId="0" fontId="20" fillId="0" borderId="8" xfId="0" applyFont="1" applyFill="1" applyBorder="1"/>
    <xf numFmtId="0" fontId="26" fillId="0" borderId="0" xfId="0" applyFont="1" applyFill="1" applyBorder="1"/>
    <xf numFmtId="0" fontId="11" fillId="0" borderId="0" xfId="0" applyFont="1" applyBorder="1" applyAlignment="1">
      <alignment horizontal="center"/>
    </xf>
    <xf numFmtId="0" fontId="24" fillId="0" borderId="15" xfId="0" applyFont="1" applyBorder="1"/>
    <xf numFmtId="0" fontId="24" fillId="0" borderId="6" xfId="0" applyFont="1" applyBorder="1"/>
    <xf numFmtId="164" fontId="24" fillId="0" borderId="6" xfId="0" applyNumberFormat="1" applyFont="1" applyBorder="1" applyAlignment="1">
      <alignment horizontal="center"/>
    </xf>
    <xf numFmtId="1" fontId="12" fillId="0" borderId="16" xfId="0" applyNumberFormat="1" applyFont="1" applyFill="1" applyBorder="1" applyAlignment="1">
      <alignment horizontal="center"/>
    </xf>
    <xf numFmtId="0" fontId="24" fillId="0" borderId="12" xfId="0" applyFont="1" applyBorder="1"/>
    <xf numFmtId="164" fontId="24" fillId="0" borderId="12" xfId="0" applyNumberFormat="1" applyFont="1" applyBorder="1" applyAlignment="1">
      <alignment horizontal="center"/>
    </xf>
    <xf numFmtId="0" fontId="12" fillId="0" borderId="17" xfId="0" applyFont="1" applyBorder="1" applyAlignment="1"/>
    <xf numFmtId="6" fontId="27" fillId="0" borderId="0" xfId="0" applyNumberFormat="1" applyFont="1" applyFill="1" applyAlignment="1">
      <alignment horizontal="center"/>
    </xf>
    <xf numFmtId="167" fontId="12" fillId="0" borderId="9" xfId="0" applyNumberFormat="1" applyFont="1" applyBorder="1"/>
    <xf numFmtId="0" fontId="28" fillId="0" borderId="0" xfId="0" applyFont="1" applyBorder="1"/>
    <xf numFmtId="0" fontId="20" fillId="0" borderId="11" xfId="0" applyFont="1" applyFill="1" applyBorder="1"/>
    <xf numFmtId="0" fontId="26" fillId="0" borderId="12" xfId="0" applyFont="1" applyFill="1" applyBorder="1"/>
    <xf numFmtId="6" fontId="20" fillId="0" borderId="12" xfId="0" applyNumberFormat="1" applyFont="1" applyFill="1" applyBorder="1" applyAlignment="1">
      <alignment horizontal="center"/>
    </xf>
    <xf numFmtId="4" fontId="20" fillId="0" borderId="12" xfId="0" applyNumberFormat="1" applyFont="1" applyFill="1" applyBorder="1" applyAlignment="1">
      <alignment horizontal="center"/>
    </xf>
    <xf numFmtId="5" fontId="20" fillId="0" borderId="13" xfId="0" applyNumberFormat="1" applyFont="1" applyFill="1" applyBorder="1" applyAlignment="1">
      <alignment horizontal="right"/>
    </xf>
    <xf numFmtId="165" fontId="12" fillId="0" borderId="0" xfId="0" applyNumberFormat="1" applyFont="1" applyBorder="1"/>
    <xf numFmtId="0" fontId="20" fillId="0" borderId="11" xfId="0" applyFont="1" applyFill="1" applyBorder="1" applyAlignment="1">
      <alignment horizontal="right"/>
    </xf>
    <xf numFmtId="42" fontId="20" fillId="0" borderId="18" xfId="0" applyNumberFormat="1" applyFont="1" applyFill="1" applyBorder="1"/>
    <xf numFmtId="10" fontId="20" fillId="0" borderId="0" xfId="0" applyNumberFormat="1" applyFont="1" applyFill="1" applyBorder="1" applyAlignment="1">
      <alignment horizontal="center"/>
    </xf>
    <xf numFmtId="44" fontId="26" fillId="0" borderId="0" xfId="0" applyNumberFormat="1" applyFont="1" applyFill="1" applyBorder="1" applyAlignment="1">
      <alignment horizontal="center"/>
    </xf>
    <xf numFmtId="42" fontId="26" fillId="0" borderId="9" xfId="0" applyNumberFormat="1" applyFont="1" applyFill="1" applyBorder="1" applyAlignment="1">
      <alignment horizontal="right"/>
    </xf>
    <xf numFmtId="0" fontId="15" fillId="0" borderId="8" xfId="0" applyFont="1" applyBorder="1"/>
    <xf numFmtId="10" fontId="20" fillId="0" borderId="12" xfId="0" applyNumberFormat="1" applyFont="1" applyFill="1" applyBorder="1" applyAlignment="1">
      <alignment horizontal="center"/>
    </xf>
    <xf numFmtId="44" fontId="26" fillId="0" borderId="12" xfId="0" applyNumberFormat="1" applyFont="1" applyFill="1" applyBorder="1" applyAlignment="1">
      <alignment horizontal="center"/>
    </xf>
    <xf numFmtId="0" fontId="29" fillId="0" borderId="0" xfId="0" applyFont="1" applyBorder="1"/>
    <xf numFmtId="0" fontId="20" fillId="0" borderId="12" xfId="0" applyFont="1" applyFill="1" applyBorder="1"/>
    <xf numFmtId="0" fontId="20" fillId="0" borderId="12" xfId="0" applyFont="1" applyFill="1" applyBorder="1" applyAlignment="1">
      <alignment horizontal="center"/>
    </xf>
    <xf numFmtId="5" fontId="20" fillId="0" borderId="19" xfId="0" applyNumberFormat="1" applyFont="1" applyFill="1" applyBorder="1" applyAlignment="1">
      <alignment horizontal="right"/>
    </xf>
    <xf numFmtId="0" fontId="29" fillId="0" borderId="0" xfId="0" applyFont="1" applyFill="1" applyBorder="1"/>
    <xf numFmtId="164" fontId="12" fillId="0" borderId="0" xfId="0" applyNumberFormat="1" applyFont="1" applyFill="1" applyBorder="1"/>
    <xf numFmtId="0" fontId="28" fillId="0" borderId="0" xfId="0" applyFont="1" applyFill="1" applyBorder="1"/>
    <xf numFmtId="167" fontId="12" fillId="0" borderId="9" xfId="0" applyNumberFormat="1" applyFont="1" applyFill="1" applyBorder="1"/>
    <xf numFmtId="164" fontId="20" fillId="0" borderId="8" xfId="0" applyNumberFormat="1" applyFont="1" applyFill="1" applyBorder="1"/>
    <xf numFmtId="8" fontId="20" fillId="0" borderId="0" xfId="0" applyNumberFormat="1" applyFont="1" applyFill="1" applyBorder="1" applyAlignment="1">
      <alignment horizontal="center"/>
    </xf>
    <xf numFmtId="5" fontId="20" fillId="0" borderId="20" xfId="0" applyNumberFormat="1" applyFont="1" applyFill="1" applyBorder="1" applyAlignment="1">
      <alignment horizontal="right"/>
    </xf>
    <xf numFmtId="0" fontId="29" fillId="0" borderId="0" xfId="0" applyFont="1" applyFill="1"/>
    <xf numFmtId="165" fontId="20" fillId="0" borderId="8" xfId="0" applyNumberFormat="1" applyFont="1" applyFill="1" applyBorder="1"/>
    <xf numFmtId="44" fontId="20" fillId="0" borderId="0" xfId="0" applyNumberFormat="1" applyFont="1" applyFill="1" applyBorder="1" applyAlignment="1">
      <alignment horizontal="center"/>
    </xf>
    <xf numFmtId="0" fontId="29" fillId="0" borderId="8" xfId="0" applyFont="1" applyFill="1" applyBorder="1"/>
    <xf numFmtId="164" fontId="30" fillId="0" borderId="0" xfId="0" applyNumberFormat="1" applyFont="1" applyFill="1" applyBorder="1"/>
    <xf numFmtId="164" fontId="12" fillId="0" borderId="11" xfId="0" applyNumberFormat="1" applyFont="1" applyFill="1" applyBorder="1"/>
    <xf numFmtId="164" fontId="12" fillId="0" borderId="12" xfId="0" applyNumberFormat="1" applyFont="1" applyFill="1" applyBorder="1"/>
    <xf numFmtId="1" fontId="24" fillId="0" borderId="12" xfId="0" applyNumberFormat="1" applyFont="1" applyFill="1" applyBorder="1" applyAlignment="1"/>
    <xf numFmtId="6" fontId="27" fillId="0" borderId="12" xfId="0" applyNumberFormat="1" applyFont="1" applyFill="1" applyBorder="1" applyAlignment="1">
      <alignment horizontal="center"/>
    </xf>
    <xf numFmtId="167" fontId="20" fillId="0" borderId="0" xfId="0" applyNumberFormat="1" applyFont="1" applyFill="1" applyBorder="1" applyAlignment="1">
      <alignment horizontal="center"/>
    </xf>
    <xf numFmtId="0" fontId="28" fillId="0" borderId="8" xfId="0" applyFont="1" applyFill="1" applyBorder="1"/>
    <xf numFmtId="164" fontId="12" fillId="0" borderId="0" xfId="0" applyNumberFormat="1" applyFont="1" applyFill="1" applyBorder="1" applyAlignment="1">
      <alignment horizontal="right"/>
    </xf>
    <xf numFmtId="0" fontId="28" fillId="0" borderId="17" xfId="0" quotePrefix="1" applyNumberFormat="1" applyFont="1" applyFill="1" applyBorder="1" applyAlignment="1">
      <alignment horizontal="center"/>
    </xf>
    <xf numFmtId="0" fontId="28" fillId="0" borderId="20" xfId="0" quotePrefix="1" applyNumberFormat="1" applyFont="1" applyFill="1" applyBorder="1" applyAlignment="1">
      <alignment horizontal="center"/>
    </xf>
    <xf numFmtId="0" fontId="20" fillId="0" borderId="8" xfId="0" applyFont="1" applyFill="1" applyBorder="1" applyAlignment="1">
      <alignment horizontal="right" vertical="center"/>
    </xf>
    <xf numFmtId="0" fontId="20" fillId="0" borderId="9" xfId="0" applyFont="1" applyFill="1" applyBorder="1" applyAlignment="1">
      <alignment horizontal="right"/>
    </xf>
    <xf numFmtId="164" fontId="28" fillId="0" borderId="8" xfId="0" applyNumberFormat="1" applyFont="1" applyFill="1" applyBorder="1"/>
    <xf numFmtId="2" fontId="13" fillId="0" borderId="0" xfId="0" applyNumberFormat="1" applyFont="1" applyFill="1" applyBorder="1" applyAlignment="1">
      <alignment horizontal="center"/>
    </xf>
    <xf numFmtId="2" fontId="13" fillId="0" borderId="9" xfId="0" applyNumberFormat="1" applyFont="1" applyFill="1" applyBorder="1" applyAlignment="1">
      <alignment horizontal="center"/>
    </xf>
    <xf numFmtId="0" fontId="0" fillId="0" borderId="0" xfId="0" applyBorder="1"/>
    <xf numFmtId="164" fontId="12" fillId="0" borderId="8" xfId="0" applyNumberFormat="1" applyFont="1" applyFill="1" applyBorder="1"/>
    <xf numFmtId="10" fontId="13" fillId="0" borderId="0" xfId="0" applyNumberFormat="1" applyFont="1" applyFill="1" applyBorder="1" applyAlignment="1">
      <alignment horizontal="center"/>
    </xf>
    <xf numFmtId="167" fontId="29" fillId="0" borderId="0" xfId="0" applyNumberFormat="1" applyFont="1" applyFill="1"/>
    <xf numFmtId="0" fontId="26" fillId="0" borderId="21" xfId="0" applyFont="1" applyFill="1" applyBorder="1"/>
    <xf numFmtId="0" fontId="26" fillId="0" borderId="22" xfId="0" applyFont="1" applyFill="1" applyBorder="1"/>
    <xf numFmtId="0" fontId="26" fillId="0" borderId="22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20" xfId="0" applyFont="1" applyFill="1" applyBorder="1" applyAlignment="1">
      <alignment horizontal="right"/>
    </xf>
    <xf numFmtId="165" fontId="28" fillId="0" borderId="8" xfId="0" applyNumberFormat="1" applyFont="1" applyFill="1" applyBorder="1"/>
    <xf numFmtId="10" fontId="20" fillId="0" borderId="0" xfId="0" applyNumberFormat="1" applyFont="1" applyFill="1" applyBorder="1"/>
    <xf numFmtId="165" fontId="12" fillId="0" borderId="8" xfId="0" applyNumberFormat="1" applyFont="1" applyFill="1" applyBorder="1"/>
    <xf numFmtId="2" fontId="12" fillId="0" borderId="9" xfId="0" applyNumberFormat="1" applyFont="1" applyFill="1" applyBorder="1" applyAlignment="1">
      <alignment horizontal="center"/>
    </xf>
    <xf numFmtId="167" fontId="20" fillId="0" borderId="9" xfId="0" applyNumberFormat="1" applyFont="1" applyFill="1" applyBorder="1" applyAlignment="1">
      <alignment horizontal="right"/>
    </xf>
    <xf numFmtId="0" fontId="26" fillId="0" borderId="11" xfId="0" applyFont="1" applyFill="1" applyBorder="1"/>
    <xf numFmtId="2" fontId="12" fillId="0" borderId="0" xfId="0" applyNumberFormat="1" applyFont="1" applyFill="1" applyBorder="1" applyAlignment="1">
      <alignment horizontal="center"/>
    </xf>
    <xf numFmtId="0" fontId="24" fillId="0" borderId="8" xfId="0" applyFont="1" applyFill="1" applyBorder="1"/>
    <xf numFmtId="0" fontId="24" fillId="0" borderId="0" xfId="0" applyFont="1" applyFill="1" applyBorder="1"/>
    <xf numFmtId="0" fontId="12" fillId="0" borderId="0" xfId="0" applyFont="1" applyFill="1" applyBorder="1"/>
    <xf numFmtId="0" fontId="12" fillId="0" borderId="9" xfId="0" applyFont="1" applyFill="1" applyBorder="1"/>
    <xf numFmtId="168" fontId="20" fillId="0" borderId="0" xfId="0" applyNumberFormat="1" applyFont="1" applyFill="1" applyBorder="1" applyAlignment="1">
      <alignment horizontal="center"/>
    </xf>
    <xf numFmtId="0" fontId="12" fillId="0" borderId="8" xfId="0" applyFont="1" applyFill="1" applyBorder="1"/>
    <xf numFmtId="10" fontId="12" fillId="0" borderId="0" xfId="0" applyNumberFormat="1" applyFont="1" applyFill="1" applyBorder="1"/>
    <xf numFmtId="10" fontId="29" fillId="0" borderId="0" xfId="0" applyNumberFormat="1" applyFont="1" applyFill="1" applyBorder="1"/>
    <xf numFmtId="0" fontId="15" fillId="0" borderId="0" xfId="0" applyFont="1"/>
    <xf numFmtId="164" fontId="31" fillId="0" borderId="0" xfId="0" applyNumberFormat="1" applyFont="1" applyFill="1" applyBorder="1"/>
    <xf numFmtId="1" fontId="12" fillId="0" borderId="0" xfId="0" applyNumberFormat="1" applyFont="1" applyFill="1" applyBorder="1"/>
    <xf numFmtId="8" fontId="12" fillId="0" borderId="0" xfId="4" applyNumberFormat="1" applyFont="1" applyFill="1" applyBorder="1"/>
    <xf numFmtId="165" fontId="20" fillId="0" borderId="0" xfId="0" applyNumberFormat="1" applyFont="1" applyFill="1" applyBorder="1" applyAlignment="1">
      <alignment horizontal="center"/>
    </xf>
    <xf numFmtId="5" fontId="32" fillId="0" borderId="9" xfId="0" applyNumberFormat="1" applyFont="1" applyFill="1" applyBorder="1" applyAlignment="1">
      <alignment horizontal="right"/>
    </xf>
    <xf numFmtId="7" fontId="12" fillId="0" borderId="0" xfId="4" applyNumberFormat="1" applyFont="1" applyFill="1" applyBorder="1"/>
    <xf numFmtId="169" fontId="20" fillId="0" borderId="8" xfId="0" applyNumberFormat="1" applyFont="1" applyFill="1" applyBorder="1" applyAlignment="1"/>
    <xf numFmtId="9" fontId="20" fillId="0" borderId="0" xfId="0" applyNumberFormat="1" applyFont="1" applyFill="1" applyBorder="1" applyAlignment="1"/>
    <xf numFmtId="164" fontId="20" fillId="0" borderId="0" xfId="0" applyNumberFormat="1" applyFont="1" applyFill="1" applyBorder="1" applyAlignment="1"/>
    <xf numFmtId="2" fontId="20" fillId="0" borderId="0" xfId="5" applyNumberFormat="1" applyFont="1" applyFill="1" applyBorder="1" applyAlignment="1">
      <alignment horizontal="center"/>
    </xf>
    <xf numFmtId="44" fontId="20" fillId="0" borderId="9" xfId="5" applyFont="1" applyFill="1" applyBorder="1" applyAlignment="1">
      <alignment horizontal="right"/>
    </xf>
    <xf numFmtId="0" fontId="34" fillId="0" borderId="0" xfId="0" applyFont="1"/>
    <xf numFmtId="3" fontId="20" fillId="0" borderId="0" xfId="1" applyNumberFormat="1" applyFont="1" applyFill="1" applyBorder="1" applyAlignment="1">
      <alignment horizontal="center"/>
    </xf>
    <xf numFmtId="0" fontId="32" fillId="0" borderId="9" xfId="0" applyFont="1" applyFill="1" applyBorder="1" applyAlignment="1">
      <alignment horizontal="right"/>
    </xf>
    <xf numFmtId="0" fontId="12" fillId="0" borderId="0" xfId="0" applyFont="1" applyBorder="1"/>
    <xf numFmtId="0" fontId="29" fillId="0" borderId="0" xfId="0" applyFont="1"/>
    <xf numFmtId="0" fontId="28" fillId="0" borderId="9" xfId="0" applyFont="1" applyFill="1" applyBorder="1"/>
    <xf numFmtId="170" fontId="20" fillId="0" borderId="15" xfId="0" applyNumberFormat="1" applyFont="1" applyFill="1" applyBorder="1"/>
    <xf numFmtId="9" fontId="20" fillId="0" borderId="6" xfId="0" applyNumberFormat="1" applyFont="1" applyFill="1" applyBorder="1"/>
    <xf numFmtId="0" fontId="26" fillId="0" borderId="6" xfId="0" applyFont="1" applyFill="1" applyBorder="1" applyAlignment="1">
      <alignment horizontal="right"/>
    </xf>
    <xf numFmtId="44" fontId="20" fillId="0" borderId="6" xfId="5" applyFont="1" applyFill="1" applyBorder="1" applyAlignment="1">
      <alignment horizontal="center"/>
    </xf>
    <xf numFmtId="7" fontId="26" fillId="2" borderId="23" xfId="0" applyNumberFormat="1" applyFont="1" applyFill="1" applyBorder="1" applyAlignment="1">
      <alignment horizontal="right"/>
    </xf>
    <xf numFmtId="7" fontId="0" fillId="0" borderId="0" xfId="0" applyNumberFormat="1"/>
    <xf numFmtId="10" fontId="35" fillId="0" borderId="0" xfId="0" applyNumberFormat="1" applyFont="1" applyFill="1" applyBorder="1"/>
    <xf numFmtId="0" fontId="36" fillId="0" borderId="0" xfId="0" applyFont="1" applyFill="1" applyBorder="1"/>
    <xf numFmtId="0" fontId="36" fillId="0" borderId="0" xfId="0" applyFont="1" applyFill="1" applyBorder="1" applyAlignment="1">
      <alignment horizontal="center"/>
    </xf>
    <xf numFmtId="10" fontId="20" fillId="0" borderId="0" xfId="0" applyNumberFormat="1" applyFont="1" applyFill="1" applyBorder="1" applyAlignment="1">
      <alignment horizontal="right"/>
    </xf>
    <xf numFmtId="0" fontId="12" fillId="0" borderId="24" xfId="0" applyFont="1" applyBorder="1"/>
    <xf numFmtId="0" fontId="12" fillId="0" borderId="25" xfId="0" applyFont="1" applyBorder="1"/>
    <xf numFmtId="10" fontId="27" fillId="0" borderId="25" xfId="0" applyNumberFormat="1" applyFont="1" applyBorder="1"/>
    <xf numFmtId="10" fontId="28" fillId="0" borderId="25" xfId="3" applyNumberFormat="1" applyFont="1" applyFill="1" applyBorder="1"/>
    <xf numFmtId="0" fontId="28" fillId="0" borderId="16" xfId="0" applyFont="1" applyFill="1" applyBorder="1"/>
    <xf numFmtId="2" fontId="36" fillId="0" borderId="0" xfId="0" applyNumberFormat="1" applyFont="1" applyFill="1" applyBorder="1"/>
    <xf numFmtId="7" fontId="36" fillId="0" borderId="0" xfId="0" applyNumberFormat="1" applyFont="1" applyFill="1" applyBorder="1" applyAlignment="1">
      <alignment horizontal="right"/>
    </xf>
    <xf numFmtId="0" fontId="37" fillId="0" borderId="0" xfId="0" applyFont="1" applyBorder="1"/>
    <xf numFmtId="10" fontId="38" fillId="0" borderId="0" xfId="3" applyNumberFormat="1" applyFont="1" applyFill="1" applyBorder="1"/>
    <xf numFmtId="0" fontId="39" fillId="0" borderId="0" xfId="0" applyFont="1" applyFill="1" applyBorder="1"/>
    <xf numFmtId="6" fontId="36" fillId="0" borderId="0" xfId="0" applyNumberFormat="1" applyFont="1" applyFill="1" applyBorder="1" applyAlignment="1">
      <alignment horizontal="center"/>
    </xf>
    <xf numFmtId="6" fontId="36" fillId="0" borderId="0" xfId="0" applyNumberFormat="1" applyFont="1" applyFill="1" applyBorder="1" applyAlignment="1">
      <alignment horizontal="right"/>
    </xf>
    <xf numFmtId="0" fontId="39" fillId="0" borderId="0" xfId="0" applyFont="1" applyBorder="1"/>
    <xf numFmtId="10" fontId="40" fillId="0" borderId="0" xfId="3" applyNumberFormat="1" applyFont="1" applyFill="1" applyBorder="1"/>
    <xf numFmtId="0" fontId="41" fillId="0" borderId="0" xfId="0" applyFont="1"/>
    <xf numFmtId="0" fontId="42" fillId="0" borderId="0" xfId="0" applyFont="1"/>
    <xf numFmtId="0" fontId="43" fillId="0" borderId="0" xfId="0" applyFont="1"/>
    <xf numFmtId="10" fontId="1" fillId="0" borderId="0" xfId="2" applyNumberFormat="1" applyFont="1"/>
    <xf numFmtId="10" fontId="43" fillId="0" borderId="0" xfId="2" applyNumberFormat="1" applyFont="1"/>
    <xf numFmtId="0" fontId="28" fillId="3" borderId="3" xfId="7" applyFont="1" applyFill="1" applyBorder="1"/>
    <xf numFmtId="0" fontId="47" fillId="3" borderId="10" xfId="7" applyFont="1" applyFill="1" applyBorder="1"/>
    <xf numFmtId="0" fontId="37" fillId="0" borderId="0" xfId="7"/>
    <xf numFmtId="0" fontId="47" fillId="3" borderId="0" xfId="7" applyFont="1" applyFill="1" applyBorder="1"/>
    <xf numFmtId="0" fontId="39" fillId="3" borderId="9" xfId="7" applyFont="1" applyFill="1" applyBorder="1"/>
    <xf numFmtId="0" fontId="48" fillId="3" borderId="6" xfId="7" applyFont="1" applyFill="1" applyBorder="1"/>
    <xf numFmtId="0" fontId="39" fillId="3" borderId="16" xfId="7" applyFont="1" applyFill="1" applyBorder="1"/>
    <xf numFmtId="0" fontId="39" fillId="0" borderId="0" xfId="7" applyFont="1"/>
    <xf numFmtId="0" fontId="49" fillId="0" borderId="0" xfId="10" applyFont="1" applyFill="1"/>
    <xf numFmtId="0" fontId="49" fillId="4" borderId="0" xfId="10" applyFont="1" applyFill="1"/>
    <xf numFmtId="0" fontId="49" fillId="5" borderId="0" xfId="10" applyFont="1" applyFill="1"/>
    <xf numFmtId="0" fontId="49" fillId="6" borderId="0" xfId="10" applyFont="1" applyFill="1"/>
    <xf numFmtId="0" fontId="49" fillId="7" borderId="0" xfId="10" applyFont="1" applyFill="1"/>
    <xf numFmtId="0" fontId="49" fillId="8" borderId="0" xfId="10" applyFont="1" applyFill="1"/>
    <xf numFmtId="0" fontId="49" fillId="9" borderId="0" xfId="10" applyFont="1" applyFill="1"/>
    <xf numFmtId="14" fontId="39" fillId="0" borderId="0" xfId="7" applyNumberFormat="1" applyFont="1"/>
    <xf numFmtId="171" fontId="37" fillId="0" borderId="0" xfId="7" applyNumberFormat="1"/>
    <xf numFmtId="2" fontId="37" fillId="0" borderId="0" xfId="7" applyNumberFormat="1"/>
    <xf numFmtId="0" fontId="39" fillId="0" borderId="0" xfId="9" applyFont="1"/>
    <xf numFmtId="0" fontId="37" fillId="0" borderId="0" xfId="9"/>
    <xf numFmtId="0" fontId="50" fillId="0" borderId="0" xfId="9" applyFont="1"/>
    <xf numFmtId="0" fontId="11" fillId="0" borderId="0" xfId="9" applyFont="1"/>
    <xf numFmtId="0" fontId="37" fillId="0" borderId="26" xfId="9" applyBorder="1"/>
    <xf numFmtId="0" fontId="37" fillId="0" borderId="17" xfId="9" applyBorder="1"/>
    <xf numFmtId="0" fontId="37" fillId="0" borderId="27" xfId="9" applyBorder="1"/>
    <xf numFmtId="165" fontId="37" fillId="0" borderId="0" xfId="7" applyNumberFormat="1"/>
    <xf numFmtId="0" fontId="37" fillId="0" borderId="28" xfId="9" applyBorder="1"/>
    <xf numFmtId="0" fontId="37" fillId="0" borderId="0" xfId="9" applyBorder="1" applyAlignment="1">
      <alignment horizontal="right"/>
    </xf>
    <xf numFmtId="0" fontId="37" fillId="0" borderId="0" xfId="9" applyBorder="1"/>
    <xf numFmtId="0" fontId="37" fillId="0" borderId="29" xfId="9" applyBorder="1"/>
    <xf numFmtId="0" fontId="51" fillId="0" borderId="29" xfId="9" applyFont="1" applyBorder="1" applyAlignment="1">
      <alignment horizontal="center"/>
    </xf>
    <xf numFmtId="171" fontId="37" fillId="0" borderId="29" xfId="9" applyNumberFormat="1" applyBorder="1" applyAlignment="1">
      <alignment horizontal="center"/>
    </xf>
    <xf numFmtId="0" fontId="37" fillId="0" borderId="29" xfId="9" applyBorder="1" applyAlignment="1">
      <alignment horizontal="center"/>
    </xf>
    <xf numFmtId="0" fontId="39" fillId="2" borderId="0" xfId="9" applyFont="1" applyFill="1" applyBorder="1" applyAlignment="1">
      <alignment horizontal="right"/>
    </xf>
    <xf numFmtId="10" fontId="39" fillId="2" borderId="29" xfId="12" applyNumberFormat="1" applyFont="1" applyFill="1" applyBorder="1" applyAlignment="1">
      <alignment horizontal="center"/>
    </xf>
    <xf numFmtId="0" fontId="37" fillId="0" borderId="30" xfId="9" applyBorder="1"/>
    <xf numFmtId="0" fontId="37" fillId="0" borderId="12" xfId="9" applyBorder="1"/>
    <xf numFmtId="0" fontId="37" fillId="0" borderId="18" xfId="9" applyBorder="1"/>
    <xf numFmtId="10" fontId="2" fillId="0" borderId="0" xfId="0" applyNumberFormat="1" applyFont="1"/>
    <xf numFmtId="0" fontId="0" fillId="0" borderId="31" xfId="0" applyBorder="1"/>
    <xf numFmtId="172" fontId="2" fillId="2" borderId="31" xfId="0" applyNumberFormat="1" applyFont="1" applyFill="1" applyBorder="1"/>
    <xf numFmtId="0" fontId="52" fillId="0" borderId="3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37" fillId="0" borderId="28" xfId="9" applyBorder="1" applyAlignment="1">
      <alignment horizontal="right"/>
    </xf>
    <xf numFmtId="0" fontId="37" fillId="0" borderId="0" xfId="9" applyBorder="1" applyAlignment="1">
      <alignment horizontal="right"/>
    </xf>
  </cellXfs>
  <cellStyles count="13">
    <cellStyle name="Comma" xfId="1" builtinId="3"/>
    <cellStyle name="Currency 3" xfId="4"/>
    <cellStyle name="Currency 4" xfId="5"/>
    <cellStyle name="Currency 4 2" xfId="6"/>
    <cellStyle name="Normal" xfId="0" builtinId="0"/>
    <cellStyle name="Normal 2" xfId="7"/>
    <cellStyle name="Normal 3" xfId="8"/>
    <cellStyle name="Normal 4" xfId="9"/>
    <cellStyle name="Normal 6 2" xfId="10"/>
    <cellStyle name="Normal 7" xfId="11"/>
    <cellStyle name="Percent" xfId="2" builtinId="5"/>
    <cellStyle name="Percent 2" xfId="12"/>
    <cellStyle name="Percent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124</xdr:col>
      <xdr:colOff>358140</xdr:colOff>
      <xdr:row>2</xdr:row>
      <xdr:rowOff>15240</xdr:rowOff>
    </xdr:from>
    <xdr:to>
      <xdr:col>136</xdr:col>
      <xdr:colOff>510540</xdr:colOff>
      <xdr:row>42</xdr:row>
      <xdr:rowOff>160020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71320" y="624840"/>
          <a:ext cx="7467600" cy="11460480"/>
        </a:xfrm>
        <a:prstGeom prst="rect">
          <a:avLst/>
        </a:prstGeom>
        <a:solidFill>
          <a:srgbClr val="BFBFB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LLDHCFP\Shared%20Files\OSD\Don\EI\General%20Analysis%20Template%20V6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File_Services\Common\Administrative%20Services-POS%20Policy%20Office\Rate%20Setting\Rate%20Projects\Early%20Intervention-%20CMR%20349\2020%20Rate%20Review\3.%20Proposal%20Hearing%20&amp;%20Signoff\Website\EI%20Model%202020%207.26.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alImpact"/>
      <sheetName val="RateOptions"/>
      <sheetName val="GeogVar"/>
      <sheetName val="CostDrivers"/>
      <sheetName val="CostSummary"/>
      <sheetName val="CleanData"/>
      <sheetName val="RawDataCalcs"/>
      <sheetName val="CleanData (2)"/>
      <sheetName val="RawDataCalcs (2)"/>
      <sheetName val="Lookups"/>
      <sheetName val="Source"/>
      <sheetName val="Sheet1"/>
      <sheetName val="Transposed RawDataCalcs"/>
      <sheetName val="Transposed Clean Data"/>
      <sheetName val="Transposed Source"/>
      <sheetName val="Transposed RawDataCalcs &amp; Calcs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A4" t="str">
            <v>Associates For Human Services Inc</v>
          </cell>
        </row>
        <row r="34">
          <cell r="L34">
            <v>0</v>
          </cell>
          <cell r="M34">
            <v>0.79029091117448558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46956.620119375693</v>
          </cell>
          <cell r="AA34">
            <v>17680</v>
          </cell>
          <cell r="AB34">
            <v>39867.641875293193</v>
          </cell>
          <cell r="AC34">
            <v>41031.086504828323</v>
          </cell>
          <cell r="AD34">
            <v>0</v>
          </cell>
          <cell r="AE34">
            <v>0</v>
          </cell>
          <cell r="AF34">
            <v>0</v>
          </cell>
          <cell r="AG34">
            <v>33944.118844784767</v>
          </cell>
          <cell r="AH34">
            <v>17680</v>
          </cell>
          <cell r="AI34">
            <v>0</v>
          </cell>
          <cell r="AJ34">
            <v>29753.902816591464</v>
          </cell>
          <cell r="AK34">
            <v>30930.825880294266</v>
          </cell>
          <cell r="AL34">
            <v>18569.0381892203</v>
          </cell>
          <cell r="AM34">
            <v>18442.473919768927</v>
          </cell>
          <cell r="AN34">
            <v>38606.161015285972</v>
          </cell>
          <cell r="AO34">
            <v>27075.185897627798</v>
          </cell>
          <cell r="AP34">
            <v>0</v>
          </cell>
          <cell r="AQ34">
            <v>0</v>
          </cell>
          <cell r="AR34">
            <v>0</v>
          </cell>
          <cell r="AS34">
            <v>20355.422680841988</v>
          </cell>
          <cell r="AT34">
            <v>71628.834700450796</v>
          </cell>
          <cell r="AU34">
            <v>20461.641675358544</v>
          </cell>
          <cell r="AV34">
            <v>21763.519947861987</v>
          </cell>
          <cell r="AW34">
            <v>30028.595208686409</v>
          </cell>
          <cell r="AX34">
            <v>20500.552365271986</v>
          </cell>
          <cell r="AY34">
            <v>0</v>
          </cell>
          <cell r="AZ34">
            <v>0</v>
          </cell>
          <cell r="BA34">
            <v>26069.349097187373</v>
          </cell>
          <cell r="BB34">
            <v>17680</v>
          </cell>
          <cell r="BC34">
            <v>27212.519009187054</v>
          </cell>
          <cell r="BD34">
            <v>41756.507202167428</v>
          </cell>
          <cell r="BE34">
            <v>28667.992486020263</v>
          </cell>
          <cell r="BF34">
            <v>19660.985016893599</v>
          </cell>
          <cell r="BG34">
            <v>17680</v>
          </cell>
          <cell r="BH34">
            <v>17680</v>
          </cell>
          <cell r="BI34">
            <v>17680</v>
          </cell>
          <cell r="BJ34">
            <v>0</v>
          </cell>
          <cell r="BK34">
            <v>0</v>
          </cell>
          <cell r="BL34">
            <v>37248.882698669069</v>
          </cell>
          <cell r="BM34">
            <v>17680</v>
          </cell>
          <cell r="BN34">
            <v>37585.774536606972</v>
          </cell>
          <cell r="BO34">
            <v>33596.29852940391</v>
          </cell>
          <cell r="BP34">
            <v>25417.773521214607</v>
          </cell>
          <cell r="BQ34">
            <v>30055.921442748004</v>
          </cell>
          <cell r="BR34">
            <v>21970.169720181879</v>
          </cell>
          <cell r="BS34">
            <v>17680</v>
          </cell>
          <cell r="BT34">
            <v>-1122614.5665450124</v>
          </cell>
          <cell r="BU34">
            <v>0.13027098074394894</v>
          </cell>
          <cell r="BV34">
            <v>-16766.898501709318</v>
          </cell>
          <cell r="BW34">
            <v>-1108530.6212166082</v>
          </cell>
          <cell r="BX34">
            <v>-1474513.4431397212</v>
          </cell>
          <cell r="BY34">
            <v>-359587.75471530249</v>
          </cell>
          <cell r="BZ34">
            <v>-675414.15673018876</v>
          </cell>
          <cell r="CA34">
            <v>-10318274.104858737</v>
          </cell>
          <cell r="CB34">
            <v>3.9667448114237239E-2</v>
          </cell>
          <cell r="CC34">
            <v>-354564.67376116331</v>
          </cell>
          <cell r="CD34">
            <v>-3143047.8255827245</v>
          </cell>
          <cell r="CE34">
            <v>-597214.63617941493</v>
          </cell>
          <cell r="CF34">
            <v>-629519.18501455639</v>
          </cell>
          <cell r="CG34">
            <v>-2933297.7765657566</v>
          </cell>
          <cell r="CH34">
            <v>-312958.42871704738</v>
          </cell>
          <cell r="CI34">
            <v>-6950335.2468438176</v>
          </cell>
          <cell r="CJ34">
            <v>-1108530.6212166082</v>
          </cell>
          <cell r="CK34">
            <v>-461138.95556240936</v>
          </cell>
          <cell r="CL34">
            <v>-359587.75471530249</v>
          </cell>
          <cell r="CM34">
            <v>-293888.7390341704</v>
          </cell>
          <cell r="CN34">
            <v>-675414.15673018876</v>
          </cell>
          <cell r="CO34">
            <v>-9523712.744866835</v>
          </cell>
          <cell r="CP34">
            <v>0.53755430053228481</v>
          </cell>
          <cell r="CQ34">
            <v>8.426975069624898E-2</v>
          </cell>
          <cell r="CR34">
            <v>-4.8713603045017345E-3</v>
          </cell>
          <cell r="CS34">
            <v>9.7952431306347933E-3</v>
          </cell>
          <cell r="CT34">
            <v>-3.9893498199197908E-2</v>
          </cell>
          <cell r="CU34">
            <v>3.8691458414040758E-2</v>
          </cell>
          <cell r="CV34">
            <v>5.6665121955921194</v>
          </cell>
          <cell r="CW34">
            <v>1.0474528769120166</v>
          </cell>
          <cell r="CX34">
            <v>-0.93418082786395029</v>
          </cell>
          <cell r="CY34">
            <v>-0.56422902479690396</v>
          </cell>
          <cell r="CZ34">
            <v>-0.51027554355606819</v>
          </cell>
          <cell r="DA34">
            <v>0.50401661976240408</v>
          </cell>
          <cell r="DB34">
            <v>9.2791732149199646</v>
          </cell>
        </row>
        <row r="35">
          <cell r="L35">
            <v>325.54527652063496</v>
          </cell>
          <cell r="M35">
            <v>1.145059670647806</v>
          </cell>
          <cell r="N35">
            <v>12.658929241568668</v>
          </cell>
          <cell r="O35">
            <v>95.943355157776523</v>
          </cell>
          <cell r="P35">
            <v>25.947712752140522</v>
          </cell>
          <cell r="Q35">
            <v>33.680418140703352</v>
          </cell>
          <cell r="R35">
            <v>117.98676225403045</v>
          </cell>
          <cell r="S35">
            <v>18.677306003027208</v>
          </cell>
          <cell r="T35">
            <v>4.0568192104597958E-2</v>
          </cell>
          <cell r="U35">
            <v>0.13171437587406293</v>
          </cell>
          <cell r="V35">
            <v>5.1755918785346619E-2</v>
          </cell>
          <cell r="W35">
            <v>0.16497859077952676</v>
          </cell>
          <cell r="X35">
            <v>0.2982878564398192</v>
          </cell>
          <cell r="Y35">
            <v>5.4787394269923656E-2</v>
          </cell>
          <cell r="Z35">
            <v>91413.434936079429</v>
          </cell>
          <cell r="AA35">
            <v>171213.94858211145</v>
          </cell>
          <cell r="AB35">
            <v>71268.467153171412</v>
          </cell>
          <cell r="AC35">
            <v>67499.431340421332</v>
          </cell>
          <cell r="AD35">
            <v>0</v>
          </cell>
          <cell r="AE35">
            <v>0</v>
          </cell>
          <cell r="AF35">
            <v>0</v>
          </cell>
          <cell r="AG35">
            <v>76170.539456675135</v>
          </cell>
          <cell r="AH35">
            <v>51194.094846967935</v>
          </cell>
          <cell r="AI35">
            <v>0</v>
          </cell>
          <cell r="AJ35">
            <v>96651.607294339352</v>
          </cell>
          <cell r="AK35">
            <v>103711.82144639676</v>
          </cell>
          <cell r="AL35">
            <v>108951.50925611406</v>
          </cell>
          <cell r="AM35">
            <v>124826.37579975859</v>
          </cell>
          <cell r="AN35">
            <v>56811.862618938139</v>
          </cell>
          <cell r="AO35">
            <v>55812.854748790807</v>
          </cell>
          <cell r="AP35">
            <v>0</v>
          </cell>
          <cell r="AQ35">
            <v>0</v>
          </cell>
          <cell r="AR35">
            <v>0</v>
          </cell>
          <cell r="AS35">
            <v>25027.576232617906</v>
          </cell>
          <cell r="AT35">
            <v>93184.103761087666</v>
          </cell>
          <cell r="AU35">
            <v>97525.123689390195</v>
          </cell>
          <cell r="AV35">
            <v>84456.375281292596</v>
          </cell>
          <cell r="AW35">
            <v>57934.015020761828</v>
          </cell>
          <cell r="AX35">
            <v>101633.94724195503</v>
          </cell>
          <cell r="AY35">
            <v>0</v>
          </cell>
          <cell r="AZ35">
            <v>0</v>
          </cell>
          <cell r="BA35">
            <v>66765.076206888509</v>
          </cell>
          <cell r="BB35">
            <v>97217.62868695044</v>
          </cell>
          <cell r="BC35">
            <v>54127.822372828719</v>
          </cell>
          <cell r="BD35">
            <v>61930.062581382372</v>
          </cell>
          <cell r="BE35">
            <v>62552.309754750124</v>
          </cell>
          <cell r="BF35">
            <v>61773.475248805931</v>
          </cell>
          <cell r="BG35">
            <v>57364.818493992512</v>
          </cell>
          <cell r="BH35">
            <v>61457.801192826271</v>
          </cell>
          <cell r="BI35">
            <v>59460.337150228035</v>
          </cell>
          <cell r="BJ35">
            <v>0</v>
          </cell>
          <cell r="BK35">
            <v>0</v>
          </cell>
          <cell r="BL35">
            <v>56935.273604014816</v>
          </cell>
          <cell r="BM35">
            <v>23906.767042588603</v>
          </cell>
          <cell r="BN35">
            <v>98552.058845081687</v>
          </cell>
          <cell r="BO35">
            <v>92467.250108432359</v>
          </cell>
          <cell r="BP35">
            <v>82220.484062892225</v>
          </cell>
          <cell r="BQ35">
            <v>56623.272837053592</v>
          </cell>
          <cell r="BR35">
            <v>55887.670848124704</v>
          </cell>
          <cell r="BS35">
            <v>51288.876636076719</v>
          </cell>
          <cell r="BT35">
            <v>2112574.116174642</v>
          </cell>
          <cell r="BU35">
            <v>0.25527956514613798</v>
          </cell>
          <cell r="BV35">
            <v>23380.416398015204</v>
          </cell>
          <cell r="BW35">
            <v>2091876.652949932</v>
          </cell>
          <cell r="BX35">
            <v>2741064.8572137947</v>
          </cell>
          <cell r="BY35">
            <v>635817.59101159882</v>
          </cell>
          <cell r="BZ35">
            <v>1513613.2335450135</v>
          </cell>
          <cell r="CA35">
            <v>18919408.888917986</v>
          </cell>
          <cell r="CB35">
            <v>0.19870561791457902</v>
          </cell>
          <cell r="CC35">
            <v>806865.11746486695</v>
          </cell>
          <cell r="CD35">
            <v>5168304.2633605022</v>
          </cell>
          <cell r="CE35">
            <v>1093155.1880312669</v>
          </cell>
          <cell r="CF35">
            <v>1069094.8390886304</v>
          </cell>
          <cell r="CG35">
            <v>4684667.7461953871</v>
          </cell>
          <cell r="CH35">
            <v>617900.22797630657</v>
          </cell>
          <cell r="CI35">
            <v>12419720.103140112</v>
          </cell>
          <cell r="CJ35">
            <v>2091876.652949932</v>
          </cell>
          <cell r="CK35">
            <v>820656.7340809278</v>
          </cell>
          <cell r="CL35">
            <v>635817.59101159882</v>
          </cell>
          <cell r="CM35">
            <v>482804.03681194817</v>
          </cell>
          <cell r="CN35">
            <v>1513613.2335450135</v>
          </cell>
          <cell r="CO35">
            <v>17639305.62230387</v>
          </cell>
          <cell r="CP35">
            <v>0.76215046939141795</v>
          </cell>
          <cell r="CQ35">
            <v>0.16600060800221017</v>
          </cell>
          <cell r="CR35">
            <v>8.5226674012795239E-2</v>
          </cell>
          <cell r="CS35">
            <v>5.5898307580515283E-2</v>
          </cell>
          <cell r="CT35">
            <v>9.7875058126419362E-2</v>
          </cell>
          <cell r="CU35">
            <v>0.20945045379962196</v>
          </cell>
          <cell r="CV35">
            <v>62.28479778701265</v>
          </cell>
          <cell r="CW35">
            <v>12.10204980934472</v>
          </cell>
          <cell r="CX35">
            <v>5.3536231730866977</v>
          </cell>
          <cell r="CY35">
            <v>4.4618604338916112</v>
          </cell>
          <cell r="CZ35">
            <v>2.5061718808094016</v>
          </cell>
          <cell r="DA35">
            <v>13.087601389791917</v>
          </cell>
          <cell r="DB35">
            <v>95.726227555066657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"/>
      <sheetName val="Fall 2016 CAF"/>
      <sheetName val="Reg Rate Chart"/>
      <sheetName val="2016 Model"/>
      <sheetName val="Reg Rate Chart "/>
      <sheetName val="Sp17 CAF"/>
      <sheetName val="2018 Model "/>
      <sheetName val="Summary of positions"/>
      <sheetName val="Clean Data"/>
      <sheetName val="Copy of Source Data"/>
      <sheetName val="Model positions FTEs"/>
      <sheetName val="PT, OT, SP FTE variation"/>
      <sheetName val="CAF"/>
      <sheetName val="EI Consortium Model"/>
      <sheetName val="Surplus Deficit analysis FY14"/>
      <sheetName val="EI adjusted rates with 3.19%"/>
      <sheetName val="Fiscal impact related"/>
      <sheetName val="Sheet1"/>
      <sheetName val="Sheet3"/>
      <sheetName val="FY21 EI Model "/>
      <sheetName val="2020 Model  (UFR) "/>
      <sheetName val="Spring 2019 CAF"/>
      <sheetName val="Rate List"/>
    </sheetNames>
    <sheetDataSet>
      <sheetData sheetId="0"/>
      <sheetData sheetId="1"/>
      <sheetData sheetId="2"/>
      <sheetData sheetId="3"/>
      <sheetData sheetId="4"/>
      <sheetData sheetId="5">
        <row r="27">
          <cell r="BK27">
            <v>3.222120658135276E-2</v>
          </cell>
        </row>
      </sheetData>
      <sheetData sheetId="6"/>
      <sheetData sheetId="7">
        <row r="5">
          <cell r="E5">
            <v>68000</v>
          </cell>
        </row>
        <row r="6">
          <cell r="J6">
            <v>64832.968750434455</v>
          </cell>
        </row>
        <row r="14">
          <cell r="J14">
            <v>55057.329150729951</v>
          </cell>
        </row>
        <row r="30">
          <cell r="K30">
            <v>45457.181342364529</v>
          </cell>
        </row>
        <row r="34">
          <cell r="P34">
            <v>50000</v>
          </cell>
        </row>
        <row r="40">
          <cell r="K40">
            <v>41874.343246296761</v>
          </cell>
        </row>
        <row r="52">
          <cell r="P52">
            <v>50000</v>
          </cell>
        </row>
        <row r="55">
          <cell r="E55">
            <v>32018.838383838385</v>
          </cell>
          <cell r="K55">
            <v>33140.373049956717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tabSelected="1" zoomScale="50" zoomScaleNormal="50" workbookViewId="0">
      <selection activeCell="BV10" sqref="BV10"/>
    </sheetView>
  </sheetViews>
  <sheetFormatPr defaultRowHeight="15" x14ac:dyDescent="0.25"/>
  <cols>
    <col min="1" max="1" width="4.140625" customWidth="1"/>
    <col min="2" max="2" width="40.140625" customWidth="1"/>
    <col min="3" max="3" width="10" customWidth="1"/>
    <col min="4" max="4" width="15" customWidth="1"/>
    <col min="5" max="5" width="21.28515625" customWidth="1"/>
    <col min="6" max="6" width="29.85546875" customWidth="1"/>
    <col min="7" max="7" width="3.140625" customWidth="1"/>
    <col min="8" max="8" width="6.28515625" customWidth="1"/>
    <col min="9" max="9" width="51.28515625" bestFit="1" customWidth="1"/>
    <col min="11" max="11" width="28.7109375" bestFit="1" customWidth="1"/>
    <col min="12" max="12" width="15.140625" bestFit="1" customWidth="1"/>
    <col min="13" max="13" width="19.7109375" bestFit="1" customWidth="1"/>
    <col min="14" max="14" width="17.5703125" customWidth="1"/>
    <col min="15" max="69" width="0" hidden="1" customWidth="1"/>
  </cols>
  <sheetData>
    <row r="1" spans="1:13" s="3" customFormat="1" ht="24" customHeight="1" thickBot="1" x14ac:dyDescent="0.55000000000000004">
      <c r="A1" s="1"/>
      <c r="B1" s="220" t="s">
        <v>0</v>
      </c>
      <c r="C1" s="220"/>
      <c r="D1" s="220"/>
      <c r="E1" s="220"/>
      <c r="F1" s="220"/>
      <c r="G1" s="2"/>
      <c r="I1" s="221" t="s">
        <v>1</v>
      </c>
      <c r="J1" s="221"/>
      <c r="K1" s="221"/>
      <c r="L1" s="221"/>
      <c r="M1" s="221"/>
    </row>
    <row r="2" spans="1:13" s="3" customFormat="1" ht="24" customHeight="1" thickTop="1" thickBot="1" x14ac:dyDescent="0.55000000000000004">
      <c r="A2" s="1"/>
      <c r="B2" s="4" t="s">
        <v>2</v>
      </c>
      <c r="C2" s="5" t="s">
        <v>3</v>
      </c>
      <c r="D2" s="6" t="s">
        <v>4</v>
      </c>
      <c r="E2" s="7"/>
      <c r="F2" s="8">
        <v>2080</v>
      </c>
      <c r="G2" s="9"/>
      <c r="I2" s="222" t="s">
        <v>5</v>
      </c>
      <c r="J2" s="222"/>
      <c r="K2" s="222"/>
      <c r="L2" s="222"/>
      <c r="M2" s="223"/>
    </row>
    <row r="3" spans="1:13" ht="24" customHeight="1" x14ac:dyDescent="0.4">
      <c r="A3" s="10"/>
      <c r="B3" s="11" t="s">
        <v>6</v>
      </c>
      <c r="C3" s="12">
        <v>15</v>
      </c>
      <c r="D3" s="13">
        <f>C3*8</f>
        <v>120</v>
      </c>
      <c r="E3" s="14"/>
      <c r="F3" s="15">
        <f>D3</f>
        <v>120</v>
      </c>
      <c r="G3" s="16"/>
      <c r="I3" s="224" t="s">
        <v>7</v>
      </c>
      <c r="J3" s="225"/>
      <c r="K3" s="225"/>
      <c r="L3" s="225"/>
      <c r="M3" s="226"/>
    </row>
    <row r="4" spans="1:13" ht="24" customHeight="1" x14ac:dyDescent="0.35">
      <c r="A4" s="10"/>
      <c r="B4" s="11" t="s">
        <v>8</v>
      </c>
      <c r="C4" s="12">
        <v>10</v>
      </c>
      <c r="D4" s="13">
        <f>C4*8</f>
        <v>80</v>
      </c>
      <c r="E4" s="14"/>
      <c r="F4" s="15">
        <f>D4</f>
        <v>80</v>
      </c>
      <c r="G4" s="16"/>
      <c r="H4" s="17"/>
      <c r="I4" s="18"/>
      <c r="J4" s="19"/>
      <c r="K4" s="20"/>
      <c r="L4" s="20"/>
      <c r="M4" s="21"/>
    </row>
    <row r="5" spans="1:13" ht="24" customHeight="1" x14ac:dyDescent="0.4">
      <c r="A5" s="10"/>
      <c r="B5" s="11" t="s">
        <v>9</v>
      </c>
      <c r="C5" s="12">
        <v>10</v>
      </c>
      <c r="D5" s="13">
        <f>C5*8</f>
        <v>80</v>
      </c>
      <c r="E5" s="14"/>
      <c r="F5" s="15">
        <f>D5</f>
        <v>80</v>
      </c>
      <c r="G5" s="16"/>
      <c r="I5" s="22" t="s">
        <v>10</v>
      </c>
      <c r="J5" s="23"/>
      <c r="K5" s="24" t="s">
        <v>11</v>
      </c>
      <c r="L5" s="24" t="s">
        <v>12</v>
      </c>
      <c r="M5" s="25" t="s">
        <v>13</v>
      </c>
    </row>
    <row r="6" spans="1:13" ht="24" customHeight="1" x14ac:dyDescent="0.35">
      <c r="A6" s="10"/>
      <c r="B6" s="26" t="s">
        <v>14</v>
      </c>
      <c r="C6" s="13">
        <v>2.5</v>
      </c>
      <c r="D6" s="13">
        <f>C6*8</f>
        <v>20</v>
      </c>
      <c r="E6" s="27"/>
      <c r="F6" s="15">
        <f>D6</f>
        <v>20</v>
      </c>
      <c r="G6" s="16"/>
      <c r="I6" s="28" t="s">
        <v>15</v>
      </c>
      <c r="J6" s="29"/>
      <c r="K6" s="30">
        <v>71700.782088000007</v>
      </c>
      <c r="L6" s="31">
        <v>1</v>
      </c>
      <c r="M6" s="32">
        <v>71700.782088000007</v>
      </c>
    </row>
    <row r="7" spans="1:13" ht="24" customHeight="1" x14ac:dyDescent="0.35">
      <c r="A7" s="10"/>
      <c r="B7" s="26" t="s">
        <v>16</v>
      </c>
      <c r="C7" s="13">
        <v>7.5</v>
      </c>
      <c r="D7" s="13">
        <f>C7*8</f>
        <v>60</v>
      </c>
      <c r="E7" s="33"/>
      <c r="F7" s="15">
        <f>C7*44.5</f>
        <v>333.75</v>
      </c>
      <c r="G7" s="16"/>
      <c r="I7" s="34" t="s">
        <v>17</v>
      </c>
      <c r="J7" s="29"/>
      <c r="K7" s="30">
        <v>68361.390654309042</v>
      </c>
      <c r="L7" s="31">
        <v>1.1599999999999999</v>
      </c>
      <c r="M7" s="32">
        <v>79299.213158998478</v>
      </c>
    </row>
    <row r="8" spans="1:13" ht="24" customHeight="1" x14ac:dyDescent="0.35">
      <c r="A8" s="10"/>
      <c r="B8" s="26" t="s">
        <v>18</v>
      </c>
      <c r="C8" s="13">
        <v>2.5</v>
      </c>
      <c r="D8" s="35"/>
      <c r="E8" s="14"/>
      <c r="F8" s="15">
        <f>C8*44.5</f>
        <v>111.25</v>
      </c>
      <c r="G8" s="16"/>
      <c r="I8" s="34" t="s">
        <v>19</v>
      </c>
      <c r="J8" s="29"/>
      <c r="K8" s="30">
        <v>58053.728820349679</v>
      </c>
      <c r="L8" s="31">
        <v>1.0444444444444445</v>
      </c>
      <c r="M8" s="32">
        <v>60633.89454569856</v>
      </c>
    </row>
    <row r="9" spans="1:13" ht="24" customHeight="1" x14ac:dyDescent="0.35">
      <c r="A9" s="36"/>
      <c r="B9" s="26" t="s">
        <v>20</v>
      </c>
      <c r="C9" s="37">
        <v>5</v>
      </c>
      <c r="D9" s="38"/>
      <c r="E9" s="38"/>
      <c r="F9" s="39">
        <f>C9*44.5</f>
        <v>222.5</v>
      </c>
      <c r="G9" s="16"/>
      <c r="I9" s="34" t="s">
        <v>21</v>
      </c>
      <c r="J9" s="29"/>
      <c r="K9" s="30">
        <v>67483.089024000001</v>
      </c>
      <c r="L9" s="31">
        <v>4</v>
      </c>
      <c r="M9" s="32">
        <v>269932.356096</v>
      </c>
    </row>
    <row r="10" spans="1:13" ht="24" customHeight="1" x14ac:dyDescent="0.35">
      <c r="A10" s="36"/>
      <c r="B10" s="26" t="s">
        <v>22</v>
      </c>
      <c r="C10" s="40">
        <v>2.25</v>
      </c>
      <c r="D10" s="41"/>
      <c r="E10" s="42"/>
      <c r="F10" s="43">
        <f>C10*44.5</f>
        <v>100.125</v>
      </c>
      <c r="G10" s="16"/>
      <c r="I10" s="34" t="s">
        <v>23</v>
      </c>
      <c r="J10" s="29"/>
      <c r="K10" s="30">
        <v>71173.570455000008</v>
      </c>
      <c r="L10" s="31">
        <v>4</v>
      </c>
      <c r="M10" s="32">
        <v>284694.28182000003</v>
      </c>
    </row>
    <row r="11" spans="1:13" ht="24" customHeight="1" x14ac:dyDescent="0.35">
      <c r="A11" s="36"/>
      <c r="B11" s="44"/>
      <c r="C11" s="45"/>
      <c r="D11" s="41"/>
      <c r="E11" s="42"/>
      <c r="F11" s="43"/>
      <c r="G11" s="16"/>
      <c r="I11" s="34" t="s">
        <v>24</v>
      </c>
      <c r="J11" s="29"/>
      <c r="K11" s="30">
        <v>67483.089024000001</v>
      </c>
      <c r="L11" s="31">
        <v>4.8</v>
      </c>
      <c r="M11" s="32">
        <v>323918.8273152</v>
      </c>
    </row>
    <row r="12" spans="1:13" ht="24" customHeight="1" x14ac:dyDescent="0.4">
      <c r="A12" s="36"/>
      <c r="B12" s="46"/>
      <c r="C12" s="47"/>
      <c r="D12" s="47"/>
      <c r="E12" s="48" t="s">
        <v>25</v>
      </c>
      <c r="F12" s="49">
        <f>SUM(F3:F10)</f>
        <v>1067.625</v>
      </c>
      <c r="G12" s="16"/>
      <c r="I12" s="50" t="s">
        <v>26</v>
      </c>
      <c r="J12" s="51"/>
      <c r="K12" s="30">
        <v>52721.1633</v>
      </c>
      <c r="L12" s="31">
        <v>2.2000000000000002</v>
      </c>
      <c r="M12" s="32">
        <v>115986.55926000001</v>
      </c>
    </row>
    <row r="13" spans="1:13" ht="24" customHeight="1" thickBot="1" x14ac:dyDescent="0.4">
      <c r="A13" s="52"/>
      <c r="B13" s="53" t="s">
        <v>27</v>
      </c>
      <c r="C13" s="54"/>
      <c r="D13" s="54"/>
      <c r="E13" s="55"/>
      <c r="F13" s="56">
        <f>F2-F12</f>
        <v>1012.375</v>
      </c>
      <c r="G13" s="16"/>
      <c r="I13" s="50" t="s">
        <v>28</v>
      </c>
      <c r="J13" s="29"/>
      <c r="K13" s="30">
        <v>48000</v>
      </c>
      <c r="L13" s="31">
        <v>8.5</v>
      </c>
      <c r="M13" s="32">
        <v>408000</v>
      </c>
    </row>
    <row r="14" spans="1:13" ht="24" customHeight="1" x14ac:dyDescent="0.35">
      <c r="A14" s="36"/>
      <c r="B14" s="41"/>
      <c r="C14" s="57"/>
      <c r="D14" s="57"/>
      <c r="E14" s="58"/>
      <c r="F14" s="58" t="s">
        <v>29</v>
      </c>
      <c r="G14" s="16"/>
      <c r="I14" s="50" t="s">
        <v>30</v>
      </c>
      <c r="J14" s="29"/>
      <c r="K14" s="30">
        <v>52721.1633</v>
      </c>
      <c r="L14" s="31">
        <v>0.35555555555555557</v>
      </c>
      <c r="M14" s="32">
        <v>18745.302506666667</v>
      </c>
    </row>
    <row r="15" spans="1:13" ht="24" customHeight="1" x14ac:dyDescent="0.35">
      <c r="A15" s="36"/>
      <c r="B15" s="59" t="s">
        <v>15</v>
      </c>
      <c r="C15" s="47"/>
      <c r="D15" s="47"/>
      <c r="E15" s="60">
        <f>'[2]Summary of positions'!$E$5</f>
        <v>68000</v>
      </c>
      <c r="F15" s="61">
        <f t="shared" ref="F15:F21" si="0">E15*(2.153%+1)*(3.22%+1)</f>
        <v>71700.782088000007</v>
      </c>
      <c r="G15" s="16"/>
      <c r="I15" s="50" t="s">
        <v>31</v>
      </c>
      <c r="J15" s="29"/>
      <c r="K15" s="30">
        <v>47931.109614170273</v>
      </c>
      <c r="L15" s="31">
        <v>0.1111111111111111</v>
      </c>
      <c r="M15" s="32">
        <v>5325.6788460189191</v>
      </c>
    </row>
    <row r="16" spans="1:13" ht="24" customHeight="1" x14ac:dyDescent="0.4">
      <c r="A16" s="36"/>
      <c r="B16" s="46" t="s">
        <v>17</v>
      </c>
      <c r="C16" s="47"/>
      <c r="D16" s="62"/>
      <c r="E16" s="60">
        <f>'[2]Summary of positions'!$J$6</f>
        <v>64832.968750434455</v>
      </c>
      <c r="F16" s="61">
        <f t="shared" si="0"/>
        <v>68361.390654309042</v>
      </c>
      <c r="G16" s="16"/>
      <c r="I16" s="50" t="s">
        <v>32</v>
      </c>
      <c r="J16" s="51"/>
      <c r="K16" s="30">
        <v>33761.408142213033</v>
      </c>
      <c r="L16" s="31">
        <v>1.35</v>
      </c>
      <c r="M16" s="32">
        <v>45577.900991987597</v>
      </c>
    </row>
    <row r="17" spans="1:14" ht="24" customHeight="1" x14ac:dyDescent="0.4">
      <c r="A17" s="36"/>
      <c r="B17" s="46" t="s">
        <v>19</v>
      </c>
      <c r="C17" s="47"/>
      <c r="D17" s="62"/>
      <c r="E17" s="60">
        <f>'[2]Summary of positions'!$J$14</f>
        <v>55057.329150729951</v>
      </c>
      <c r="F17" s="61">
        <f t="shared" si="0"/>
        <v>58053.728820349679</v>
      </c>
      <c r="G17" s="16"/>
      <c r="I17" s="63" t="s">
        <v>33</v>
      </c>
      <c r="J17" s="64"/>
      <c r="K17" s="65">
        <v>34943.980387793745</v>
      </c>
      <c r="L17" s="66">
        <v>1.35</v>
      </c>
      <c r="M17" s="67">
        <v>47174.373523521557</v>
      </c>
    </row>
    <row r="18" spans="1:14" ht="24" customHeight="1" x14ac:dyDescent="0.4">
      <c r="A18" s="36"/>
      <c r="B18" s="46" t="s">
        <v>21</v>
      </c>
      <c r="C18" s="68"/>
      <c r="D18" s="62"/>
      <c r="E18" s="60">
        <v>64000</v>
      </c>
      <c r="F18" s="61">
        <f t="shared" si="0"/>
        <v>67483.089024000001</v>
      </c>
      <c r="G18" s="16"/>
      <c r="I18" s="69" t="s">
        <v>34</v>
      </c>
      <c r="J18" s="64"/>
      <c r="K18" s="70"/>
      <c r="L18" s="66">
        <v>29.871111111111112</v>
      </c>
      <c r="M18" s="67">
        <v>1730989.1701520919</v>
      </c>
    </row>
    <row r="19" spans="1:14" ht="24" customHeight="1" x14ac:dyDescent="0.4">
      <c r="A19" s="36"/>
      <c r="B19" s="46" t="s">
        <v>23</v>
      </c>
      <c r="C19" s="68"/>
      <c r="D19" s="62"/>
      <c r="E19" s="60">
        <v>67500</v>
      </c>
      <c r="F19" s="61">
        <f t="shared" si="0"/>
        <v>71173.570455000008</v>
      </c>
      <c r="G19" s="16"/>
      <c r="I19" s="50"/>
      <c r="J19" s="51"/>
      <c r="K19" s="71"/>
      <c r="L19" s="72"/>
      <c r="M19" s="73"/>
    </row>
    <row r="20" spans="1:14" ht="24" customHeight="1" x14ac:dyDescent="0.4">
      <c r="A20" s="36"/>
      <c r="B20" s="46" t="s">
        <v>24</v>
      </c>
      <c r="C20" s="47"/>
      <c r="D20" s="62"/>
      <c r="E20" s="60">
        <v>64000</v>
      </c>
      <c r="F20" s="61">
        <f t="shared" si="0"/>
        <v>67483.089024000001</v>
      </c>
      <c r="G20" s="74"/>
      <c r="I20" s="69" t="s">
        <v>35</v>
      </c>
      <c r="J20" s="64"/>
      <c r="K20" s="75">
        <v>0.1991</v>
      </c>
      <c r="L20" s="76"/>
      <c r="M20" s="67">
        <v>344639.9437772815</v>
      </c>
    </row>
    <row r="21" spans="1:14" ht="24" customHeight="1" x14ac:dyDescent="0.35">
      <c r="A21" s="36"/>
      <c r="B21" s="77" t="s">
        <v>26</v>
      </c>
      <c r="C21" s="47"/>
      <c r="D21" s="62"/>
      <c r="E21" s="60">
        <f>'[2]Summary of positions'!$P$34</f>
        <v>50000</v>
      </c>
      <c r="F21" s="61">
        <f t="shared" si="0"/>
        <v>52721.1633</v>
      </c>
      <c r="G21" s="74"/>
      <c r="I21" s="63" t="s">
        <v>36</v>
      </c>
      <c r="J21" s="78"/>
      <c r="K21" s="78"/>
      <c r="L21" s="79"/>
      <c r="M21" s="80">
        <v>2075629.1139293734</v>
      </c>
    </row>
    <row r="22" spans="1:14" ht="24" customHeight="1" x14ac:dyDescent="0.35">
      <c r="A22" s="36"/>
      <c r="B22" s="81" t="s">
        <v>28</v>
      </c>
      <c r="C22" s="82"/>
      <c r="D22" s="83"/>
      <c r="E22" s="60">
        <f>'[2]Summary of positions'!$K$40</f>
        <v>41874.343246296761</v>
      </c>
      <c r="F22" s="84">
        <v>48000</v>
      </c>
      <c r="G22" s="74"/>
      <c r="I22" s="85" t="s">
        <v>37</v>
      </c>
      <c r="J22" s="29"/>
      <c r="K22" s="71"/>
      <c r="L22" s="86"/>
      <c r="M22" s="87">
        <v>19825</v>
      </c>
    </row>
    <row r="23" spans="1:14" ht="24" customHeight="1" x14ac:dyDescent="0.35">
      <c r="A23" s="36"/>
      <c r="B23" s="88" t="s">
        <v>30</v>
      </c>
      <c r="C23" s="82"/>
      <c r="D23" s="83"/>
      <c r="E23" s="60">
        <f>'[2]Summary of positions'!$P$52</f>
        <v>50000</v>
      </c>
      <c r="F23" s="84">
        <f>E23*(2.153%+1)*(3.22%+1)</f>
        <v>52721.1633</v>
      </c>
      <c r="G23" s="74"/>
      <c r="I23" s="89"/>
      <c r="J23" s="29"/>
      <c r="K23" s="71"/>
      <c r="L23" s="90"/>
      <c r="M23" s="32"/>
    </row>
    <row r="24" spans="1:14" ht="24" customHeight="1" x14ac:dyDescent="0.35">
      <c r="A24" s="10"/>
      <c r="B24" s="88" t="s">
        <v>31</v>
      </c>
      <c r="C24" s="82"/>
      <c r="D24" s="83"/>
      <c r="E24" s="60">
        <f>'[2]Summary of positions'!$K$30</f>
        <v>45457.181342364529</v>
      </c>
      <c r="F24" s="84">
        <f>E24*(2.153%+1)*(3.22%+1)</f>
        <v>47931.109614170273</v>
      </c>
      <c r="G24" s="74"/>
      <c r="I24" s="89"/>
      <c r="J24" s="29"/>
      <c r="K24" s="71"/>
      <c r="L24" s="90"/>
      <c r="M24" s="32"/>
    </row>
    <row r="25" spans="1:14" ht="18.95" customHeight="1" x14ac:dyDescent="0.35">
      <c r="A25" s="10"/>
      <c r="B25" s="91" t="s">
        <v>32</v>
      </c>
      <c r="C25" s="82"/>
      <c r="D25" s="92"/>
      <c r="E25" s="60">
        <f>'[2]Summary of positions'!$E$55</f>
        <v>32018.838383838385</v>
      </c>
      <c r="F25" s="84">
        <f>E25*(2.153%+1)*(3.22%+1)</f>
        <v>33761.408142213033</v>
      </c>
      <c r="G25" s="74"/>
      <c r="I25" s="50" t="s">
        <v>38</v>
      </c>
      <c r="J25" s="29"/>
      <c r="K25" s="29" t="s">
        <v>39</v>
      </c>
      <c r="L25" s="30">
        <v>3380</v>
      </c>
      <c r="M25" s="32">
        <v>100964.35555555556</v>
      </c>
    </row>
    <row r="26" spans="1:14" ht="22.5" customHeight="1" x14ac:dyDescent="0.35">
      <c r="A26" s="10"/>
      <c r="B26" s="93" t="s">
        <v>40</v>
      </c>
      <c r="C26" s="94"/>
      <c r="D26" s="95"/>
      <c r="E26" s="96">
        <f>'[2]Summary of positions'!$K$55</f>
        <v>33140.373049956717</v>
      </c>
      <c r="F26" s="84">
        <f>E26*(2.153%+1)*(3.22%+1)</f>
        <v>34943.980387793745</v>
      </c>
      <c r="G26" s="74"/>
      <c r="I26" s="50" t="s">
        <v>41</v>
      </c>
      <c r="J26" s="29"/>
      <c r="K26" s="29" t="s">
        <v>39</v>
      </c>
      <c r="L26" s="97">
        <v>1108</v>
      </c>
      <c r="M26" s="32">
        <v>33097.191111111111</v>
      </c>
    </row>
    <row r="27" spans="1:14" ht="18.95" customHeight="1" x14ac:dyDescent="0.4">
      <c r="A27" s="10"/>
      <c r="B27" s="98"/>
      <c r="C27" s="99"/>
      <c r="D27" s="100"/>
      <c r="E27" s="100"/>
      <c r="F27" s="101"/>
      <c r="G27" s="74"/>
      <c r="I27" s="102" t="s">
        <v>42</v>
      </c>
      <c r="J27" s="29"/>
      <c r="K27" s="29"/>
      <c r="L27" s="72"/>
      <c r="M27" s="103"/>
    </row>
    <row r="28" spans="1:14" ht="18.95" customHeight="1" x14ac:dyDescent="0.35">
      <c r="A28" s="10"/>
      <c r="B28" s="104"/>
      <c r="C28" s="82"/>
      <c r="D28" s="105"/>
      <c r="E28" s="105"/>
      <c r="F28" s="106"/>
      <c r="G28" s="74"/>
      <c r="I28" s="50" t="s">
        <v>43</v>
      </c>
      <c r="J28" s="29"/>
      <c r="K28" s="29" t="s">
        <v>39</v>
      </c>
      <c r="L28" s="97">
        <v>1545</v>
      </c>
      <c r="M28" s="67">
        <v>46150.866666666669</v>
      </c>
      <c r="N28" s="107"/>
    </row>
    <row r="29" spans="1:14" ht="18.95" customHeight="1" x14ac:dyDescent="0.4">
      <c r="A29" s="10"/>
      <c r="B29" s="108" t="s">
        <v>37</v>
      </c>
      <c r="C29" s="82"/>
      <c r="D29" s="109"/>
      <c r="E29" s="110">
        <v>19825</v>
      </c>
      <c r="F29" s="106"/>
      <c r="G29" s="74"/>
      <c r="I29" s="111" t="s">
        <v>44</v>
      </c>
      <c r="J29" s="112"/>
      <c r="K29" s="112"/>
      <c r="L29" s="113"/>
      <c r="M29" s="67">
        <v>2275666.5272627068</v>
      </c>
    </row>
    <row r="30" spans="1:14" ht="18.95" customHeight="1" x14ac:dyDescent="0.35">
      <c r="A30" s="10"/>
      <c r="B30" s="108"/>
      <c r="C30" s="82"/>
      <c r="D30" s="105"/>
      <c r="E30" s="105"/>
      <c r="F30" s="106"/>
      <c r="G30" s="74"/>
      <c r="I30" s="50"/>
      <c r="J30" s="29"/>
      <c r="K30" s="29"/>
      <c r="L30" s="114"/>
      <c r="M30" s="115"/>
    </row>
    <row r="31" spans="1:14" ht="20.45" x14ac:dyDescent="0.35">
      <c r="A31" s="10"/>
      <c r="B31" s="116"/>
      <c r="C31" s="82"/>
      <c r="D31" s="105"/>
      <c r="E31" s="105"/>
      <c r="F31" s="106"/>
      <c r="G31" s="74"/>
      <c r="I31" s="50" t="s">
        <v>45</v>
      </c>
      <c r="J31" s="29"/>
      <c r="K31" s="117">
        <v>0.11475</v>
      </c>
      <c r="L31" s="114"/>
      <c r="M31" s="32">
        <v>261132.7340033956</v>
      </c>
    </row>
    <row r="32" spans="1:14" ht="20.45" x14ac:dyDescent="0.35">
      <c r="A32" s="10"/>
      <c r="B32" s="118"/>
      <c r="C32" s="82"/>
      <c r="D32" s="109"/>
      <c r="E32" s="88"/>
      <c r="F32" s="119"/>
      <c r="G32" s="74"/>
      <c r="I32" s="50" t="s">
        <v>46</v>
      </c>
      <c r="J32" s="29"/>
      <c r="K32" s="117">
        <v>6.3E-3</v>
      </c>
      <c r="L32" s="114"/>
      <c r="M32" s="120">
        <v>10905.231771958179</v>
      </c>
    </row>
    <row r="33" spans="1:14" ht="21" x14ac:dyDescent="0.4">
      <c r="A33" s="10"/>
      <c r="B33" s="108"/>
      <c r="C33" s="82"/>
      <c r="D33" s="105"/>
      <c r="E33" s="105"/>
      <c r="F33" s="106"/>
      <c r="G33" s="74"/>
      <c r="I33" s="121" t="s">
        <v>47</v>
      </c>
      <c r="J33" s="78"/>
      <c r="K33" s="78"/>
      <c r="L33" s="79"/>
      <c r="M33" s="67">
        <v>2547704.4930380606</v>
      </c>
    </row>
    <row r="34" spans="1:14" ht="20.45" x14ac:dyDescent="0.35">
      <c r="A34" s="10"/>
      <c r="B34" s="108"/>
      <c r="C34" s="82"/>
      <c r="D34" s="122"/>
      <c r="E34" s="122"/>
      <c r="F34" s="119"/>
      <c r="G34" s="74"/>
      <c r="I34" s="50"/>
      <c r="J34" s="29"/>
      <c r="K34" s="29"/>
      <c r="L34" s="114"/>
      <c r="M34" s="32"/>
    </row>
    <row r="35" spans="1:14" ht="20.45" x14ac:dyDescent="0.35">
      <c r="A35" s="10"/>
      <c r="B35" s="123" t="s">
        <v>48</v>
      </c>
      <c r="C35" s="124"/>
      <c r="D35" s="82"/>
      <c r="E35" s="125"/>
      <c r="F35" s="126"/>
      <c r="G35" s="74"/>
      <c r="I35" s="50" t="s">
        <v>49</v>
      </c>
      <c r="J35" s="29"/>
      <c r="K35" s="117" t="s">
        <v>50</v>
      </c>
      <c r="L35" s="127">
        <v>2.1399999999999999E-2</v>
      </c>
      <c r="M35" s="32">
        <v>54520.876151014498</v>
      </c>
    </row>
    <row r="36" spans="1:14" ht="20.45" x14ac:dyDescent="0.35">
      <c r="A36" s="10"/>
      <c r="B36" s="128" t="s">
        <v>51</v>
      </c>
      <c r="C36" s="125"/>
      <c r="D36" s="129">
        <v>0.1991</v>
      </c>
      <c r="E36" s="130"/>
      <c r="F36" s="126"/>
      <c r="G36" s="131"/>
      <c r="I36" s="50"/>
      <c r="J36" s="29"/>
      <c r="K36" s="29"/>
      <c r="L36" s="114"/>
      <c r="M36" s="32"/>
    </row>
    <row r="37" spans="1:14" ht="20.45" x14ac:dyDescent="0.35">
      <c r="A37" s="10"/>
      <c r="B37" s="128"/>
      <c r="C37" s="125"/>
      <c r="D37" s="132"/>
      <c r="E37" s="133"/>
      <c r="F37" s="126"/>
      <c r="G37" s="131"/>
      <c r="H37" s="107"/>
      <c r="I37" s="50" t="s">
        <v>52</v>
      </c>
      <c r="J37" s="29"/>
      <c r="K37" s="29"/>
      <c r="L37" s="114"/>
      <c r="M37" s="32">
        <v>2602225.3691890752</v>
      </c>
    </row>
    <row r="38" spans="1:14" ht="20.45" x14ac:dyDescent="0.35">
      <c r="A38" s="10"/>
      <c r="B38" s="128" t="s">
        <v>38</v>
      </c>
      <c r="C38" s="125"/>
      <c r="D38" s="134">
        <v>3380</v>
      </c>
      <c r="E38" s="110"/>
      <c r="F38" s="126"/>
      <c r="G38" s="131"/>
      <c r="H38" s="107"/>
      <c r="I38" s="50"/>
      <c r="J38" s="29"/>
      <c r="K38" s="29" t="s">
        <v>53</v>
      </c>
      <c r="L38" s="135">
        <v>1012.375</v>
      </c>
      <c r="M38" s="136"/>
    </row>
    <row r="39" spans="1:14" ht="20.45" x14ac:dyDescent="0.35">
      <c r="A39" s="10"/>
      <c r="B39" s="128" t="s">
        <v>54</v>
      </c>
      <c r="C39" s="125"/>
      <c r="D39" s="137">
        <v>1108</v>
      </c>
      <c r="E39" s="110"/>
      <c r="F39" s="126"/>
      <c r="G39" s="131"/>
      <c r="I39" s="138"/>
      <c r="J39" s="139"/>
      <c r="K39" s="140" t="s">
        <v>55</v>
      </c>
      <c r="L39" s="141">
        <v>25.417111111111108</v>
      </c>
      <c r="M39" s="142"/>
    </row>
    <row r="40" spans="1:14" ht="21" thickBot="1" x14ac:dyDescent="0.4">
      <c r="A40" s="10"/>
      <c r="B40" s="128" t="s">
        <v>43</v>
      </c>
      <c r="C40" s="125"/>
      <c r="D40" s="137">
        <v>1545</v>
      </c>
      <c r="E40" s="110"/>
      <c r="F40" s="126"/>
      <c r="G40" s="143"/>
      <c r="I40" s="50"/>
      <c r="J40" s="139"/>
      <c r="K40" s="140" t="s">
        <v>56</v>
      </c>
      <c r="L40" s="144">
        <v>25731.647861111109</v>
      </c>
      <c r="M40" s="145"/>
    </row>
    <row r="41" spans="1:14" ht="21.6" thickBot="1" x14ac:dyDescent="0.45">
      <c r="A41" s="10"/>
      <c r="B41" s="11" t="s">
        <v>45</v>
      </c>
      <c r="C41" s="146"/>
      <c r="D41" s="129">
        <v>0.11475</v>
      </c>
      <c r="E41" s="147"/>
      <c r="F41" s="148"/>
      <c r="G41" s="143"/>
      <c r="I41" s="149"/>
      <c r="J41" s="150"/>
      <c r="K41" s="151" t="s">
        <v>57</v>
      </c>
      <c r="L41" s="152"/>
      <c r="M41" s="153">
        <v>101.11999999999999</v>
      </c>
      <c r="N41" s="154"/>
    </row>
    <row r="42" spans="1:14" ht="21" x14ac:dyDescent="0.4">
      <c r="A42" s="10"/>
      <c r="B42" s="11"/>
      <c r="C42" s="146"/>
      <c r="D42" s="155"/>
      <c r="E42" s="129"/>
      <c r="F42" s="148"/>
      <c r="G42" s="143"/>
      <c r="I42" s="156"/>
      <c r="J42" s="156"/>
      <c r="K42" s="156"/>
      <c r="L42" s="157" t="s">
        <v>58</v>
      </c>
      <c r="M42" s="158">
        <v>7.5744680851063728E-2</v>
      </c>
    </row>
    <row r="43" spans="1:14" ht="21.6" thickBot="1" x14ac:dyDescent="0.45">
      <c r="A43" s="10"/>
      <c r="B43" s="159" t="s">
        <v>59</v>
      </c>
      <c r="C43" s="160"/>
      <c r="D43" s="161">
        <f>'[2]Sp17 CAF'!BK27</f>
        <v>3.222120658135276E-2</v>
      </c>
      <c r="E43" s="162">
        <v>2.1399999999999999E-2</v>
      </c>
      <c r="F43" s="163"/>
      <c r="G43" s="143"/>
      <c r="I43" s="164"/>
      <c r="J43" s="156"/>
      <c r="K43" s="156"/>
      <c r="L43" s="157"/>
      <c r="M43" s="165">
        <v>25.279999999999998</v>
      </c>
    </row>
    <row r="44" spans="1:14" ht="21" x14ac:dyDescent="0.4">
      <c r="A44" s="10"/>
      <c r="B44" s="166"/>
      <c r="C44" s="166"/>
      <c r="D44" s="166"/>
      <c r="E44" s="167"/>
      <c r="F44" s="168"/>
      <c r="G44" s="143"/>
      <c r="I44" s="156"/>
      <c r="J44" s="156"/>
      <c r="K44" s="156"/>
      <c r="L44" s="169"/>
      <c r="M44" s="170" t="s">
        <v>60</v>
      </c>
    </row>
    <row r="45" spans="1:14" ht="14.45" x14ac:dyDescent="0.3">
      <c r="A45" s="10"/>
      <c r="B45" s="166"/>
      <c r="C45" s="166"/>
      <c r="D45" s="166"/>
      <c r="E45" s="167"/>
      <c r="F45" s="168"/>
      <c r="G45" s="143"/>
      <c r="I45" s="107"/>
      <c r="J45" s="107"/>
      <c r="K45" s="107"/>
      <c r="L45" s="107"/>
      <c r="M45" s="107"/>
    </row>
    <row r="46" spans="1:14" ht="14.45" hidden="1" x14ac:dyDescent="0.3">
      <c r="A46" s="10"/>
      <c r="B46" s="171"/>
      <c r="C46" s="171"/>
      <c r="D46" s="171"/>
      <c r="E46" s="172"/>
      <c r="F46" s="168"/>
      <c r="G46" s="143"/>
    </row>
    <row r="47" spans="1:14" ht="14.45" hidden="1" x14ac:dyDescent="0.3">
      <c r="A47" s="10"/>
      <c r="B47" s="171"/>
      <c r="C47" s="171"/>
      <c r="D47" s="171"/>
      <c r="E47" s="172"/>
      <c r="F47" s="168"/>
      <c r="G47" s="143"/>
    </row>
    <row r="48" spans="1:14" ht="14.45" hidden="1" x14ac:dyDescent="0.3">
      <c r="A48" s="10"/>
      <c r="B48" s="173"/>
      <c r="C48" s="173"/>
      <c r="D48" s="173"/>
      <c r="E48" s="173"/>
      <c r="F48" s="143"/>
      <c r="G48" s="143"/>
    </row>
    <row r="49" spans="1:10" ht="14.45" hidden="1" x14ac:dyDescent="0.3">
      <c r="B49" s="174"/>
      <c r="C49" s="143"/>
      <c r="D49" s="143"/>
      <c r="E49" s="143"/>
      <c r="F49" s="143"/>
    </row>
    <row r="50" spans="1:10" ht="25.5" hidden="1" customHeight="1" thickBot="1" x14ac:dyDescent="0.35">
      <c r="A50" s="10"/>
    </row>
    <row r="51" spans="1:10" ht="14.45" hidden="1" x14ac:dyDescent="0.3"/>
    <row r="52" spans="1:10" ht="24" hidden="1" customHeight="1" x14ac:dyDescent="0.3">
      <c r="B52" s="143"/>
      <c r="C52" s="143"/>
    </row>
    <row r="53" spans="1:10" ht="21" hidden="1" customHeight="1" x14ac:dyDescent="0.3"/>
    <row r="54" spans="1:10" ht="30" hidden="1" customHeight="1" x14ac:dyDescent="0.3"/>
    <row r="55" spans="1:10" ht="14.45" hidden="1" x14ac:dyDescent="0.3"/>
    <row r="56" spans="1:10" ht="14.45" x14ac:dyDescent="0.3">
      <c r="I56" s="107"/>
    </row>
    <row r="57" spans="1:10" ht="14.45" x14ac:dyDescent="0.3">
      <c r="I57" s="107"/>
      <c r="J57" s="107"/>
    </row>
    <row r="58" spans="1:10" ht="18" hidden="1" x14ac:dyDescent="0.35">
      <c r="B58" s="175" t="s">
        <v>61</v>
      </c>
      <c r="C58" s="175">
        <f>SUM(C7:C10)</f>
        <v>17.25</v>
      </c>
    </row>
    <row r="59" spans="1:10" ht="18" hidden="1" x14ac:dyDescent="0.35">
      <c r="B59" s="175" t="s">
        <v>62</v>
      </c>
      <c r="C59" s="175">
        <f>40-C58</f>
        <v>22.75</v>
      </c>
      <c r="F59" s="176"/>
    </row>
    <row r="60" spans="1:10" ht="18" hidden="1" x14ac:dyDescent="0.35">
      <c r="B60" s="175" t="s">
        <v>63</v>
      </c>
      <c r="C60" s="175">
        <v>40</v>
      </c>
    </row>
    <row r="61" spans="1:10" ht="18" hidden="1" x14ac:dyDescent="0.35">
      <c r="B61" s="175" t="s">
        <v>64</v>
      </c>
      <c r="C61" s="177">
        <f>C59/C60</f>
        <v>0.56874999999999998</v>
      </c>
    </row>
  </sheetData>
  <mergeCells count="4">
    <mergeCell ref="B1:F1"/>
    <mergeCell ref="I1:M1"/>
    <mergeCell ref="I2:M2"/>
    <mergeCell ref="I3:M3"/>
  </mergeCells>
  <pageMargins left="0.25" right="0.25" top="0.75" bottom="0.75" header="0.3" footer="0.3"/>
  <pageSetup scale="50" orientation="landscape" cellComments="asDisplayed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42"/>
  <sheetViews>
    <sheetView topLeftCell="BE6" workbookViewId="0">
      <selection activeCell="BG34" sqref="BG34"/>
    </sheetView>
  </sheetViews>
  <sheetFormatPr defaultColWidth="8.85546875" defaultRowHeight="12.75" x14ac:dyDescent="0.2"/>
  <cols>
    <col min="1" max="1" width="38.42578125" style="180" customWidth="1"/>
    <col min="2" max="2" width="12.85546875" style="185" customWidth="1"/>
    <col min="3" max="61" width="7.7109375" style="180" customWidth="1"/>
    <col min="62" max="73" width="9" style="180" customWidth="1"/>
    <col min="74" max="82" width="7.7109375" style="180" customWidth="1"/>
    <col min="83" max="16384" width="8.85546875" style="180"/>
  </cols>
  <sheetData>
    <row r="1" spans="1:83" ht="17.45" x14ac:dyDescent="0.3">
      <c r="A1" s="178" t="s">
        <v>65</v>
      </c>
      <c r="B1" s="179"/>
    </row>
    <row r="2" spans="1:83" ht="15.6" x14ac:dyDescent="0.3">
      <c r="A2" s="181" t="s">
        <v>66</v>
      </c>
      <c r="B2" s="182"/>
    </row>
    <row r="3" spans="1:83" ht="14.45" thickBot="1" x14ac:dyDescent="0.3">
      <c r="A3" s="183" t="s">
        <v>67</v>
      </c>
      <c r="B3" s="184"/>
    </row>
    <row r="6" spans="1:83" ht="13.15" x14ac:dyDescent="0.25">
      <c r="BA6" s="186" t="s">
        <v>68</v>
      </c>
      <c r="BB6" s="186" t="s">
        <v>68</v>
      </c>
      <c r="BC6" s="186" t="s">
        <v>68</v>
      </c>
      <c r="BD6" s="187" t="s">
        <v>68</v>
      </c>
      <c r="BE6" s="188" t="s">
        <v>69</v>
      </c>
      <c r="BF6" s="188" t="s">
        <v>69</v>
      </c>
      <c r="BG6" s="188" t="s">
        <v>69</v>
      </c>
      <c r="BH6" s="188" t="s">
        <v>69</v>
      </c>
      <c r="BI6" s="189" t="s">
        <v>70</v>
      </c>
      <c r="BJ6" s="189" t="s">
        <v>70</v>
      </c>
      <c r="BK6" s="189" t="s">
        <v>70</v>
      </c>
      <c r="BL6" s="189" t="s">
        <v>70</v>
      </c>
      <c r="BM6" s="190" t="s">
        <v>71</v>
      </c>
      <c r="BN6" s="190" t="s">
        <v>71</v>
      </c>
      <c r="BO6" s="190" t="s">
        <v>71</v>
      </c>
      <c r="BP6" s="190" t="s">
        <v>71</v>
      </c>
      <c r="BQ6" s="191" t="s">
        <v>72</v>
      </c>
      <c r="BR6" s="191" t="s">
        <v>72</v>
      </c>
      <c r="BS6" s="191" t="s">
        <v>72</v>
      </c>
      <c r="BT6" s="191" t="s">
        <v>72</v>
      </c>
      <c r="BU6" s="192" t="s">
        <v>73</v>
      </c>
      <c r="BV6" s="192" t="s">
        <v>73</v>
      </c>
      <c r="BW6" s="192" t="s">
        <v>73</v>
      </c>
      <c r="BX6" s="192" t="s">
        <v>73</v>
      </c>
      <c r="BY6" s="187" t="s">
        <v>74</v>
      </c>
      <c r="BZ6" s="187" t="s">
        <v>74</v>
      </c>
      <c r="CA6" s="187" t="s">
        <v>74</v>
      </c>
      <c r="CB6" s="187" t="s">
        <v>74</v>
      </c>
    </row>
    <row r="7" spans="1:83" s="185" customFormat="1" ht="13.15" x14ac:dyDescent="0.25">
      <c r="B7" s="185" t="s">
        <v>75</v>
      </c>
      <c r="C7" s="193" t="s">
        <v>76</v>
      </c>
      <c r="D7" s="193" t="s">
        <v>77</v>
      </c>
      <c r="E7" s="193" t="s">
        <v>78</v>
      </c>
      <c r="F7" s="193" t="s">
        <v>79</v>
      </c>
      <c r="G7" s="193" t="s">
        <v>80</v>
      </c>
      <c r="H7" s="193" t="s">
        <v>81</v>
      </c>
      <c r="I7" s="193" t="s">
        <v>82</v>
      </c>
      <c r="J7" s="193" t="s">
        <v>83</v>
      </c>
      <c r="K7" s="193" t="s">
        <v>84</v>
      </c>
      <c r="L7" s="193" t="s">
        <v>85</v>
      </c>
      <c r="M7" s="193" t="s">
        <v>86</v>
      </c>
      <c r="N7" s="193" t="s">
        <v>87</v>
      </c>
      <c r="O7" s="193" t="s">
        <v>88</v>
      </c>
      <c r="P7" s="193" t="s">
        <v>89</v>
      </c>
      <c r="Q7" s="193" t="s">
        <v>90</v>
      </c>
      <c r="R7" s="193" t="s">
        <v>91</v>
      </c>
      <c r="S7" s="193" t="s">
        <v>92</v>
      </c>
      <c r="T7" s="193" t="s">
        <v>93</v>
      </c>
      <c r="U7" s="193" t="s">
        <v>94</v>
      </c>
      <c r="V7" s="193" t="s">
        <v>95</v>
      </c>
      <c r="W7" s="193" t="s">
        <v>96</v>
      </c>
      <c r="X7" s="193" t="s">
        <v>97</v>
      </c>
      <c r="Y7" s="193" t="s">
        <v>98</v>
      </c>
      <c r="Z7" s="193" t="s">
        <v>99</v>
      </c>
      <c r="AA7" s="193" t="s">
        <v>100</v>
      </c>
      <c r="AB7" s="193" t="s">
        <v>101</v>
      </c>
      <c r="AC7" s="193" t="s">
        <v>102</v>
      </c>
      <c r="AD7" s="193" t="s">
        <v>103</v>
      </c>
      <c r="AE7" s="193" t="s">
        <v>104</v>
      </c>
      <c r="AF7" s="193" t="s">
        <v>105</v>
      </c>
      <c r="AG7" s="193" t="s">
        <v>106</v>
      </c>
      <c r="AH7" s="193" t="s">
        <v>107</v>
      </c>
      <c r="AI7" s="193" t="s">
        <v>108</v>
      </c>
      <c r="AJ7" s="193" t="s">
        <v>109</v>
      </c>
      <c r="AK7" s="193" t="s">
        <v>110</v>
      </c>
      <c r="AL7" s="193" t="s">
        <v>111</v>
      </c>
      <c r="AM7" s="193" t="s">
        <v>112</v>
      </c>
      <c r="AN7" s="193" t="s">
        <v>113</v>
      </c>
      <c r="AO7" s="193" t="s">
        <v>114</v>
      </c>
      <c r="AP7" s="193" t="s">
        <v>115</v>
      </c>
      <c r="AQ7" s="193" t="s">
        <v>116</v>
      </c>
      <c r="AR7" s="193" t="s">
        <v>117</v>
      </c>
      <c r="AS7" s="193" t="s">
        <v>118</v>
      </c>
      <c r="AT7" s="193" t="s">
        <v>119</v>
      </c>
      <c r="AU7" s="185" t="s">
        <v>120</v>
      </c>
      <c r="AV7" s="185" t="s">
        <v>121</v>
      </c>
      <c r="AW7" s="185" t="s">
        <v>122</v>
      </c>
      <c r="AX7" s="185" t="s">
        <v>123</v>
      </c>
      <c r="AY7" s="185" t="s">
        <v>124</v>
      </c>
      <c r="AZ7" s="185" t="s">
        <v>125</v>
      </c>
      <c r="BA7" s="185" t="s">
        <v>126</v>
      </c>
      <c r="BB7" s="185" t="s">
        <v>127</v>
      </c>
      <c r="BC7" s="185" t="s">
        <v>128</v>
      </c>
      <c r="BD7" s="185" t="s">
        <v>129</v>
      </c>
      <c r="BE7" s="185" t="s">
        <v>130</v>
      </c>
      <c r="BF7" s="185" t="s">
        <v>131</v>
      </c>
      <c r="BG7" s="185" t="s">
        <v>132</v>
      </c>
      <c r="BH7" s="185" t="s">
        <v>133</v>
      </c>
      <c r="BI7" s="185" t="s">
        <v>134</v>
      </c>
      <c r="BJ7" s="185" t="s">
        <v>135</v>
      </c>
      <c r="BK7" s="185" t="s">
        <v>136</v>
      </c>
      <c r="BL7" s="185" t="s">
        <v>137</v>
      </c>
      <c r="BM7" s="185" t="s">
        <v>138</v>
      </c>
      <c r="BN7" s="185" t="s">
        <v>139</v>
      </c>
      <c r="BO7" s="185" t="s">
        <v>140</v>
      </c>
      <c r="BP7" s="185" t="s">
        <v>141</v>
      </c>
      <c r="BQ7" s="185" t="s">
        <v>142</v>
      </c>
      <c r="BR7" s="185" t="s">
        <v>143</v>
      </c>
      <c r="BS7" s="185" t="s">
        <v>144</v>
      </c>
      <c r="BT7" s="185" t="s">
        <v>145</v>
      </c>
      <c r="BU7" s="185" t="s">
        <v>146</v>
      </c>
      <c r="BV7" s="185" t="s">
        <v>147</v>
      </c>
      <c r="BW7" s="185" t="s">
        <v>148</v>
      </c>
      <c r="BX7" s="185" t="s">
        <v>149</v>
      </c>
      <c r="BY7" s="185" t="s">
        <v>150</v>
      </c>
      <c r="BZ7" s="185" t="s">
        <v>151</v>
      </c>
      <c r="CA7" s="185" t="s">
        <v>152</v>
      </c>
      <c r="CB7" s="185" t="s">
        <v>153</v>
      </c>
      <c r="CC7" s="185" t="s">
        <v>154</v>
      </c>
      <c r="CD7" s="185" t="s">
        <v>155</v>
      </c>
      <c r="CE7" s="185" t="s">
        <v>156</v>
      </c>
    </row>
    <row r="8" spans="1:83" ht="13.15" x14ac:dyDescent="0.25">
      <c r="A8" s="185" t="s">
        <v>157</v>
      </c>
      <c r="B8" s="185" t="s">
        <v>158</v>
      </c>
      <c r="C8" s="194">
        <v>2.0350000000000001</v>
      </c>
      <c r="D8" s="194">
        <v>2.06</v>
      </c>
      <c r="E8" s="194">
        <v>2.0649999999999999</v>
      </c>
      <c r="F8" s="194">
        <v>2.0870000000000002</v>
      </c>
      <c r="G8" s="194">
        <v>2.1040000000000001</v>
      </c>
      <c r="H8" s="194">
        <v>2.1150000000000002</v>
      </c>
      <c r="I8" s="194">
        <v>2.1509999999999998</v>
      </c>
      <c r="J8" s="194">
        <v>2.17</v>
      </c>
      <c r="K8" s="194">
        <v>2.1869999999999998</v>
      </c>
      <c r="L8" s="194">
        <v>2.2120000000000002</v>
      </c>
      <c r="M8" s="194">
        <v>2.2349999999999999</v>
      </c>
      <c r="N8" s="194">
        <v>2.2210000000000001</v>
      </c>
      <c r="O8" s="194">
        <v>2.2320000000000002</v>
      </c>
      <c r="P8" s="194">
        <v>2.258</v>
      </c>
      <c r="Q8" s="194">
        <v>2.2759999999999998</v>
      </c>
      <c r="R8" s="194">
        <v>2.302</v>
      </c>
      <c r="S8" s="194">
        <v>2.3199999999999998</v>
      </c>
      <c r="T8" s="194">
        <v>2.3639999999999999</v>
      </c>
      <c r="U8" s="194">
        <v>2.4049999999999998</v>
      </c>
      <c r="V8" s="194">
        <v>2.351</v>
      </c>
      <c r="W8" s="194">
        <v>2.34</v>
      </c>
      <c r="X8" s="194">
        <v>2.347</v>
      </c>
      <c r="Y8" s="194">
        <v>2.367</v>
      </c>
      <c r="Z8" s="194">
        <v>2.3809999999999998</v>
      </c>
      <c r="AA8" s="194">
        <v>2.379</v>
      </c>
      <c r="AB8" s="194">
        <v>2.383</v>
      </c>
      <c r="AC8" s="194">
        <v>2.3980000000000001</v>
      </c>
      <c r="AD8" s="194">
        <v>2.4220000000000002</v>
      </c>
      <c r="AE8" s="194">
        <v>2.4319999999999999</v>
      </c>
      <c r="AF8" s="194">
        <v>2.4769999999999999</v>
      </c>
      <c r="AG8" s="194">
        <v>2.4889999999999999</v>
      </c>
      <c r="AH8" s="194">
        <v>2.4969999999999999</v>
      </c>
      <c r="AI8" s="194">
        <v>2.5129999999999999</v>
      </c>
      <c r="AJ8" s="194">
        <v>2.5190000000000001</v>
      </c>
      <c r="AK8" s="194">
        <v>2.5299999999999998</v>
      </c>
      <c r="AL8" s="194">
        <v>2.5499999999999998</v>
      </c>
      <c r="AM8" s="194">
        <v>2.5569999999999999</v>
      </c>
      <c r="AN8" s="194">
        <v>2.5550000000000002</v>
      </c>
      <c r="AO8" s="194">
        <v>2.5739999999999998</v>
      </c>
      <c r="AP8" s="194">
        <v>2.589</v>
      </c>
      <c r="AQ8" s="194">
        <v>2.597</v>
      </c>
      <c r="AR8" s="194">
        <v>2.6080000000000001</v>
      </c>
      <c r="AS8" s="194">
        <v>2.6139999999999999</v>
      </c>
      <c r="AT8" s="194">
        <v>2.617</v>
      </c>
      <c r="AU8" s="180">
        <v>2.6120000000000001</v>
      </c>
      <c r="AV8" s="180">
        <v>2.6230000000000002</v>
      </c>
      <c r="AW8" s="180">
        <v>2.6190000000000002</v>
      </c>
      <c r="AX8" s="180">
        <v>2.6269999999999998</v>
      </c>
      <c r="AY8" s="180">
        <v>2.621</v>
      </c>
      <c r="AZ8" s="180">
        <v>2.6419999999999999</v>
      </c>
      <c r="BA8" s="180">
        <v>2.6629999999999998</v>
      </c>
      <c r="BB8" s="180">
        <v>2.6779999999999999</v>
      </c>
      <c r="BC8" s="180">
        <v>2.694</v>
      </c>
      <c r="BD8" s="180">
        <v>2.6960000000000002</v>
      </c>
      <c r="BE8" s="180">
        <v>2.7080000000000002</v>
      </c>
      <c r="BF8" s="180">
        <v>2.72</v>
      </c>
      <c r="BG8" s="180">
        <v>2.7589999999999999</v>
      </c>
      <c r="BH8" s="180">
        <v>2.7719999999999998</v>
      </c>
      <c r="BI8" s="180">
        <v>2.7810000000000001</v>
      </c>
      <c r="BJ8" s="180">
        <v>2.7879999999999998</v>
      </c>
      <c r="BK8" s="180">
        <v>2.794</v>
      </c>
      <c r="BL8" s="180">
        <v>2.8210000000000002</v>
      </c>
      <c r="BM8" s="180">
        <v>2.843</v>
      </c>
      <c r="BN8" s="180">
        <v>2.8580000000000001</v>
      </c>
      <c r="BO8" s="180">
        <v>2.87</v>
      </c>
      <c r="BP8" s="180">
        <v>2.879</v>
      </c>
      <c r="BQ8" s="180">
        <v>2.8940000000000001</v>
      </c>
      <c r="BR8" s="180">
        <v>2.9039999999999999</v>
      </c>
      <c r="BS8" s="180">
        <v>2.927</v>
      </c>
      <c r="BT8" s="180">
        <v>2.9470000000000001</v>
      </c>
      <c r="BU8" s="180">
        <v>2.9670000000000001</v>
      </c>
      <c r="BV8" s="180">
        <v>2.9849999999999999</v>
      </c>
      <c r="BW8" s="180">
        <v>3.004</v>
      </c>
      <c r="BX8" s="180">
        <v>3.0209999999999999</v>
      </c>
      <c r="BY8" s="180">
        <v>3.0390000000000001</v>
      </c>
      <c r="BZ8" s="180">
        <v>3.0590000000000002</v>
      </c>
      <c r="CA8" s="180">
        <v>3.0779999999999998</v>
      </c>
      <c r="CB8" s="180">
        <v>3.0939999999999999</v>
      </c>
      <c r="CC8" s="180">
        <v>3.1139999999999999</v>
      </c>
      <c r="CD8" s="180">
        <v>3.1339999999999999</v>
      </c>
    </row>
    <row r="9" spans="1:83" ht="13.15" x14ac:dyDescent="0.25">
      <c r="A9" s="185" t="s">
        <v>159</v>
      </c>
      <c r="B9" s="185" t="s">
        <v>160</v>
      </c>
      <c r="C9" s="194">
        <v>2.0350000000000001</v>
      </c>
      <c r="D9" s="194">
        <v>2.06</v>
      </c>
      <c r="E9" s="194">
        <v>2.0649999999999999</v>
      </c>
      <c r="F9" s="194">
        <v>2.0870000000000002</v>
      </c>
      <c r="G9" s="194">
        <v>2.1040000000000001</v>
      </c>
      <c r="H9" s="194">
        <v>2.1150000000000002</v>
      </c>
      <c r="I9" s="194">
        <v>2.1509999999999998</v>
      </c>
      <c r="J9" s="194">
        <v>2.17</v>
      </c>
      <c r="K9" s="194">
        <v>2.1869999999999998</v>
      </c>
      <c r="L9" s="194">
        <v>2.2120000000000002</v>
      </c>
      <c r="M9" s="194">
        <v>2.2349999999999999</v>
      </c>
      <c r="N9" s="194">
        <v>2.2210000000000001</v>
      </c>
      <c r="O9" s="194">
        <v>2.2320000000000002</v>
      </c>
      <c r="P9" s="194">
        <v>2.258</v>
      </c>
      <c r="Q9" s="194">
        <v>2.2759999999999998</v>
      </c>
      <c r="R9" s="194">
        <v>2.302</v>
      </c>
      <c r="S9" s="194">
        <v>2.3199999999999998</v>
      </c>
      <c r="T9" s="194">
        <v>2.3639999999999999</v>
      </c>
      <c r="U9" s="194">
        <v>2.4049999999999998</v>
      </c>
      <c r="V9" s="194">
        <v>2.351</v>
      </c>
      <c r="W9" s="194">
        <v>2.34</v>
      </c>
      <c r="X9" s="194">
        <v>2.347</v>
      </c>
      <c r="Y9" s="194">
        <v>2.367</v>
      </c>
      <c r="Z9" s="194">
        <v>2.3809999999999998</v>
      </c>
      <c r="AA9" s="194">
        <v>2.379</v>
      </c>
      <c r="AB9" s="194">
        <v>2.383</v>
      </c>
      <c r="AC9" s="194">
        <v>2.3980000000000001</v>
      </c>
      <c r="AD9" s="194">
        <v>2.4220000000000002</v>
      </c>
      <c r="AE9" s="194">
        <v>2.4319999999999999</v>
      </c>
      <c r="AF9" s="194">
        <v>2.4769999999999999</v>
      </c>
      <c r="AG9" s="194">
        <v>2.4889999999999999</v>
      </c>
      <c r="AH9" s="194">
        <v>2.4969999999999999</v>
      </c>
      <c r="AI9" s="194">
        <v>2.5129999999999999</v>
      </c>
      <c r="AJ9" s="194">
        <v>2.5190000000000001</v>
      </c>
      <c r="AK9" s="194">
        <v>2.5299999999999998</v>
      </c>
      <c r="AL9" s="194">
        <v>2.5499999999999998</v>
      </c>
      <c r="AM9" s="194">
        <v>2.5569999999999999</v>
      </c>
      <c r="AN9" s="194">
        <v>2.5550000000000002</v>
      </c>
      <c r="AO9" s="194">
        <v>2.5739999999999998</v>
      </c>
      <c r="AP9" s="194">
        <v>2.589</v>
      </c>
      <c r="AQ9" s="194">
        <v>2.597</v>
      </c>
      <c r="AR9" s="194">
        <v>2.6080000000000001</v>
      </c>
      <c r="AS9" s="194">
        <v>2.6139999999999999</v>
      </c>
      <c r="AT9" s="194">
        <v>2.617</v>
      </c>
      <c r="AU9" s="180">
        <v>2.6120000000000001</v>
      </c>
      <c r="AV9" s="180">
        <v>2.6230000000000002</v>
      </c>
      <c r="AW9" s="180">
        <v>2.6190000000000002</v>
      </c>
      <c r="AX9" s="180">
        <v>2.6269999999999998</v>
      </c>
      <c r="AY9" s="180">
        <v>2.621</v>
      </c>
      <c r="AZ9" s="180">
        <v>2.6419999999999999</v>
      </c>
      <c r="BA9" s="180">
        <v>2.6629999999999998</v>
      </c>
      <c r="BB9" s="180">
        <v>2.6779999999999999</v>
      </c>
      <c r="BC9" s="180">
        <v>2.694</v>
      </c>
      <c r="BD9" s="180">
        <v>2.6960000000000002</v>
      </c>
      <c r="BE9" s="180">
        <v>2.7080000000000002</v>
      </c>
      <c r="BF9" s="180">
        <v>2.72</v>
      </c>
      <c r="BG9" s="180">
        <v>2.7589999999999999</v>
      </c>
      <c r="BH9" s="180">
        <v>2.7719999999999998</v>
      </c>
      <c r="BI9" s="180">
        <v>2.7810000000000001</v>
      </c>
      <c r="BJ9" s="180">
        <v>2.7879999999999998</v>
      </c>
      <c r="BK9" s="180">
        <v>2.794</v>
      </c>
      <c r="BL9" s="180">
        <v>2.8180000000000001</v>
      </c>
      <c r="BM9" s="180">
        <v>2.8359999999999999</v>
      </c>
      <c r="BN9" s="180">
        <v>2.8490000000000002</v>
      </c>
      <c r="BO9" s="180">
        <v>2.86</v>
      </c>
      <c r="BP9" s="180">
        <v>2.8660000000000001</v>
      </c>
      <c r="BQ9" s="180">
        <v>2.8780000000000001</v>
      </c>
      <c r="BR9" s="180">
        <v>2.8860000000000001</v>
      </c>
      <c r="BS9" s="180">
        <v>2.9049999999999998</v>
      </c>
      <c r="BT9" s="180">
        <v>2.9220000000000002</v>
      </c>
      <c r="BU9" s="180">
        <v>2.9369999999999998</v>
      </c>
      <c r="BV9" s="180">
        <v>2.9510000000000001</v>
      </c>
      <c r="BW9" s="180">
        <v>2.964</v>
      </c>
      <c r="BX9" s="180">
        <v>2.976</v>
      </c>
      <c r="BY9" s="180">
        <v>2.99</v>
      </c>
      <c r="BZ9" s="180">
        <v>3.0030000000000001</v>
      </c>
      <c r="CA9" s="180">
        <v>3.0179999999999998</v>
      </c>
      <c r="CB9" s="180">
        <v>3.0289999999999999</v>
      </c>
      <c r="CC9" s="180">
        <v>3.0449999999999999</v>
      </c>
      <c r="CD9" s="180">
        <v>3.0609999999999999</v>
      </c>
    </row>
    <row r="10" spans="1:83" ht="13.15" x14ac:dyDescent="0.25">
      <c r="A10" s="185" t="s">
        <v>161</v>
      </c>
      <c r="B10" s="185" t="s">
        <v>162</v>
      </c>
      <c r="C10" s="194">
        <v>2.0350000000000001</v>
      </c>
      <c r="D10" s="194">
        <v>2.06</v>
      </c>
      <c r="E10" s="194">
        <v>2.0649999999999999</v>
      </c>
      <c r="F10" s="194">
        <v>2.0870000000000002</v>
      </c>
      <c r="G10" s="194">
        <v>2.1040000000000001</v>
      </c>
      <c r="H10" s="194">
        <v>2.1150000000000002</v>
      </c>
      <c r="I10" s="194">
        <v>2.1509999999999998</v>
      </c>
      <c r="J10" s="194">
        <v>2.17</v>
      </c>
      <c r="K10" s="194">
        <v>2.1869999999999998</v>
      </c>
      <c r="L10" s="194">
        <v>2.2120000000000002</v>
      </c>
      <c r="M10" s="194">
        <v>2.2349999999999999</v>
      </c>
      <c r="N10" s="194">
        <v>2.2210000000000001</v>
      </c>
      <c r="O10" s="194">
        <v>2.2320000000000002</v>
      </c>
      <c r="P10" s="194">
        <v>2.258</v>
      </c>
      <c r="Q10" s="194">
        <v>2.2759999999999998</v>
      </c>
      <c r="R10" s="194">
        <v>2.302</v>
      </c>
      <c r="S10" s="194">
        <v>2.3199999999999998</v>
      </c>
      <c r="T10" s="194">
        <v>2.3639999999999999</v>
      </c>
      <c r="U10" s="194">
        <v>2.4049999999999998</v>
      </c>
      <c r="V10" s="194">
        <v>2.351</v>
      </c>
      <c r="W10" s="194">
        <v>2.34</v>
      </c>
      <c r="X10" s="194">
        <v>2.347</v>
      </c>
      <c r="Y10" s="194">
        <v>2.367</v>
      </c>
      <c r="Z10" s="194">
        <v>2.3809999999999998</v>
      </c>
      <c r="AA10" s="194">
        <v>2.379</v>
      </c>
      <c r="AB10" s="194">
        <v>2.383</v>
      </c>
      <c r="AC10" s="194">
        <v>2.3980000000000001</v>
      </c>
      <c r="AD10" s="194">
        <v>2.4220000000000002</v>
      </c>
      <c r="AE10" s="194">
        <v>2.4319999999999999</v>
      </c>
      <c r="AF10" s="194">
        <v>2.4769999999999999</v>
      </c>
      <c r="AG10" s="194">
        <v>2.4889999999999999</v>
      </c>
      <c r="AH10" s="194">
        <v>2.4969999999999999</v>
      </c>
      <c r="AI10" s="194">
        <v>2.5129999999999999</v>
      </c>
      <c r="AJ10" s="194">
        <v>2.5190000000000001</v>
      </c>
      <c r="AK10" s="194">
        <v>2.5299999999999998</v>
      </c>
      <c r="AL10" s="194">
        <v>2.5499999999999998</v>
      </c>
      <c r="AM10" s="194">
        <v>2.5569999999999999</v>
      </c>
      <c r="AN10" s="194">
        <v>2.5550000000000002</v>
      </c>
      <c r="AO10" s="194">
        <v>2.5739999999999998</v>
      </c>
      <c r="AP10" s="194">
        <v>2.589</v>
      </c>
      <c r="AQ10" s="194">
        <v>2.597</v>
      </c>
      <c r="AR10" s="194">
        <v>2.6080000000000001</v>
      </c>
      <c r="AS10" s="194">
        <v>2.6139999999999999</v>
      </c>
      <c r="AT10" s="194">
        <v>2.617</v>
      </c>
      <c r="AU10" s="180">
        <v>2.6120000000000001</v>
      </c>
      <c r="AV10" s="180">
        <v>2.6230000000000002</v>
      </c>
      <c r="AW10" s="180">
        <v>2.6190000000000002</v>
      </c>
      <c r="AX10" s="180">
        <v>2.6269999999999998</v>
      </c>
      <c r="AY10" s="180">
        <v>2.621</v>
      </c>
      <c r="AZ10" s="180">
        <v>2.6419999999999999</v>
      </c>
      <c r="BA10" s="180">
        <v>2.6629999999999998</v>
      </c>
      <c r="BB10" s="180">
        <v>2.6779999999999999</v>
      </c>
      <c r="BC10" s="180">
        <v>2.694</v>
      </c>
      <c r="BD10" s="180">
        <v>2.6960000000000002</v>
      </c>
      <c r="BE10" s="180">
        <v>2.7080000000000002</v>
      </c>
      <c r="BF10" s="180">
        <v>2.72</v>
      </c>
      <c r="BG10" s="180">
        <v>2.7589999999999999</v>
      </c>
      <c r="BH10" s="180">
        <v>2.7719999999999998</v>
      </c>
      <c r="BI10" s="180">
        <v>2.7810000000000001</v>
      </c>
      <c r="BJ10" s="180">
        <v>2.7879999999999998</v>
      </c>
      <c r="BK10" s="180">
        <v>2.794</v>
      </c>
      <c r="BL10" s="180">
        <v>2.8239999999999998</v>
      </c>
      <c r="BM10" s="180">
        <v>2.8479999999999999</v>
      </c>
      <c r="BN10" s="180">
        <v>2.867</v>
      </c>
      <c r="BO10" s="180">
        <v>2.8839999999999999</v>
      </c>
      <c r="BP10" s="180">
        <v>2.8959999999999999</v>
      </c>
      <c r="BQ10" s="180">
        <v>2.9169999999999998</v>
      </c>
      <c r="BR10" s="180">
        <v>2.9319999999999999</v>
      </c>
      <c r="BS10" s="180">
        <v>2.96</v>
      </c>
      <c r="BT10" s="180">
        <v>2.9870000000000001</v>
      </c>
      <c r="BU10" s="180">
        <v>3.0129999999999999</v>
      </c>
      <c r="BV10" s="180">
        <v>3.0369999999999999</v>
      </c>
      <c r="BW10" s="180">
        <v>3.0619999999999998</v>
      </c>
      <c r="BX10" s="180">
        <v>3.0859999999999999</v>
      </c>
      <c r="BY10" s="180">
        <v>3.1120000000000001</v>
      </c>
      <c r="BZ10" s="180">
        <v>3.1389999999999998</v>
      </c>
      <c r="CA10" s="180">
        <v>3.1669999999999998</v>
      </c>
      <c r="CB10" s="180">
        <v>3.19</v>
      </c>
      <c r="CC10" s="180">
        <v>3.218</v>
      </c>
      <c r="CD10" s="180">
        <v>3.246</v>
      </c>
    </row>
    <row r="12" spans="1:83" ht="13.15" x14ac:dyDescent="0.25"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  <c r="AM12" s="195"/>
      <c r="AN12" s="195"/>
      <c r="AO12" s="195"/>
      <c r="AP12" s="195"/>
      <c r="AQ12" s="195"/>
      <c r="AR12" s="195"/>
      <c r="AS12" s="195"/>
      <c r="AT12" s="195"/>
    </row>
    <row r="13" spans="1:83" ht="13.15" x14ac:dyDescent="0.25"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  <c r="AM13" s="195"/>
      <c r="AN13" s="195"/>
      <c r="AO13" s="195"/>
      <c r="AP13" s="195"/>
      <c r="AQ13" s="195"/>
      <c r="AR13" s="195"/>
      <c r="AS13" s="195"/>
      <c r="AT13" s="195"/>
    </row>
    <row r="14" spans="1:83" ht="13.15" x14ac:dyDescent="0.25"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194"/>
      <c r="AL14" s="194"/>
      <c r="AM14" s="194"/>
      <c r="AN14" s="194"/>
      <c r="AO14" s="194"/>
      <c r="AP14" s="194"/>
      <c r="AQ14" s="194"/>
      <c r="AR14" s="194"/>
      <c r="AS14" s="194"/>
      <c r="AT14" s="194"/>
    </row>
    <row r="15" spans="1:83" ht="13.15" hidden="1" x14ac:dyDescent="0.25"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  <c r="AL15" s="194"/>
      <c r="AM15" s="194"/>
      <c r="AN15" s="194"/>
      <c r="AO15" s="194"/>
      <c r="AP15" s="194"/>
      <c r="AQ15" s="194"/>
      <c r="AR15" s="194"/>
      <c r="AS15" s="194"/>
      <c r="AT15" s="194"/>
      <c r="BJ15" s="196" t="s">
        <v>163</v>
      </c>
      <c r="BK15" s="197"/>
      <c r="BL15" s="197"/>
      <c r="BM15" s="198" t="s">
        <v>164</v>
      </c>
      <c r="BN15" s="199"/>
      <c r="BO15" s="199"/>
      <c r="BP15" s="199"/>
      <c r="BQ15" s="199"/>
      <c r="BR15" s="199"/>
      <c r="BS15" s="197"/>
      <c r="BT15" s="197"/>
      <c r="BU15" s="197"/>
    </row>
    <row r="16" spans="1:83" ht="13.15" hidden="1" x14ac:dyDescent="0.25"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  <c r="AG16" s="194"/>
      <c r="AH16" s="194"/>
      <c r="AI16" s="194"/>
      <c r="AJ16" s="194"/>
      <c r="AK16" s="194"/>
      <c r="AL16" s="194"/>
      <c r="AM16" s="194"/>
      <c r="AN16" s="194"/>
      <c r="AO16" s="194"/>
      <c r="AP16" s="194"/>
      <c r="AQ16" s="194"/>
      <c r="AR16" s="194"/>
      <c r="AS16" s="194"/>
      <c r="AT16" s="194"/>
      <c r="BJ16" s="200"/>
      <c r="BK16" s="201"/>
      <c r="BL16" s="201"/>
      <c r="BM16" s="201"/>
      <c r="BN16" s="201"/>
      <c r="BO16" s="201"/>
      <c r="BP16" s="201"/>
      <c r="BQ16" s="201"/>
      <c r="BR16" s="201"/>
      <c r="BS16" s="201"/>
      <c r="BT16" s="201"/>
      <c r="BU16" s="202"/>
    </row>
    <row r="17" spans="3:73" ht="13.15" hidden="1" x14ac:dyDescent="0.25"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BJ17" s="204"/>
      <c r="BK17" s="205" t="s">
        <v>165</v>
      </c>
      <c r="BL17" s="206"/>
      <c r="BM17" s="206"/>
      <c r="BN17" s="206"/>
      <c r="BO17" s="206"/>
      <c r="BP17" s="206"/>
      <c r="BQ17" s="206"/>
      <c r="BR17" s="206"/>
      <c r="BS17" s="206"/>
      <c r="BT17" s="206"/>
      <c r="BU17" s="207"/>
    </row>
    <row r="18" spans="3:73" ht="13.15" hidden="1" x14ac:dyDescent="0.25">
      <c r="BJ18" s="204"/>
      <c r="BK18" s="206"/>
      <c r="BL18" s="193"/>
      <c r="BM18" s="193"/>
      <c r="BN18" s="193"/>
      <c r="BO18" s="193"/>
      <c r="BP18" s="206"/>
      <c r="BQ18" s="206"/>
      <c r="BR18" s="206"/>
      <c r="BS18" s="206"/>
      <c r="BT18" s="206"/>
      <c r="BU18" s="208" t="s">
        <v>166</v>
      </c>
    </row>
    <row r="19" spans="3:73" ht="13.15" hidden="1" x14ac:dyDescent="0.25">
      <c r="BJ19" s="204"/>
      <c r="BK19" s="206"/>
      <c r="BL19" s="194"/>
      <c r="BM19" s="194"/>
      <c r="BN19" s="194"/>
      <c r="BO19" s="194"/>
      <c r="BP19" s="206"/>
      <c r="BQ19" s="206"/>
      <c r="BR19" s="206"/>
      <c r="BS19" s="206"/>
      <c r="BT19" s="206"/>
      <c r="BU19" s="209" t="e">
        <f>AVERAGE(BL19:BO19)</f>
        <v>#DIV/0!</v>
      </c>
    </row>
    <row r="20" spans="3:73" ht="13.15" hidden="1" x14ac:dyDescent="0.25">
      <c r="BJ20" s="204"/>
      <c r="BK20" s="206"/>
      <c r="BL20" s="206"/>
      <c r="BM20" s="206"/>
      <c r="BN20" s="206"/>
      <c r="BO20" s="206"/>
      <c r="BP20" s="206"/>
      <c r="BQ20" s="206"/>
      <c r="BR20" s="206"/>
      <c r="BS20" s="206"/>
      <c r="BT20" s="206"/>
      <c r="BU20" s="210"/>
    </row>
    <row r="21" spans="3:73" ht="13.15" hidden="1" x14ac:dyDescent="0.25">
      <c r="BJ21" s="227" t="s">
        <v>167</v>
      </c>
      <c r="BK21" s="228"/>
      <c r="BL21" s="228"/>
      <c r="BM21" s="206" t="s">
        <v>168</v>
      </c>
      <c r="BN21" s="206"/>
      <c r="BO21" s="206"/>
      <c r="BP21" s="206"/>
      <c r="BQ21" s="206"/>
      <c r="BR21" s="206"/>
      <c r="BS21" s="206"/>
      <c r="BT21" s="206"/>
      <c r="BU21" s="210"/>
    </row>
    <row r="22" spans="3:73" ht="13.15" hidden="1" x14ac:dyDescent="0.25">
      <c r="BJ22" s="204"/>
      <c r="BK22" s="206"/>
      <c r="BL22" s="185" t="str">
        <f>BI7</f>
        <v>2018Q3</v>
      </c>
      <c r="BM22" s="185" t="str">
        <f t="shared" ref="BM22:BS22" si="0">BJ7</f>
        <v>2018Q4</v>
      </c>
      <c r="BN22" s="185" t="str">
        <f t="shared" si="0"/>
        <v>2019Q1</v>
      </c>
      <c r="BO22" s="185" t="str">
        <f t="shared" si="0"/>
        <v>2019Q2</v>
      </c>
      <c r="BP22" s="185" t="str">
        <f t="shared" si="0"/>
        <v>2019Q3</v>
      </c>
      <c r="BQ22" s="185" t="str">
        <f t="shared" si="0"/>
        <v>2019Q4</v>
      </c>
      <c r="BR22" s="185" t="str">
        <f t="shared" si="0"/>
        <v>2020Q1</v>
      </c>
      <c r="BS22" s="185" t="str">
        <f t="shared" si="0"/>
        <v>2020Q2</v>
      </c>
      <c r="BT22" s="206"/>
      <c r="BU22" s="210"/>
    </row>
    <row r="23" spans="3:73" ht="13.15" hidden="1" x14ac:dyDescent="0.25">
      <c r="BJ23" s="204"/>
      <c r="BK23" s="206"/>
      <c r="BL23" s="194">
        <f>BI9</f>
        <v>2.7810000000000001</v>
      </c>
      <c r="BM23" s="194">
        <f t="shared" ref="BM23:BS23" si="1">BJ9</f>
        <v>2.7879999999999998</v>
      </c>
      <c r="BN23" s="194">
        <f t="shared" si="1"/>
        <v>2.794</v>
      </c>
      <c r="BO23" s="194">
        <f t="shared" si="1"/>
        <v>2.8180000000000001</v>
      </c>
      <c r="BP23" s="194">
        <f t="shared" si="1"/>
        <v>2.8359999999999999</v>
      </c>
      <c r="BQ23" s="194">
        <f t="shared" si="1"/>
        <v>2.8490000000000002</v>
      </c>
      <c r="BR23" s="194">
        <f t="shared" si="1"/>
        <v>2.86</v>
      </c>
      <c r="BS23" s="194">
        <f t="shared" si="1"/>
        <v>2.8660000000000001</v>
      </c>
      <c r="BT23" s="206"/>
      <c r="BU23" s="209">
        <f>AVERAGE(BL23:BS23)</f>
        <v>2.8239999999999998</v>
      </c>
    </row>
    <row r="24" spans="3:73" ht="13.15" hidden="1" x14ac:dyDescent="0.25">
      <c r="BJ24" s="204"/>
      <c r="BK24" s="206"/>
      <c r="BL24" s="206"/>
      <c r="BM24" s="206"/>
      <c r="BN24" s="206"/>
      <c r="BO24" s="206"/>
      <c r="BP24" s="206"/>
      <c r="BQ24" s="206"/>
      <c r="BR24" s="206"/>
      <c r="BS24" s="206"/>
      <c r="BT24" s="206"/>
      <c r="BU24" s="210"/>
    </row>
    <row r="25" spans="3:73" ht="13.15" hidden="1" x14ac:dyDescent="0.25">
      <c r="BJ25" s="204"/>
      <c r="BK25" s="206"/>
      <c r="BL25" s="206"/>
      <c r="BM25" s="206"/>
      <c r="BN25" s="206"/>
      <c r="BO25" s="206"/>
      <c r="BP25" s="206"/>
      <c r="BQ25" s="206"/>
      <c r="BR25" s="206"/>
      <c r="BS25" s="206"/>
      <c r="BT25" s="211" t="s">
        <v>49</v>
      </c>
      <c r="BU25" s="212" t="e">
        <f>(BU23-BU19)/BU19</f>
        <v>#DIV/0!</v>
      </c>
    </row>
    <row r="26" spans="3:73" ht="13.15" hidden="1" x14ac:dyDescent="0.25">
      <c r="BJ26" s="213"/>
      <c r="BK26" s="214"/>
      <c r="BL26" s="214"/>
      <c r="BM26" s="214"/>
      <c r="BN26" s="214"/>
      <c r="BO26" s="214"/>
      <c r="BP26" s="214"/>
      <c r="BQ26" s="214"/>
      <c r="BR26" s="214"/>
      <c r="BS26" s="214"/>
      <c r="BT26" s="214"/>
      <c r="BU26" s="215"/>
    </row>
    <row r="27" spans="3:73" ht="14.45" x14ac:dyDescent="0.3">
      <c r="C27"/>
    </row>
    <row r="31" spans="3:73" ht="13.15" x14ac:dyDescent="0.25">
      <c r="BJ31" s="196" t="s">
        <v>163</v>
      </c>
      <c r="BK31" s="197"/>
      <c r="BL31" s="197"/>
      <c r="BM31" s="198" t="s">
        <v>169</v>
      </c>
      <c r="BN31" s="199"/>
      <c r="BO31" s="199"/>
      <c r="BP31" s="199"/>
      <c r="BQ31" s="199"/>
      <c r="BR31" s="199"/>
      <c r="BS31" s="197"/>
      <c r="BT31" s="197"/>
      <c r="BU31" s="197"/>
    </row>
    <row r="32" spans="3:73" ht="13.15" x14ac:dyDescent="0.25">
      <c r="BJ32" s="200"/>
      <c r="BK32" s="201"/>
      <c r="BL32" s="201"/>
      <c r="BM32" s="201"/>
      <c r="BN32" s="201"/>
      <c r="BO32" s="201"/>
      <c r="BP32" s="201"/>
      <c r="BQ32" s="201"/>
      <c r="BR32" s="201"/>
      <c r="BS32" s="201"/>
      <c r="BT32" s="201"/>
      <c r="BU32" s="202"/>
    </row>
    <row r="33" spans="62:73" ht="13.15" x14ac:dyDescent="0.25">
      <c r="BJ33" s="204"/>
      <c r="BK33" s="205" t="s">
        <v>165</v>
      </c>
      <c r="BL33" s="206" t="s">
        <v>170</v>
      </c>
      <c r="BM33" s="206"/>
      <c r="BN33" s="206"/>
      <c r="BO33" s="206"/>
      <c r="BP33" s="206"/>
      <c r="BQ33" s="206"/>
      <c r="BR33" s="206"/>
      <c r="BS33" s="206"/>
      <c r="BT33" s="206"/>
      <c r="BU33" s="207"/>
    </row>
    <row r="34" spans="62:73" ht="13.15" x14ac:dyDescent="0.25">
      <c r="BJ34" s="204"/>
      <c r="BK34" s="206"/>
      <c r="BL34" s="193" t="str">
        <f>BP7</f>
        <v>2020Q2</v>
      </c>
      <c r="BM34" s="193"/>
      <c r="BN34" s="193"/>
      <c r="BO34" s="193"/>
      <c r="BP34" s="206"/>
      <c r="BQ34" s="206"/>
      <c r="BR34" s="206"/>
      <c r="BS34" s="206"/>
      <c r="BT34" s="206"/>
      <c r="BU34" s="208" t="s">
        <v>166</v>
      </c>
    </row>
    <row r="35" spans="62:73" ht="13.15" x14ac:dyDescent="0.25">
      <c r="BJ35" s="204"/>
      <c r="BK35" s="206"/>
      <c r="BL35" s="194">
        <f>BP9</f>
        <v>2.8660000000000001</v>
      </c>
      <c r="BM35" s="194"/>
      <c r="BN35" s="194"/>
      <c r="BO35" s="194"/>
      <c r="BP35" s="206"/>
      <c r="BQ35" s="206"/>
      <c r="BR35" s="206"/>
      <c r="BS35" s="206"/>
      <c r="BT35" s="206"/>
      <c r="BU35" s="209">
        <f>AVERAGE(BL35:BO35)</f>
        <v>2.8660000000000001</v>
      </c>
    </row>
    <row r="36" spans="62:73" ht="13.15" x14ac:dyDescent="0.25">
      <c r="BJ36" s="204"/>
      <c r="BK36" s="206"/>
      <c r="BL36" s="206"/>
      <c r="BM36" s="206"/>
      <c r="BN36" s="206"/>
      <c r="BO36" s="206"/>
      <c r="BP36" s="206"/>
      <c r="BQ36" s="206"/>
      <c r="BR36" s="206"/>
      <c r="BS36" s="206"/>
      <c r="BT36" s="206"/>
      <c r="BU36" s="210"/>
    </row>
    <row r="37" spans="62:73" ht="13.15" x14ac:dyDescent="0.25">
      <c r="BJ37" s="227" t="s">
        <v>167</v>
      </c>
      <c r="BK37" s="228"/>
      <c r="BL37" s="228"/>
      <c r="BM37" s="206" t="s">
        <v>171</v>
      </c>
      <c r="BN37" s="206"/>
      <c r="BO37" s="206"/>
      <c r="BP37" s="206"/>
      <c r="BQ37" s="206"/>
      <c r="BR37" s="206"/>
      <c r="BS37" s="206"/>
      <c r="BT37" s="206"/>
      <c r="BU37" s="210"/>
    </row>
    <row r="38" spans="62:73" ht="13.15" x14ac:dyDescent="0.25">
      <c r="BJ38" s="204"/>
      <c r="BK38" s="206"/>
      <c r="BL38" s="185" t="str">
        <f>BQ7</f>
        <v>2020Q3</v>
      </c>
      <c r="BM38" s="185" t="str">
        <f t="shared" ref="BM38:BS38" si="2">BR7</f>
        <v>2020Q4</v>
      </c>
      <c r="BN38" s="185" t="str">
        <f t="shared" si="2"/>
        <v>2021Q1</v>
      </c>
      <c r="BO38" s="185" t="str">
        <f t="shared" si="2"/>
        <v>2021Q2</v>
      </c>
      <c r="BP38" s="185" t="str">
        <f t="shared" si="2"/>
        <v>2021Q3</v>
      </c>
      <c r="BQ38" s="185" t="str">
        <f t="shared" si="2"/>
        <v>2021Q4</v>
      </c>
      <c r="BR38" s="185" t="str">
        <f t="shared" si="2"/>
        <v>2022Q1</v>
      </c>
      <c r="BS38" s="185" t="str">
        <f t="shared" si="2"/>
        <v>2022Q2</v>
      </c>
      <c r="BT38" s="206"/>
      <c r="BU38" s="210"/>
    </row>
    <row r="39" spans="62:73" ht="13.15" x14ac:dyDescent="0.25">
      <c r="BJ39" s="204"/>
      <c r="BK39" s="206"/>
      <c r="BL39" s="194">
        <f>BQ9</f>
        <v>2.8780000000000001</v>
      </c>
      <c r="BM39" s="194">
        <f t="shared" ref="BM39:BS39" si="3">BR9</f>
        <v>2.8860000000000001</v>
      </c>
      <c r="BN39" s="194">
        <f t="shared" si="3"/>
        <v>2.9049999999999998</v>
      </c>
      <c r="BO39" s="194">
        <f t="shared" si="3"/>
        <v>2.9220000000000002</v>
      </c>
      <c r="BP39" s="194">
        <f t="shared" si="3"/>
        <v>2.9369999999999998</v>
      </c>
      <c r="BQ39" s="194">
        <f t="shared" si="3"/>
        <v>2.9510000000000001</v>
      </c>
      <c r="BR39" s="194">
        <f t="shared" si="3"/>
        <v>2.964</v>
      </c>
      <c r="BS39" s="194">
        <f t="shared" si="3"/>
        <v>2.976</v>
      </c>
      <c r="BT39" s="206"/>
      <c r="BU39" s="209">
        <f>AVERAGE(BL39:BS39)</f>
        <v>2.9273749999999996</v>
      </c>
    </row>
    <row r="40" spans="62:73" ht="13.15" x14ac:dyDescent="0.25">
      <c r="BJ40" s="204"/>
      <c r="BK40" s="206"/>
      <c r="BL40" s="206"/>
      <c r="BM40" s="206"/>
      <c r="BN40" s="206"/>
      <c r="BO40" s="206"/>
      <c r="BP40" s="206"/>
      <c r="BQ40" s="206"/>
      <c r="BR40" s="206"/>
      <c r="BS40" s="206"/>
      <c r="BT40" s="206"/>
      <c r="BU40" s="210"/>
    </row>
    <row r="41" spans="62:73" ht="13.15" x14ac:dyDescent="0.25">
      <c r="BJ41" s="204"/>
      <c r="BK41" s="206"/>
      <c r="BL41" s="206"/>
      <c r="BM41" s="206"/>
      <c r="BN41" s="206"/>
      <c r="BO41" s="206"/>
      <c r="BP41" s="206"/>
      <c r="BQ41" s="206"/>
      <c r="BR41" s="206"/>
      <c r="BS41" s="206"/>
      <c r="BT41" s="211" t="s">
        <v>49</v>
      </c>
      <c r="BU41" s="212">
        <f>(BU39-BU35)/BU35</f>
        <v>2.1414863921842119E-2</v>
      </c>
    </row>
    <row r="42" spans="62:73" ht="13.15" x14ac:dyDescent="0.25">
      <c r="BJ42" s="213"/>
      <c r="BK42" s="214"/>
      <c r="BL42" s="214"/>
      <c r="BM42" s="214"/>
      <c r="BN42" s="214"/>
      <c r="BO42" s="214"/>
      <c r="BP42" s="214"/>
      <c r="BQ42" s="214"/>
      <c r="BR42" s="214"/>
      <c r="BS42" s="214"/>
      <c r="BT42" s="214"/>
      <c r="BU42" s="215"/>
    </row>
  </sheetData>
  <mergeCells count="2">
    <mergeCell ref="BJ21:BL21"/>
    <mergeCell ref="BJ37:BL37"/>
  </mergeCells>
  <pageMargins left="0.25" right="0.25" top="1" bottom="1" header="0.5" footer="0.5"/>
  <pageSetup scale="7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H11"/>
  <sheetViews>
    <sheetView workbookViewId="0">
      <selection activeCell="K19" sqref="K19"/>
    </sheetView>
  </sheetViews>
  <sheetFormatPr defaultRowHeight="15" x14ac:dyDescent="0.25"/>
  <cols>
    <col min="6" max="6" width="9" bestFit="1" customWidth="1"/>
    <col min="7" max="7" width="19.85546875" customWidth="1"/>
    <col min="8" max="8" width="13.28515625" bestFit="1" customWidth="1"/>
  </cols>
  <sheetData>
    <row r="2" spans="6:8" x14ac:dyDescent="0.3">
      <c r="F2" s="17" t="s">
        <v>172</v>
      </c>
      <c r="G2" s="17" t="s">
        <v>173</v>
      </c>
      <c r="H2" s="216" t="s">
        <v>174</v>
      </c>
    </row>
    <row r="3" spans="6:8" x14ac:dyDescent="0.3">
      <c r="F3" s="217" t="s">
        <v>175</v>
      </c>
      <c r="G3" s="217" t="s">
        <v>176</v>
      </c>
      <c r="H3" s="218">
        <v>25.279999999999998</v>
      </c>
    </row>
    <row r="4" spans="6:8" x14ac:dyDescent="0.3">
      <c r="F4" s="217" t="s">
        <v>175</v>
      </c>
      <c r="G4" s="217" t="s">
        <v>177</v>
      </c>
      <c r="H4" s="218">
        <v>25.279999999999998</v>
      </c>
    </row>
    <row r="5" spans="6:8" x14ac:dyDescent="0.3">
      <c r="F5" s="217" t="s">
        <v>175</v>
      </c>
      <c r="G5" s="217" t="s">
        <v>178</v>
      </c>
      <c r="H5" s="218">
        <v>25.279999999999998</v>
      </c>
    </row>
    <row r="6" spans="6:8" x14ac:dyDescent="0.3">
      <c r="F6" s="217" t="s">
        <v>179</v>
      </c>
      <c r="G6" s="217" t="s">
        <v>180</v>
      </c>
      <c r="H6" s="218">
        <v>21.149140425531915</v>
      </c>
    </row>
    <row r="7" spans="6:8" x14ac:dyDescent="0.3">
      <c r="F7" s="217" t="s">
        <v>181</v>
      </c>
      <c r="G7" s="217" t="s">
        <v>182</v>
      </c>
      <c r="H7" s="218">
        <v>7.3688510638297862</v>
      </c>
    </row>
    <row r="8" spans="6:8" x14ac:dyDescent="0.3">
      <c r="F8" s="217" t="s">
        <v>183</v>
      </c>
      <c r="G8" s="217" t="s">
        <v>184</v>
      </c>
      <c r="H8" s="218">
        <v>9.6817021276595732</v>
      </c>
    </row>
    <row r="9" spans="6:8" x14ac:dyDescent="0.3">
      <c r="F9" s="217" t="s">
        <v>185</v>
      </c>
      <c r="G9" s="217" t="s">
        <v>186</v>
      </c>
      <c r="H9" s="218">
        <v>9.4557957446808505</v>
      </c>
    </row>
    <row r="10" spans="6:8" x14ac:dyDescent="0.3">
      <c r="F10" s="217" t="s">
        <v>187</v>
      </c>
      <c r="G10" s="217" t="s">
        <v>188</v>
      </c>
      <c r="H10" s="218">
        <v>29.48616170212766</v>
      </c>
    </row>
    <row r="11" spans="6:8" x14ac:dyDescent="0.3">
      <c r="F11" s="219" t="s">
        <v>189</v>
      </c>
      <c r="G11" s="219" t="s">
        <v>190</v>
      </c>
      <c r="H11" s="218">
        <v>33.842927659574471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FY21 EI Model </vt:lpstr>
      <vt:lpstr>Spring 2019 CAF</vt:lpstr>
      <vt:lpstr>Rate List</vt:lpstr>
      <vt:lpstr>'FY21 EI Model '!Print_Area</vt:lpstr>
      <vt:lpstr>'Rate List'!Print_Area</vt:lpstr>
      <vt:lpstr>'Spring 2019 CAF'!Print_Area</vt:lpstr>
      <vt:lpstr>'Spring 2019 CAF'!Print_Titles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</dc:creator>
  <cp:lastModifiedBy> </cp:lastModifiedBy>
  <dcterms:created xsi:type="dcterms:W3CDTF">2019-09-04T14:58:09Z</dcterms:created>
  <dcterms:modified xsi:type="dcterms:W3CDTF">2019-09-05T14:45:49Z</dcterms:modified>
</cp:coreProperties>
</file>