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ENTRAL" sheetId="1" r:id="rId1"/>
  </sheets>
  <definedNames>
    <definedName name="_xlnm.Print_Area" localSheetId="0">'CENTRAL'!$A$1:$G$85</definedName>
  </definedNames>
  <calcPr fullCalcOnLoad="1"/>
</workbook>
</file>

<file path=xl/sharedStrings.xml><?xml version="1.0" encoding="utf-8"?>
<sst xmlns="http://schemas.openxmlformats.org/spreadsheetml/2006/main" count="298" uniqueCount="150">
  <si>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</si>
  <si>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</si>
  <si>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</si>
  <si>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</si>
  <si>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</si>
  <si>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</si>
  <si>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</si>
  <si>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</si>
  <si>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</si>
  <si>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</si>
  <si>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</si>
  <si>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</si>
  <si>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</si>
  <si>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</si>
  <si>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</si>
  <si>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</si>
  <si>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CENTRAL MA -WORCESTER</t>
  </si>
  <si>
    <t>CT EOL 18CCWORCWIA</t>
  </si>
  <si>
    <t xml:space="preserve">FY18 YOUTH </t>
  </si>
  <si>
    <t>FWIAYTH18</t>
  </si>
  <si>
    <t>JULY 1, 2019- JUNE 30, 2020</t>
  </si>
  <si>
    <t>INITIAL AWARD JULY 11, 2017</t>
  </si>
  <si>
    <t>TO ADD FY18 YOUTH FUNDS</t>
  </si>
  <si>
    <t>APRIL 1, 2017- JUNE 30, 2018</t>
  </si>
  <si>
    <t>BUDGET SHEET #1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</si>
  <si>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</si>
  <si>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</si>
  <si>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</si>
  <si>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</si>
  <si>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</si>
  <si>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</si>
  <si>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FWIAADT18A</t>
  </si>
  <si>
    <t>FWIADWK18A</t>
  </si>
  <si>
    <t>BUDGET SHEET #2</t>
  </si>
  <si>
    <t>CT EOL 18CCWORCSOSWTF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</si>
  <si>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</si>
  <si>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</si>
  <si>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</si>
  <si>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</si>
  <si>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</si>
  <si>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</si>
  <si>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</si>
  <si>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</si>
  <si>
    <t>BUDGET SHEET #3</t>
  </si>
  <si>
    <t>CT EOL 18CCWORCVETSUI</t>
  </si>
  <si>
    <t>SEPT 22, 2017 - DEC 31, 2017</t>
  </si>
  <si>
    <t>VETS INCENTIVE</t>
  </si>
  <si>
    <t>7002-6628</t>
  </si>
  <si>
    <t>FVETS2017</t>
  </si>
  <si>
    <t>J110</t>
  </si>
  <si>
    <t>BUDGET SHEET #3 SEPTEMBER 22, 2017</t>
  </si>
  <si>
    <t>TO ADD INCENTIVE FUNDS</t>
  </si>
  <si>
    <t>BUDGET SHEET #4</t>
  </si>
  <si>
    <t>CT EOL 18CCWORCTRADE</t>
  </si>
  <si>
    <t>TO ADD TRADE FUNDS</t>
  </si>
  <si>
    <t>BUDGET SHEET #4 SEPTEMBER 26, 2017</t>
  </si>
  <si>
    <t>TRADE (OCT. 1, 2016 - SEPT. 30, 2019)</t>
  </si>
  <si>
    <t>FTRADE2017 </t>
  </si>
  <si>
    <t>7003-1010</t>
  </si>
  <si>
    <t>J102</t>
  </si>
  <si>
    <t>BUDGET SHEET #5</t>
  </si>
  <si>
    <t>TO ADD WTF FUNDS</t>
  </si>
  <si>
    <t>BUDGET SHEET #5 SEPTEMBER 28, 2017</t>
  </si>
  <si>
    <t>WTF</t>
  </si>
  <si>
    <t>WTRUSTF18</t>
  </si>
  <si>
    <t>7003-0135</t>
  </si>
  <si>
    <t>J264</t>
  </si>
  <si>
    <t>BUDGET SHEET #6</t>
  </si>
  <si>
    <t>CT EOL 18CCWORCWP</t>
  </si>
  <si>
    <t>WP 90%</t>
  </si>
  <si>
    <t>FES2018</t>
  </si>
  <si>
    <t>7002-6626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</si>
  <si>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</si>
  <si>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</si>
  <si>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</si>
  <si>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</si>
  <si>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</si>
  <si>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</si>
  <si>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</si>
  <si>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</si>
  <si>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</si>
  <si>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BUDGET SHEET #6 OCTOBER 11, 2017</t>
  </si>
  <si>
    <t>TO ADD SOS FUNDS</t>
  </si>
  <si>
    <t>BUDGET SHEET #7</t>
  </si>
  <si>
    <t>BUDGET SHEET #7 OCTOBER 24, 2017</t>
  </si>
  <si>
    <t>TO DECREASE SOS FUNDS</t>
  </si>
  <si>
    <t>BUDGET SHEET #8</t>
  </si>
  <si>
    <t>OCT 1, 2017- JUNE 30, 2018</t>
  </si>
  <si>
    <t>FWIAADT18B</t>
  </si>
  <si>
    <t>FWIADWK18B</t>
  </si>
  <si>
    <t>TO ADD ADULT &amp; DISLOCATED WKR FUNDS</t>
  </si>
  <si>
    <t>BUDGET SHEET #8 OCTOBER 25, 2017</t>
  </si>
  <si>
    <t>BUDGET SHEET #9</t>
  </si>
  <si>
    <t>BUDGET SHEET #9 NOVEMBER 9, 2017</t>
  </si>
  <si>
    <t>TO REVISE TRADE FUNDS</t>
  </si>
  <si>
    <t>BUDGET SHEET #10</t>
  </si>
  <si>
    <t>RAPID RESPONSE IN HOUSE</t>
  </si>
  <si>
    <t>DVOP</t>
  </si>
  <si>
    <t>FVETS2018</t>
  </si>
  <si>
    <t>J209</t>
  </si>
  <si>
    <t>BUDGET SHEET #10 NOVEMBER 28, 2017</t>
  </si>
  <si>
    <t>UI WALK IN</t>
  </si>
  <si>
    <t>FUI2018</t>
  </si>
  <si>
    <t>7002-6624</t>
  </si>
  <si>
    <t>J230</t>
  </si>
  <si>
    <t>TO ADD RAPID RESPONSE, WP 90%, WP 10%, UI AND DVOP FUNDS</t>
  </si>
  <si>
    <t>STAFF ALLOCATION FOR UI SVS</t>
  </si>
  <si>
    <t>6208</t>
  </si>
  <si>
    <t>6209</t>
  </si>
  <si>
    <t>BUDGET SHEET #11</t>
  </si>
  <si>
    <t>CT EOL 18CCWORCNEGREA</t>
  </si>
  <si>
    <t>FMIDEI5P2E</t>
  </si>
  <si>
    <t xml:space="preserve">7002-6626 </t>
  </si>
  <si>
    <t>GD60</t>
  </si>
  <si>
    <t>DEI V (10.1.14-3.31.18)</t>
  </si>
  <si>
    <t>BUDGET SHEET #11 JANUARY 10, 2018</t>
  </si>
  <si>
    <t>TO ADD DEI V FUNDS</t>
  </si>
  <si>
    <t>BUDGET SHEET #12</t>
  </si>
  <si>
    <t>UI HEARINGS (DUA)</t>
  </si>
  <si>
    <t>UI OTHER (DUA)</t>
  </si>
  <si>
    <t>TO ADD VARIOUS FUNDS AND MAKE ADJUSMENTS</t>
  </si>
  <si>
    <t>AS REQUESTED IN IB</t>
  </si>
  <si>
    <t>BUDGET SHEET #12 FEBRUARY 16 2018</t>
  </si>
  <si>
    <t>WIOA OVERHEAD</t>
  </si>
  <si>
    <t>BUDGET SHEET #13</t>
  </si>
  <si>
    <t>MA COMMISSION FOR THE BLIND (MCB)</t>
  </si>
  <si>
    <t>JULY 27, 2017-JUNE 30,2018</t>
  </si>
  <si>
    <t>FH126A18VR</t>
  </si>
  <si>
    <t>4110-3021</t>
  </si>
  <si>
    <t>J222</t>
  </si>
  <si>
    <t>DOE / ADULT COMMUNITY LEARNING SERVICES (ACLS)</t>
  </si>
  <si>
    <t>DECEMBER 29, 2017-JUNE 30, 2018</t>
  </si>
  <si>
    <t>FV002A1722</t>
  </si>
  <si>
    <t>7038-0107</t>
  </si>
  <si>
    <t>J223</t>
  </si>
  <si>
    <t>MA REHABILITATION COMMISSION (MRC)</t>
  </si>
  <si>
    <t>DECEMBER 28, 2017-JUNE 30, 2018</t>
  </si>
  <si>
    <t>F100VR0017</t>
  </si>
  <si>
    <t>4120-0020</t>
  </si>
  <si>
    <t>J221</t>
  </si>
  <si>
    <t>ELDER AFFAIRS</t>
  </si>
  <si>
    <t>DECEMBER 18, 2017-JUNE 30, 2018</t>
  </si>
  <si>
    <t>FAD304129K</t>
  </si>
  <si>
    <t>9110-1178</t>
  </si>
  <si>
    <t>J216</t>
  </si>
  <si>
    <t>TO ADD FUNDS FOR INFRASTRUCTURE COSTS</t>
  </si>
  <si>
    <t>BUDGET SHEET #13 FEBRUARY 21, 2018</t>
  </si>
  <si>
    <t>BUDGET SHEET #14</t>
  </si>
  <si>
    <t>BUDGET SHEET #14 FEBRUARY 22, 2018</t>
  </si>
  <si>
    <t>ADMINISTRATIVE ADJUSTMENT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</si>
</sst>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1" xfId="0" applyFont="1" applyFill="1" applyBorder="1" applyAlignment="1" quotePrefix="1">
      <alignment horizontal="center"/>
    </xf>
    <xf numFmtId="0" fontId="11" fillId="0" borderId="11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44" fontId="12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 quotePrefix="1">
      <alignment horizontal="center"/>
    </xf>
    <xf numFmtId="7" fontId="12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33" borderId="11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7" fontId="12" fillId="0" borderId="11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13" fillId="0" borderId="0" xfId="44" applyNumberFormat="1" applyFont="1" applyFill="1" applyBorder="1" applyAlignment="1">
      <alignment horizontal="center"/>
    </xf>
    <xf numFmtId="44" fontId="8" fillId="0" borderId="0" xfId="44" applyFont="1" applyFill="1" applyBorder="1" applyAlignment="1">
      <alignment/>
    </xf>
    <xf numFmtId="0" fontId="5" fillId="0" borderId="0" xfId="0" applyFont="1" applyAlignment="1">
      <alignment/>
    </xf>
    <xf numFmtId="0" fontId="12" fillId="0" borderId="11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/>
    </xf>
    <xf numFmtId="7" fontId="12" fillId="0" borderId="11" xfId="0" applyNumberFormat="1" applyFont="1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 quotePrefix="1">
      <alignment horizontal="center"/>
    </xf>
    <xf numFmtId="0" fontId="11" fillId="0" borderId="14" xfId="0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44" fontId="12" fillId="0" borderId="15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9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43" fontId="8" fillId="0" borderId="17" xfId="0" applyNumberFormat="1" applyFont="1" applyBorder="1" applyAlignment="1">
      <alignment horizontal="center"/>
    </xf>
    <xf numFmtId="43" fontId="8" fillId="0" borderId="17" xfId="0" applyNumberFormat="1" applyFont="1" applyFill="1" applyBorder="1" applyAlignment="1">
      <alignment horizontal="center"/>
    </xf>
    <xf numFmtId="7" fontId="13" fillId="0" borderId="17" xfId="44" applyNumberFormat="1" applyFont="1" applyFill="1" applyBorder="1" applyAlignment="1">
      <alignment horizontal="center"/>
    </xf>
    <xf numFmtId="7" fontId="13" fillId="0" borderId="13" xfId="44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wrapText="1"/>
    </xf>
    <xf numFmtId="0" fontId="12" fillId="0" borderId="11" xfId="0" applyFont="1" applyBorder="1" applyAlignment="1">
      <alignment horizontal="center"/>
    </xf>
    <xf numFmtId="0" fontId="11" fillId="0" borderId="12" xfId="0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/>
    </xf>
    <xf numFmtId="0" fontId="12" fillId="0" borderId="11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5" fontId="12" fillId="0" borderId="11" xfId="0" applyNumberFormat="1" applyFont="1" applyFill="1" applyBorder="1" applyAlignment="1">
      <alignment horizontal="center" wrapText="1"/>
    </xf>
    <xf numFmtId="5" fontId="13" fillId="0" borderId="13" xfId="44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Fill="1" applyBorder="1" applyAlignment="1">
      <alignment/>
    </xf>
    <xf numFmtId="0" fontId="12" fillId="0" borderId="12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7" fontId="12" fillId="0" borderId="15" xfId="0" applyNumberFormat="1" applyFont="1" applyFill="1" applyBorder="1" applyAlignment="1">
      <alignment horizontal="center"/>
    </xf>
    <xf numFmtId="7" fontId="12" fillId="0" borderId="0" xfId="0" applyNumberFormat="1" applyFont="1" applyFill="1" applyBorder="1" applyAlignment="1">
      <alignment horizontal="center"/>
    </xf>
    <xf numFmtId="5" fontId="12" fillId="0" borderId="0" xfId="0" applyNumberFormat="1" applyFont="1" applyFill="1" applyBorder="1" applyAlignment="1">
      <alignment horizontal="center"/>
    </xf>
    <xf numFmtId="5" fontId="12" fillId="0" borderId="11" xfId="0" applyNumberFormat="1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7" fontId="13" fillId="0" borderId="19" xfId="44" applyNumberFormat="1" applyFont="1" applyFill="1" applyBorder="1" applyAlignment="1">
      <alignment horizontal="center"/>
    </xf>
    <xf numFmtId="5" fontId="8" fillId="0" borderId="20" xfId="44" applyNumberFormat="1" applyFont="1" applyFill="1" applyBorder="1" applyAlignment="1">
      <alignment/>
    </xf>
    <xf numFmtId="0" fontId="50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left" wrapText="1"/>
    </xf>
    <xf numFmtId="0" fontId="50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6"/>
  <sheetViews>
    <sheetView tabSelected="1" zoomScale="110" zoomScaleNormal="110" zoomScalePageLayoutView="0" workbookViewId="0" topLeftCell="A4">
      <selection activeCell="V4" sqref="V1:V1638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16" width="15.00390625" style="4" hidden="1" customWidth="1"/>
    <col min="17" max="17" width="15.140625" style="4" hidden="1" customWidth="1"/>
    <col min="18" max="18" width="13.7109375" style="4" hidden="1" customWidth="1"/>
    <col min="19" max="19" width="15.8515625" style="4" hidden="1" customWidth="1"/>
    <col min="20" max="20" width="13.7109375" style="4" hidden="1" customWidth="1"/>
    <col min="21" max="21" width="14.57421875" style="4" bestFit="1" customWidth="1"/>
    <col min="22" max="22" width="13.28125" style="3" hidden="1" customWidth="1"/>
    <col min="23" max="16384" width="9.140625" style="3" customWidth="1"/>
  </cols>
  <sheetData>
    <row r="1" spans="1:21" ht="20.25">
      <c r="A1" s="3" t="s">
        <v>12</v>
      </c>
      <c r="B1" s="87" t="s">
        <v>10</v>
      </c>
      <c r="C1" s="88"/>
      <c r="D1" s="88"/>
      <c r="E1" s="88"/>
      <c r="F1" s="88"/>
      <c r="G1" s="88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2:6" ht="20.25">
      <c r="B2" s="9"/>
      <c r="C2" s="9"/>
      <c r="D2" s="9"/>
      <c r="E2" s="10"/>
      <c r="F2" s="10"/>
    </row>
    <row r="3" spans="1:3" ht="20.25">
      <c r="A3" s="5" t="s">
        <v>16</v>
      </c>
      <c r="B3" s="9" t="s">
        <v>7</v>
      </c>
      <c r="C3" s="1"/>
    </row>
    <row r="4" spans="1:3" ht="21" thickBot="1">
      <c r="A4" s="5"/>
      <c r="B4" s="6"/>
      <c r="C4" s="1"/>
    </row>
    <row r="5" spans="1:22" s="12" customFormat="1" ht="30.75" thickBot="1">
      <c r="A5" s="44"/>
      <c r="B5" s="45" t="s">
        <v>2</v>
      </c>
      <c r="C5" s="45" t="s">
        <v>3</v>
      </c>
      <c r="D5" s="45" t="s">
        <v>4</v>
      </c>
      <c r="E5" s="45" t="s">
        <v>5</v>
      </c>
      <c r="F5" s="45" t="s">
        <v>1</v>
      </c>
      <c r="G5" s="45" t="s">
        <v>13</v>
      </c>
      <c r="H5" s="37" t="s">
        <v>24</v>
      </c>
      <c r="I5" s="37" t="s">
        <v>33</v>
      </c>
      <c r="J5" s="37" t="s">
        <v>43</v>
      </c>
      <c r="K5" s="37" t="s">
        <v>52</v>
      </c>
      <c r="L5" s="37" t="s">
        <v>60</v>
      </c>
      <c r="M5" s="37" t="s">
        <v>67</v>
      </c>
      <c r="N5" s="37" t="s">
        <v>83</v>
      </c>
      <c r="O5" s="37" t="s">
        <v>86</v>
      </c>
      <c r="P5" s="37" t="s">
        <v>92</v>
      </c>
      <c r="Q5" s="37" t="s">
        <v>95</v>
      </c>
      <c r="R5" s="37" t="s">
        <v>109</v>
      </c>
      <c r="S5" s="37" t="s">
        <v>117</v>
      </c>
      <c r="T5" s="37" t="s">
        <v>124</v>
      </c>
      <c r="U5" s="37" t="s">
        <v>147</v>
      </c>
      <c r="V5" s="11" t="s">
        <v>6</v>
      </c>
    </row>
    <row r="6" spans="1:22" s="71" customFormat="1" ht="16.5">
      <c r="A6" s="70" t="s">
        <v>8</v>
      </c>
      <c r="B6" s="38"/>
      <c r="C6" s="39"/>
      <c r="D6" s="39"/>
      <c r="E6" s="40"/>
      <c r="F6" s="41"/>
      <c r="G6" s="41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3"/>
    </row>
    <row r="7" spans="1:22" s="71" customFormat="1" ht="16.5">
      <c r="A7" s="34" t="s">
        <v>17</v>
      </c>
      <c r="B7" s="13"/>
      <c r="C7" s="14"/>
      <c r="D7" s="14"/>
      <c r="E7" s="15"/>
      <c r="F7" s="1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</row>
    <row r="8" spans="1:22" s="71" customFormat="1" ht="16.5" hidden="1">
      <c r="A8" s="34" t="s">
        <v>18</v>
      </c>
      <c r="B8" s="19" t="s">
        <v>23</v>
      </c>
      <c r="C8" s="55" t="s">
        <v>19</v>
      </c>
      <c r="D8" s="17" t="s">
        <v>11</v>
      </c>
      <c r="E8" s="55">
        <v>6201</v>
      </c>
      <c r="F8" s="19">
        <v>17.259</v>
      </c>
      <c r="G8" s="20">
        <f>960324-2</f>
        <v>960322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>
        <v>-588</v>
      </c>
      <c r="T8" s="20"/>
      <c r="U8" s="20"/>
      <c r="V8" s="36">
        <f>SUM(E8:S8)</f>
        <v>965952.259</v>
      </c>
    </row>
    <row r="9" spans="1:22" s="12" customFormat="1" ht="16.5" hidden="1">
      <c r="A9" s="34" t="s">
        <v>18</v>
      </c>
      <c r="B9" s="19" t="s">
        <v>15</v>
      </c>
      <c r="C9" s="55" t="s">
        <v>19</v>
      </c>
      <c r="D9" s="17" t="s">
        <v>11</v>
      </c>
      <c r="E9" s="55">
        <v>6201</v>
      </c>
      <c r="F9" s="19">
        <v>17.259</v>
      </c>
      <c r="G9" s="20">
        <v>1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36">
        <f>G9</f>
        <v>1</v>
      </c>
    </row>
    <row r="10" spans="1:22" s="12" customFormat="1" ht="16.5" hidden="1">
      <c r="A10" s="34" t="s">
        <v>18</v>
      </c>
      <c r="B10" s="19" t="s">
        <v>20</v>
      </c>
      <c r="C10" s="55" t="s">
        <v>19</v>
      </c>
      <c r="D10" s="17" t="s">
        <v>11</v>
      </c>
      <c r="E10" s="55">
        <v>6201</v>
      </c>
      <c r="F10" s="19">
        <v>17.259</v>
      </c>
      <c r="G10" s="20">
        <v>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36">
        <f>G10</f>
        <v>1</v>
      </c>
    </row>
    <row r="11" spans="1:22" s="47" customFormat="1" ht="16.5" hidden="1">
      <c r="A11" s="46"/>
      <c r="B11" s="13"/>
      <c r="C11" s="21"/>
      <c r="D11" s="16"/>
      <c r="E11" s="13"/>
      <c r="F11" s="13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36"/>
    </row>
    <row r="12" spans="1:22" s="12" customFormat="1" ht="16.5" hidden="1">
      <c r="A12" s="34" t="s">
        <v>25</v>
      </c>
      <c r="B12" s="19" t="s">
        <v>14</v>
      </c>
      <c r="C12" s="55" t="s">
        <v>31</v>
      </c>
      <c r="D12" s="55" t="s">
        <v>26</v>
      </c>
      <c r="E12" s="55">
        <v>6202</v>
      </c>
      <c r="F12" s="55">
        <v>17.258</v>
      </c>
      <c r="G12" s="20"/>
      <c r="H12" s="20">
        <f>106658-2</f>
        <v>106656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36">
        <f>SUM(G12:S12)</f>
        <v>106656</v>
      </c>
    </row>
    <row r="13" spans="1:22" s="47" customFormat="1" ht="15" hidden="1">
      <c r="A13" s="34" t="s">
        <v>25</v>
      </c>
      <c r="B13" s="19" t="s">
        <v>15</v>
      </c>
      <c r="C13" s="55" t="s">
        <v>31</v>
      </c>
      <c r="D13" s="55" t="s">
        <v>26</v>
      </c>
      <c r="E13" s="55">
        <v>6202</v>
      </c>
      <c r="F13" s="55">
        <v>17.258</v>
      </c>
      <c r="G13" s="20"/>
      <c r="H13" s="20">
        <v>1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36">
        <f aca="true" t="shared" si="0" ref="V13:V82">SUM(G13:S13)</f>
        <v>1</v>
      </c>
    </row>
    <row r="14" spans="1:22" s="47" customFormat="1" ht="15" hidden="1">
      <c r="A14" s="34" t="s">
        <v>25</v>
      </c>
      <c r="B14" s="19" t="s">
        <v>20</v>
      </c>
      <c r="C14" s="55" t="s">
        <v>31</v>
      </c>
      <c r="D14" s="55" t="s">
        <v>26</v>
      </c>
      <c r="E14" s="55">
        <v>6202</v>
      </c>
      <c r="F14" s="55">
        <v>17.258</v>
      </c>
      <c r="G14" s="20"/>
      <c r="H14" s="20">
        <v>1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36">
        <f t="shared" si="0"/>
        <v>1</v>
      </c>
    </row>
    <row r="15" spans="1:22" s="12" customFormat="1" ht="16.5" hidden="1">
      <c r="A15" s="46"/>
      <c r="B15" s="13"/>
      <c r="C15" s="14"/>
      <c r="D15" s="14"/>
      <c r="E15" s="15"/>
      <c r="F15" s="16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6">
        <f t="shared" si="0"/>
        <v>0</v>
      </c>
    </row>
    <row r="16" spans="1:22" s="12" customFormat="1" ht="16.5" hidden="1">
      <c r="A16" s="34" t="s">
        <v>27</v>
      </c>
      <c r="B16" s="19" t="s">
        <v>14</v>
      </c>
      <c r="C16" s="55" t="s">
        <v>32</v>
      </c>
      <c r="D16" s="55" t="s">
        <v>28</v>
      </c>
      <c r="E16" s="55">
        <v>6203</v>
      </c>
      <c r="F16" s="55">
        <v>17.278</v>
      </c>
      <c r="G16" s="20"/>
      <c r="H16" s="20">
        <f>130669-2</f>
        <v>130667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36">
        <f t="shared" si="0"/>
        <v>130667</v>
      </c>
    </row>
    <row r="17" spans="1:22" s="71" customFormat="1" ht="16.5" hidden="1">
      <c r="A17" s="34" t="s">
        <v>27</v>
      </c>
      <c r="B17" s="19" t="s">
        <v>15</v>
      </c>
      <c r="C17" s="55" t="s">
        <v>32</v>
      </c>
      <c r="D17" s="55" t="s">
        <v>28</v>
      </c>
      <c r="E17" s="55">
        <v>6203</v>
      </c>
      <c r="F17" s="55">
        <v>17.278</v>
      </c>
      <c r="G17" s="20"/>
      <c r="H17" s="20">
        <v>1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36">
        <f t="shared" si="0"/>
        <v>1</v>
      </c>
    </row>
    <row r="18" spans="1:22" s="71" customFormat="1" ht="16.5" hidden="1">
      <c r="A18" s="34" t="s">
        <v>27</v>
      </c>
      <c r="B18" s="19" t="s">
        <v>20</v>
      </c>
      <c r="C18" s="55" t="s">
        <v>32</v>
      </c>
      <c r="D18" s="55" t="s">
        <v>28</v>
      </c>
      <c r="E18" s="55">
        <v>6203</v>
      </c>
      <c r="F18" s="55">
        <v>17.278</v>
      </c>
      <c r="G18" s="20"/>
      <c r="H18" s="20">
        <v>1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36">
        <f t="shared" si="0"/>
        <v>1</v>
      </c>
    </row>
    <row r="19" spans="1:22" s="71" customFormat="1" ht="16.5" hidden="1">
      <c r="A19" s="34"/>
      <c r="B19" s="19"/>
      <c r="C19" s="55"/>
      <c r="D19" s="55"/>
      <c r="E19" s="55"/>
      <c r="F19" s="55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36">
        <f t="shared" si="0"/>
        <v>0</v>
      </c>
    </row>
    <row r="20" spans="1:22" s="71" customFormat="1" ht="16.5" hidden="1">
      <c r="A20" s="34" t="s">
        <v>25</v>
      </c>
      <c r="B20" s="19" t="s">
        <v>87</v>
      </c>
      <c r="C20" s="55" t="s">
        <v>88</v>
      </c>
      <c r="D20" s="55" t="s">
        <v>26</v>
      </c>
      <c r="E20" s="55">
        <v>6202</v>
      </c>
      <c r="F20" s="55">
        <v>17.258</v>
      </c>
      <c r="G20" s="20"/>
      <c r="H20" s="20"/>
      <c r="I20" s="20"/>
      <c r="J20" s="20"/>
      <c r="K20" s="20"/>
      <c r="L20" s="20"/>
      <c r="M20" s="20"/>
      <c r="N20" s="20"/>
      <c r="O20" s="20">
        <f>725919-2</f>
        <v>725917</v>
      </c>
      <c r="P20" s="20"/>
      <c r="Q20" s="20"/>
      <c r="R20" s="20"/>
      <c r="S20" s="20">
        <v>-58860</v>
      </c>
      <c r="T20" s="20"/>
      <c r="U20" s="20"/>
      <c r="V20" s="36">
        <f t="shared" si="0"/>
        <v>667057</v>
      </c>
    </row>
    <row r="21" spans="1:22" s="71" customFormat="1" ht="16.5" hidden="1">
      <c r="A21" s="34" t="s">
        <v>25</v>
      </c>
      <c r="B21" s="19" t="s">
        <v>15</v>
      </c>
      <c r="C21" s="55" t="s">
        <v>88</v>
      </c>
      <c r="D21" s="55" t="s">
        <v>26</v>
      </c>
      <c r="E21" s="55">
        <v>6202</v>
      </c>
      <c r="F21" s="55">
        <v>17.258</v>
      </c>
      <c r="G21" s="20"/>
      <c r="H21" s="20"/>
      <c r="I21" s="20"/>
      <c r="J21" s="20"/>
      <c r="K21" s="20"/>
      <c r="L21" s="20"/>
      <c r="M21" s="20"/>
      <c r="N21" s="20"/>
      <c r="O21" s="20">
        <v>1</v>
      </c>
      <c r="P21" s="20"/>
      <c r="Q21" s="20"/>
      <c r="R21" s="20"/>
      <c r="S21" s="20"/>
      <c r="T21" s="20"/>
      <c r="U21" s="20"/>
      <c r="V21" s="36">
        <f t="shared" si="0"/>
        <v>1</v>
      </c>
    </row>
    <row r="22" spans="1:22" s="71" customFormat="1" ht="16.5" hidden="1">
      <c r="A22" s="34" t="s">
        <v>25</v>
      </c>
      <c r="B22" s="19" t="s">
        <v>20</v>
      </c>
      <c r="C22" s="55" t="s">
        <v>88</v>
      </c>
      <c r="D22" s="55" t="s">
        <v>26</v>
      </c>
      <c r="E22" s="55">
        <v>6202</v>
      </c>
      <c r="F22" s="55">
        <v>17.258</v>
      </c>
      <c r="G22" s="20"/>
      <c r="H22" s="20"/>
      <c r="I22" s="20"/>
      <c r="J22" s="20"/>
      <c r="K22" s="20"/>
      <c r="L22" s="20"/>
      <c r="M22" s="20"/>
      <c r="N22" s="20"/>
      <c r="O22" s="20">
        <v>1</v>
      </c>
      <c r="P22" s="20"/>
      <c r="Q22" s="20"/>
      <c r="R22" s="20"/>
      <c r="S22" s="20"/>
      <c r="T22" s="20"/>
      <c r="U22" s="20"/>
      <c r="V22" s="36">
        <f t="shared" si="0"/>
        <v>1</v>
      </c>
    </row>
    <row r="23" spans="1:22" s="71" customFormat="1" ht="16.5" hidden="1">
      <c r="A23" s="46"/>
      <c r="B23" s="13"/>
      <c r="C23" s="14"/>
      <c r="D23" s="14"/>
      <c r="E23" s="15"/>
      <c r="F23" s="16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36">
        <f t="shared" si="0"/>
        <v>0</v>
      </c>
    </row>
    <row r="24" spans="1:22" s="71" customFormat="1" ht="16.5" hidden="1">
      <c r="A24" s="34" t="s">
        <v>27</v>
      </c>
      <c r="B24" s="19" t="s">
        <v>87</v>
      </c>
      <c r="C24" s="55" t="s">
        <v>89</v>
      </c>
      <c r="D24" s="55" t="s">
        <v>28</v>
      </c>
      <c r="E24" s="55">
        <v>6203</v>
      </c>
      <c r="F24" s="55">
        <v>17.278</v>
      </c>
      <c r="G24" s="20"/>
      <c r="H24" s="20"/>
      <c r="I24" s="20"/>
      <c r="J24" s="20"/>
      <c r="K24" s="20"/>
      <c r="L24" s="20"/>
      <c r="M24" s="20"/>
      <c r="N24" s="20"/>
      <c r="O24" s="20">
        <f>691451-2</f>
        <v>691449</v>
      </c>
      <c r="P24" s="20"/>
      <c r="Q24" s="20"/>
      <c r="R24" s="20"/>
      <c r="S24" s="20">
        <v>-50455</v>
      </c>
      <c r="T24" s="20"/>
      <c r="U24" s="20"/>
      <c r="V24" s="36">
        <f t="shared" si="0"/>
        <v>640994</v>
      </c>
    </row>
    <row r="25" spans="1:22" s="71" customFormat="1" ht="16.5" hidden="1">
      <c r="A25" s="34" t="s">
        <v>27</v>
      </c>
      <c r="B25" s="19" t="s">
        <v>15</v>
      </c>
      <c r="C25" s="55" t="s">
        <v>89</v>
      </c>
      <c r="D25" s="55" t="s">
        <v>28</v>
      </c>
      <c r="E25" s="55">
        <v>6203</v>
      </c>
      <c r="F25" s="55">
        <v>17.278</v>
      </c>
      <c r="G25" s="20"/>
      <c r="H25" s="20"/>
      <c r="I25" s="20"/>
      <c r="J25" s="20"/>
      <c r="K25" s="20"/>
      <c r="L25" s="20"/>
      <c r="M25" s="20"/>
      <c r="N25" s="20"/>
      <c r="O25" s="20">
        <v>1</v>
      </c>
      <c r="P25" s="20"/>
      <c r="Q25" s="20"/>
      <c r="R25" s="20"/>
      <c r="S25" s="20"/>
      <c r="T25" s="20"/>
      <c r="U25" s="20"/>
      <c r="V25" s="36">
        <f t="shared" si="0"/>
        <v>1</v>
      </c>
    </row>
    <row r="26" spans="1:22" s="71" customFormat="1" ht="16.5" hidden="1">
      <c r="A26" s="34" t="s">
        <v>27</v>
      </c>
      <c r="B26" s="19" t="s">
        <v>20</v>
      </c>
      <c r="C26" s="55" t="s">
        <v>89</v>
      </c>
      <c r="D26" s="55" t="s">
        <v>28</v>
      </c>
      <c r="E26" s="55">
        <v>6203</v>
      </c>
      <c r="F26" s="55">
        <v>17.278</v>
      </c>
      <c r="G26" s="20"/>
      <c r="H26" s="20"/>
      <c r="I26" s="20"/>
      <c r="J26" s="20"/>
      <c r="K26" s="20"/>
      <c r="L26" s="20"/>
      <c r="M26" s="20"/>
      <c r="N26" s="20"/>
      <c r="O26" s="20">
        <v>1</v>
      </c>
      <c r="P26" s="20"/>
      <c r="Q26" s="20"/>
      <c r="R26" s="20"/>
      <c r="S26" s="20"/>
      <c r="T26" s="20"/>
      <c r="U26" s="20"/>
      <c r="V26" s="36">
        <f t="shared" si="0"/>
        <v>1</v>
      </c>
    </row>
    <row r="27" spans="1:22" s="71" customFormat="1" ht="16.5" hidden="1">
      <c r="A27" s="34" t="s">
        <v>96</v>
      </c>
      <c r="B27" s="19" t="s">
        <v>14</v>
      </c>
      <c r="C27" s="65" t="s">
        <v>32</v>
      </c>
      <c r="D27" s="65" t="s">
        <v>28</v>
      </c>
      <c r="E27" s="66">
        <v>6223</v>
      </c>
      <c r="F27" s="17">
        <v>17.278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>
        <v>6754</v>
      </c>
      <c r="R27" s="20"/>
      <c r="S27" s="20"/>
      <c r="T27" s="20"/>
      <c r="U27" s="20"/>
      <c r="V27" s="36">
        <f t="shared" si="0"/>
        <v>6754</v>
      </c>
    </row>
    <row r="28" spans="1:22" s="71" customFormat="1" ht="16.5">
      <c r="A28" s="34" t="s">
        <v>106</v>
      </c>
      <c r="B28" s="19" t="s">
        <v>14</v>
      </c>
      <c r="C28" s="65" t="s">
        <v>89</v>
      </c>
      <c r="D28" s="65" t="s">
        <v>28</v>
      </c>
      <c r="E28" s="66" t="s">
        <v>107</v>
      </c>
      <c r="F28" s="17">
        <v>17.278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>
        <f>25000*0.34</f>
        <v>8500</v>
      </c>
      <c r="R28" s="20"/>
      <c r="S28" s="20"/>
      <c r="T28" s="20"/>
      <c r="U28" s="20">
        <v>-5076</v>
      </c>
      <c r="V28" s="36">
        <f>SUM(Q28:U28)</f>
        <v>3424</v>
      </c>
    </row>
    <row r="29" spans="1:22" s="71" customFormat="1" ht="16.5">
      <c r="A29" s="34" t="s">
        <v>106</v>
      </c>
      <c r="B29" s="19" t="s">
        <v>14</v>
      </c>
      <c r="C29" s="65" t="s">
        <v>89</v>
      </c>
      <c r="D29" s="65" t="s">
        <v>28</v>
      </c>
      <c r="E29" s="66" t="s">
        <v>108</v>
      </c>
      <c r="F29" s="17">
        <v>17.278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>
        <f>25000*0.66</f>
        <v>16500</v>
      </c>
      <c r="R29" s="20"/>
      <c r="S29" s="20"/>
      <c r="T29" s="20"/>
      <c r="U29" s="20">
        <v>-16500</v>
      </c>
      <c r="V29" s="36">
        <f>SUM(Q29:U29)</f>
        <v>0</v>
      </c>
    </row>
    <row r="30" spans="1:22" s="71" customFormat="1" ht="16.5" hidden="1">
      <c r="A30" s="34" t="s">
        <v>123</v>
      </c>
      <c r="B30" s="19" t="s">
        <v>14</v>
      </c>
      <c r="C30" s="65" t="s">
        <v>89</v>
      </c>
      <c r="D30" s="65" t="s">
        <v>28</v>
      </c>
      <c r="E30" s="66" t="s">
        <v>107</v>
      </c>
      <c r="F30" s="17">
        <v>17.278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4">
        <f>21488.3*0.34</f>
        <v>7306.022</v>
      </c>
      <c r="T30" s="24"/>
      <c r="U30" s="24"/>
      <c r="V30" s="36">
        <f t="shared" si="0"/>
        <v>7306.022</v>
      </c>
    </row>
    <row r="31" spans="1:22" s="71" customFormat="1" ht="16.5" hidden="1">
      <c r="A31" s="34" t="s">
        <v>123</v>
      </c>
      <c r="B31" s="19" t="s">
        <v>14</v>
      </c>
      <c r="C31" s="65" t="s">
        <v>89</v>
      </c>
      <c r="D31" s="65" t="s">
        <v>28</v>
      </c>
      <c r="E31" s="66" t="s">
        <v>108</v>
      </c>
      <c r="F31" s="17">
        <v>17.278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>
        <v>14182.28</v>
      </c>
      <c r="T31" s="20"/>
      <c r="U31" s="20"/>
      <c r="V31" s="36">
        <f t="shared" si="0"/>
        <v>14182.28</v>
      </c>
    </row>
    <row r="32" spans="1:22" s="71" customFormat="1" ht="16.5">
      <c r="A32" s="34"/>
      <c r="B32" s="19"/>
      <c r="C32" s="65"/>
      <c r="D32" s="65"/>
      <c r="E32" s="66"/>
      <c r="F32" s="17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36"/>
    </row>
    <row r="33" spans="1:22" s="71" customFormat="1" ht="16.5" hidden="1">
      <c r="A33" s="34" t="s">
        <v>125</v>
      </c>
      <c r="B33" s="19" t="s">
        <v>126</v>
      </c>
      <c r="C33" s="84" t="s">
        <v>127</v>
      </c>
      <c r="D33" s="84" t="s">
        <v>128</v>
      </c>
      <c r="E33" s="84" t="s">
        <v>129</v>
      </c>
      <c r="F33" s="17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>
        <v>4187.5</v>
      </c>
      <c r="U33" s="20"/>
      <c r="V33" s="36">
        <f aca="true" t="shared" si="1" ref="V33:V38">SUM(S33:T33)</f>
        <v>4187.5</v>
      </c>
    </row>
    <row r="34" spans="1:22" s="71" customFormat="1" ht="30.75" hidden="1">
      <c r="A34" s="85" t="s">
        <v>130</v>
      </c>
      <c r="B34" s="19" t="s">
        <v>131</v>
      </c>
      <c r="C34" s="84" t="s">
        <v>132</v>
      </c>
      <c r="D34" s="84" t="s">
        <v>133</v>
      </c>
      <c r="E34" s="84" t="s">
        <v>134</v>
      </c>
      <c r="F34" s="17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>
        <v>10466.93</v>
      </c>
      <c r="U34" s="20"/>
      <c r="V34" s="36">
        <f t="shared" si="1"/>
        <v>10466.93</v>
      </c>
    </row>
    <row r="35" spans="1:22" s="71" customFormat="1" ht="30.75" hidden="1">
      <c r="A35" s="85" t="s">
        <v>135</v>
      </c>
      <c r="B35" s="19" t="s">
        <v>136</v>
      </c>
      <c r="C35" s="86" t="s">
        <v>137</v>
      </c>
      <c r="D35" s="86" t="s">
        <v>138</v>
      </c>
      <c r="E35" s="86" t="s">
        <v>139</v>
      </c>
      <c r="F35" s="17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>
        <v>8791.32</v>
      </c>
      <c r="U35" s="20"/>
      <c r="V35" s="36">
        <f t="shared" si="1"/>
        <v>8791.32</v>
      </c>
    </row>
    <row r="36" spans="1:22" s="71" customFormat="1" ht="16.5" hidden="1">
      <c r="A36" s="34" t="s">
        <v>140</v>
      </c>
      <c r="B36" s="19" t="s">
        <v>141</v>
      </c>
      <c r="C36" s="86" t="s">
        <v>142</v>
      </c>
      <c r="D36" s="86" t="s">
        <v>143</v>
      </c>
      <c r="E36" s="86" t="s">
        <v>144</v>
      </c>
      <c r="F36" s="17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>
        <v>2669.72</v>
      </c>
      <c r="U36" s="20"/>
      <c r="V36" s="36">
        <f t="shared" si="1"/>
        <v>2669.72</v>
      </c>
    </row>
    <row r="37" spans="1:22" s="71" customFormat="1" ht="16.5">
      <c r="A37" s="34"/>
      <c r="B37" s="19"/>
      <c r="C37" s="65"/>
      <c r="D37" s="65"/>
      <c r="E37" s="66"/>
      <c r="F37" s="17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36">
        <f t="shared" si="1"/>
        <v>0</v>
      </c>
    </row>
    <row r="38" spans="1:22" s="71" customFormat="1" ht="16.5">
      <c r="A38" s="34"/>
      <c r="B38" s="19"/>
      <c r="C38" s="65"/>
      <c r="D38" s="65"/>
      <c r="E38" s="66"/>
      <c r="F38" s="17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36">
        <f t="shared" si="1"/>
        <v>0</v>
      </c>
    </row>
    <row r="39" spans="1:22" s="47" customFormat="1" ht="16.5">
      <c r="A39" s="46"/>
      <c r="B39" s="13"/>
      <c r="C39" s="22"/>
      <c r="D39" s="22"/>
      <c r="E39" s="22"/>
      <c r="F39" s="13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36">
        <f t="shared" si="0"/>
        <v>0</v>
      </c>
    </row>
    <row r="40" spans="1:22" s="47" customFormat="1" ht="16.5" hidden="1">
      <c r="A40" s="64" t="s">
        <v>8</v>
      </c>
      <c r="B40" s="13"/>
      <c r="C40" s="22"/>
      <c r="D40" s="22"/>
      <c r="E40" s="22"/>
      <c r="F40" s="13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36">
        <f t="shared" si="0"/>
        <v>0</v>
      </c>
    </row>
    <row r="41" spans="1:22" s="47" customFormat="1" ht="16.5" hidden="1">
      <c r="A41" s="60" t="s">
        <v>34</v>
      </c>
      <c r="B41" s="13"/>
      <c r="C41" s="22"/>
      <c r="D41" s="22"/>
      <c r="E41" s="22"/>
      <c r="F41" s="21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36">
        <f t="shared" si="0"/>
        <v>0</v>
      </c>
    </row>
    <row r="42" spans="1:22" s="12" customFormat="1" ht="16.5" hidden="1">
      <c r="A42" s="54" t="s">
        <v>35</v>
      </c>
      <c r="B42" s="19" t="s">
        <v>36</v>
      </c>
      <c r="C42" s="55" t="s">
        <v>37</v>
      </c>
      <c r="D42" s="55" t="s">
        <v>38</v>
      </c>
      <c r="E42" s="55" t="s">
        <v>39</v>
      </c>
      <c r="F42" s="19" t="s">
        <v>40</v>
      </c>
      <c r="G42" s="24"/>
      <c r="H42" s="24"/>
      <c r="I42" s="24">
        <v>52378.17</v>
      </c>
      <c r="J42" s="24"/>
      <c r="K42" s="24"/>
      <c r="L42" s="24"/>
      <c r="M42" s="24"/>
      <c r="N42" s="24"/>
      <c r="O42" s="24"/>
      <c r="P42" s="24"/>
      <c r="Q42" s="24"/>
      <c r="R42" s="24"/>
      <c r="S42" s="24">
        <v>-45514.91</v>
      </c>
      <c r="T42" s="24"/>
      <c r="U42" s="24"/>
      <c r="V42" s="36">
        <f t="shared" si="0"/>
        <v>6863.259999999995</v>
      </c>
    </row>
    <row r="43" spans="1:22" s="12" customFormat="1" ht="16.5" hidden="1">
      <c r="A43" s="72"/>
      <c r="B43" s="13"/>
      <c r="C43" s="23"/>
      <c r="D43" s="23"/>
      <c r="E43" s="14"/>
      <c r="F43" s="16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36">
        <f t="shared" si="0"/>
        <v>0</v>
      </c>
    </row>
    <row r="44" spans="1:22" s="71" customFormat="1" ht="16.5" hidden="1">
      <c r="A44" s="64" t="s">
        <v>8</v>
      </c>
      <c r="B44" s="13"/>
      <c r="C44" s="14"/>
      <c r="D44" s="14"/>
      <c r="E44" s="15"/>
      <c r="F44" s="16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36">
        <f t="shared" si="0"/>
        <v>0</v>
      </c>
    </row>
    <row r="45" spans="1:22" s="71" customFormat="1" ht="16.5" hidden="1">
      <c r="A45" s="34" t="s">
        <v>44</v>
      </c>
      <c r="B45" s="13"/>
      <c r="C45" s="56"/>
      <c r="D45" s="56"/>
      <c r="E45" s="57"/>
      <c r="F45" s="35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36">
        <f t="shared" si="0"/>
        <v>0</v>
      </c>
    </row>
    <row r="46" spans="1:22" s="47" customFormat="1" ht="15" hidden="1">
      <c r="A46" s="61" t="s">
        <v>46</v>
      </c>
      <c r="B46" s="19" t="s">
        <v>45</v>
      </c>
      <c r="C46" s="59" t="s">
        <v>48</v>
      </c>
      <c r="D46" s="55" t="s">
        <v>47</v>
      </c>
      <c r="E46" s="55" t="s">
        <v>49</v>
      </c>
      <c r="F46" s="19" t="s">
        <v>40</v>
      </c>
      <c r="G46" s="24"/>
      <c r="H46" s="24"/>
      <c r="I46" s="24"/>
      <c r="J46" s="24">
        <v>11000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36">
        <f t="shared" si="0"/>
        <v>11000</v>
      </c>
    </row>
    <row r="47" spans="1:22" s="47" customFormat="1" ht="16.5" hidden="1">
      <c r="A47" s="73"/>
      <c r="B47" s="13"/>
      <c r="C47" s="58"/>
      <c r="D47" s="58"/>
      <c r="E47" s="41"/>
      <c r="F47" s="39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36">
        <f t="shared" si="0"/>
        <v>0</v>
      </c>
    </row>
    <row r="48" spans="1:22" s="12" customFormat="1" ht="16.5" hidden="1">
      <c r="A48" s="64" t="s">
        <v>8</v>
      </c>
      <c r="B48" s="13"/>
      <c r="C48" s="23"/>
      <c r="D48" s="16"/>
      <c r="E48" s="23"/>
      <c r="F48" s="16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36">
        <f t="shared" si="0"/>
        <v>0</v>
      </c>
    </row>
    <row r="49" spans="1:22" s="12" customFormat="1" ht="16.5" hidden="1">
      <c r="A49" s="34" t="s">
        <v>53</v>
      </c>
      <c r="B49" s="16"/>
      <c r="C49" s="23"/>
      <c r="D49" s="16"/>
      <c r="E49" s="23"/>
      <c r="F49" s="16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36">
        <f t="shared" si="0"/>
        <v>0</v>
      </c>
    </row>
    <row r="50" spans="1:22" s="12" customFormat="1" ht="16.5" hidden="1">
      <c r="A50" s="61" t="s">
        <v>56</v>
      </c>
      <c r="B50" s="19" t="s">
        <v>14</v>
      </c>
      <c r="C50" s="55" t="s">
        <v>57</v>
      </c>
      <c r="D50" s="62" t="s">
        <v>58</v>
      </c>
      <c r="E50" s="63" t="s">
        <v>59</v>
      </c>
      <c r="F50" s="62">
        <v>17.245</v>
      </c>
      <c r="G50" s="24"/>
      <c r="H50" s="24"/>
      <c r="I50" s="24"/>
      <c r="J50" s="24"/>
      <c r="K50" s="24">
        <f>100790.44-2</f>
        <v>100788.44</v>
      </c>
      <c r="L50" s="24"/>
      <c r="M50" s="24"/>
      <c r="N50" s="24"/>
      <c r="O50" s="24"/>
      <c r="P50" s="24">
        <v>-2063.088986124756</v>
      </c>
      <c r="Q50" s="24"/>
      <c r="R50" s="24"/>
      <c r="S50" s="24"/>
      <c r="T50" s="24"/>
      <c r="U50" s="24"/>
      <c r="V50" s="36">
        <f t="shared" si="0"/>
        <v>98725.35101387525</v>
      </c>
    </row>
    <row r="51" spans="1:22" s="12" customFormat="1" ht="16.5" hidden="1">
      <c r="A51" s="61" t="s">
        <v>56</v>
      </c>
      <c r="B51" s="19" t="s">
        <v>15</v>
      </c>
      <c r="C51" s="55" t="s">
        <v>57</v>
      </c>
      <c r="D51" s="55" t="s">
        <v>58</v>
      </c>
      <c r="E51" s="17" t="s">
        <v>59</v>
      </c>
      <c r="F51" s="55">
        <v>17.245</v>
      </c>
      <c r="G51" s="24"/>
      <c r="H51" s="24"/>
      <c r="I51" s="24"/>
      <c r="J51" s="24"/>
      <c r="K51" s="24">
        <v>1</v>
      </c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36">
        <f t="shared" si="0"/>
        <v>1</v>
      </c>
    </row>
    <row r="52" spans="1:22" s="12" customFormat="1" ht="16.5" hidden="1">
      <c r="A52" s="61" t="s">
        <v>56</v>
      </c>
      <c r="B52" s="19" t="s">
        <v>20</v>
      </c>
      <c r="C52" s="55" t="s">
        <v>57</v>
      </c>
      <c r="D52" s="55" t="s">
        <v>58</v>
      </c>
      <c r="E52" s="17" t="s">
        <v>59</v>
      </c>
      <c r="F52" s="55">
        <v>17.245</v>
      </c>
      <c r="G52" s="24"/>
      <c r="H52" s="24"/>
      <c r="I52" s="24"/>
      <c r="J52" s="24"/>
      <c r="K52" s="24">
        <v>1</v>
      </c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36">
        <f t="shared" si="0"/>
        <v>1</v>
      </c>
    </row>
    <row r="53" spans="1:22" s="12" customFormat="1" ht="16.5" hidden="1">
      <c r="A53" s="64" t="s">
        <v>8</v>
      </c>
      <c r="B53" s="19"/>
      <c r="C53" s="55"/>
      <c r="D53" s="55"/>
      <c r="E53" s="17"/>
      <c r="F53" s="55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36">
        <f t="shared" si="0"/>
        <v>0</v>
      </c>
    </row>
    <row r="54" spans="1:22" s="12" customFormat="1" ht="16.5" hidden="1">
      <c r="A54" s="34" t="s">
        <v>68</v>
      </c>
      <c r="B54" s="19"/>
      <c r="C54" s="55"/>
      <c r="D54" s="55"/>
      <c r="E54" s="17"/>
      <c r="F54" s="55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36">
        <f t="shared" si="0"/>
        <v>0</v>
      </c>
    </row>
    <row r="55" spans="1:22" s="12" customFormat="1" ht="16.5" hidden="1">
      <c r="A55" s="34" t="s">
        <v>69</v>
      </c>
      <c r="B55" s="19" t="s">
        <v>14</v>
      </c>
      <c r="C55" s="65" t="s">
        <v>70</v>
      </c>
      <c r="D55" s="65" t="s">
        <v>71</v>
      </c>
      <c r="E55" s="66" t="s">
        <v>72</v>
      </c>
      <c r="F55" s="19" t="s">
        <v>73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>
        <f>116878-2</f>
        <v>116876</v>
      </c>
      <c r="R55" s="24"/>
      <c r="S55" s="24"/>
      <c r="T55" s="24"/>
      <c r="U55" s="24"/>
      <c r="V55" s="36">
        <f t="shared" si="0"/>
        <v>116876</v>
      </c>
    </row>
    <row r="56" spans="1:22" s="12" customFormat="1" ht="16.5" hidden="1">
      <c r="A56" s="34" t="s">
        <v>69</v>
      </c>
      <c r="B56" s="19" t="s">
        <v>15</v>
      </c>
      <c r="C56" s="65" t="s">
        <v>70</v>
      </c>
      <c r="D56" s="65" t="s">
        <v>71</v>
      </c>
      <c r="E56" s="66" t="s">
        <v>72</v>
      </c>
      <c r="F56" s="19" t="s">
        <v>73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>
        <v>1</v>
      </c>
      <c r="R56" s="24"/>
      <c r="S56" s="24"/>
      <c r="T56" s="24"/>
      <c r="U56" s="24"/>
      <c r="V56" s="36">
        <f t="shared" si="0"/>
        <v>1</v>
      </c>
    </row>
    <row r="57" spans="1:22" s="12" customFormat="1" ht="16.5" hidden="1">
      <c r="A57" s="34" t="s">
        <v>69</v>
      </c>
      <c r="B57" s="19" t="s">
        <v>20</v>
      </c>
      <c r="C57" s="65" t="s">
        <v>70</v>
      </c>
      <c r="D57" s="65" t="s">
        <v>71</v>
      </c>
      <c r="E57" s="66" t="s">
        <v>72</v>
      </c>
      <c r="F57" s="19" t="s">
        <v>73</v>
      </c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>
        <v>1</v>
      </c>
      <c r="R57" s="24"/>
      <c r="S57" s="24"/>
      <c r="T57" s="24"/>
      <c r="U57" s="24"/>
      <c r="V57" s="36">
        <f t="shared" si="0"/>
        <v>1</v>
      </c>
    </row>
    <row r="58" spans="1:22" s="12" customFormat="1" ht="16.5" hidden="1">
      <c r="A58" s="34" t="s">
        <v>74</v>
      </c>
      <c r="B58" s="19" t="s">
        <v>14</v>
      </c>
      <c r="C58" s="65" t="s">
        <v>70</v>
      </c>
      <c r="D58" s="65" t="s">
        <v>71</v>
      </c>
      <c r="E58" s="66" t="s">
        <v>75</v>
      </c>
      <c r="F58" s="19" t="s">
        <v>73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>
        <f>72720-2</f>
        <v>72718</v>
      </c>
      <c r="R58" s="24"/>
      <c r="S58" s="24"/>
      <c r="T58" s="24"/>
      <c r="U58" s="24"/>
      <c r="V58" s="36">
        <f t="shared" si="0"/>
        <v>72718</v>
      </c>
    </row>
    <row r="59" spans="1:22" s="12" customFormat="1" ht="16.5" hidden="1">
      <c r="A59" s="34" t="s">
        <v>74</v>
      </c>
      <c r="B59" s="19" t="s">
        <v>15</v>
      </c>
      <c r="C59" s="65" t="s">
        <v>70</v>
      </c>
      <c r="D59" s="65" t="s">
        <v>71</v>
      </c>
      <c r="E59" s="66" t="s">
        <v>75</v>
      </c>
      <c r="F59" s="19" t="s">
        <v>73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>
        <v>1</v>
      </c>
      <c r="R59" s="24"/>
      <c r="S59" s="24"/>
      <c r="T59" s="24"/>
      <c r="U59" s="24"/>
      <c r="V59" s="36">
        <f t="shared" si="0"/>
        <v>1</v>
      </c>
    </row>
    <row r="60" spans="1:22" s="12" customFormat="1" ht="16.5" hidden="1">
      <c r="A60" s="34" t="s">
        <v>74</v>
      </c>
      <c r="B60" s="19" t="s">
        <v>20</v>
      </c>
      <c r="C60" s="65" t="s">
        <v>70</v>
      </c>
      <c r="D60" s="65" t="s">
        <v>71</v>
      </c>
      <c r="E60" s="66" t="s">
        <v>75</v>
      </c>
      <c r="F60" s="19" t="s">
        <v>73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>
        <v>1</v>
      </c>
      <c r="R60" s="24"/>
      <c r="S60" s="24"/>
      <c r="T60" s="24"/>
      <c r="U60" s="24"/>
      <c r="V60" s="36">
        <f t="shared" si="0"/>
        <v>1</v>
      </c>
    </row>
    <row r="61" spans="1:22" s="12" customFormat="1" ht="16.5" hidden="1">
      <c r="A61" s="34"/>
      <c r="B61" s="19"/>
      <c r="C61" s="65"/>
      <c r="D61" s="65"/>
      <c r="E61" s="66"/>
      <c r="F61" s="19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36">
        <f t="shared" si="0"/>
        <v>0</v>
      </c>
    </row>
    <row r="62" spans="1:22" s="12" customFormat="1" ht="16.5" hidden="1">
      <c r="A62" s="64" t="s">
        <v>8</v>
      </c>
      <c r="B62" s="19"/>
      <c r="C62" s="65"/>
      <c r="D62" s="65"/>
      <c r="E62" s="66"/>
      <c r="F62" s="19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36">
        <f t="shared" si="0"/>
        <v>0</v>
      </c>
    </row>
    <row r="63" spans="1:22" s="12" customFormat="1" ht="16.5" hidden="1">
      <c r="A63" s="34" t="s">
        <v>44</v>
      </c>
      <c r="B63" s="19"/>
      <c r="C63" s="65"/>
      <c r="D63" s="65"/>
      <c r="E63" s="66"/>
      <c r="F63" s="19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36">
        <f t="shared" si="0"/>
        <v>0</v>
      </c>
    </row>
    <row r="64" spans="1:22" s="12" customFormat="1" ht="16.5" hidden="1">
      <c r="A64" s="54" t="s">
        <v>97</v>
      </c>
      <c r="B64" s="19" t="s">
        <v>14</v>
      </c>
      <c r="C64" s="65" t="s">
        <v>98</v>
      </c>
      <c r="D64" s="65" t="s">
        <v>47</v>
      </c>
      <c r="E64" s="66" t="s">
        <v>99</v>
      </c>
      <c r="F64" s="69">
        <v>17.801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>
        <f>25206-2</f>
        <v>25204</v>
      </c>
      <c r="R64" s="24"/>
      <c r="S64" s="24"/>
      <c r="T64" s="24"/>
      <c r="U64" s="24"/>
      <c r="V64" s="36">
        <f t="shared" si="0"/>
        <v>25204</v>
      </c>
    </row>
    <row r="65" spans="1:22" s="12" customFormat="1" ht="16.5" hidden="1">
      <c r="A65" s="54" t="s">
        <v>97</v>
      </c>
      <c r="B65" s="19" t="s">
        <v>15</v>
      </c>
      <c r="C65" s="65" t="s">
        <v>98</v>
      </c>
      <c r="D65" s="65" t="s">
        <v>47</v>
      </c>
      <c r="E65" s="66" t="s">
        <v>99</v>
      </c>
      <c r="F65" s="69">
        <v>17.801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>
        <v>1</v>
      </c>
      <c r="R65" s="24"/>
      <c r="S65" s="24"/>
      <c r="T65" s="24"/>
      <c r="U65" s="24"/>
      <c r="V65" s="36">
        <f t="shared" si="0"/>
        <v>1</v>
      </c>
    </row>
    <row r="66" spans="1:22" s="12" customFormat="1" ht="16.5" hidden="1">
      <c r="A66" s="54" t="s">
        <v>97</v>
      </c>
      <c r="B66" s="19" t="s">
        <v>20</v>
      </c>
      <c r="C66" s="65" t="s">
        <v>98</v>
      </c>
      <c r="D66" s="65" t="s">
        <v>47</v>
      </c>
      <c r="E66" s="66" t="s">
        <v>99</v>
      </c>
      <c r="F66" s="69">
        <v>17.801</v>
      </c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>
        <v>1</v>
      </c>
      <c r="R66" s="24"/>
      <c r="S66" s="24"/>
      <c r="T66" s="24"/>
      <c r="U66" s="24"/>
      <c r="V66" s="36">
        <f t="shared" si="0"/>
        <v>1</v>
      </c>
    </row>
    <row r="67" spans="1:22" s="12" customFormat="1" ht="16.5" hidden="1">
      <c r="A67" s="54" t="s">
        <v>101</v>
      </c>
      <c r="B67" s="19" t="s">
        <v>14</v>
      </c>
      <c r="C67" s="74" t="s">
        <v>102</v>
      </c>
      <c r="D67" s="74" t="s">
        <v>103</v>
      </c>
      <c r="E67" s="74" t="s">
        <v>104</v>
      </c>
      <c r="F67" s="69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>
        <f>44846-2</f>
        <v>44844</v>
      </c>
      <c r="R67" s="24"/>
      <c r="S67" s="24">
        <v>-21488.3</v>
      </c>
      <c r="T67" s="24"/>
      <c r="U67" s="24"/>
      <c r="V67" s="36">
        <f t="shared" si="0"/>
        <v>23355.7</v>
      </c>
    </row>
    <row r="68" spans="1:22" s="12" customFormat="1" ht="16.5" hidden="1">
      <c r="A68" s="54" t="s">
        <v>101</v>
      </c>
      <c r="B68" s="19" t="s">
        <v>15</v>
      </c>
      <c r="C68" s="74" t="s">
        <v>102</v>
      </c>
      <c r="D68" s="74" t="s">
        <v>103</v>
      </c>
      <c r="E68" s="74" t="s">
        <v>104</v>
      </c>
      <c r="F68" s="69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>
        <v>1</v>
      </c>
      <c r="R68" s="24"/>
      <c r="S68" s="24"/>
      <c r="T68" s="24"/>
      <c r="U68" s="24"/>
      <c r="V68" s="36">
        <f t="shared" si="0"/>
        <v>1</v>
      </c>
    </row>
    <row r="69" spans="1:22" s="12" customFormat="1" ht="16.5" hidden="1">
      <c r="A69" s="54" t="s">
        <v>101</v>
      </c>
      <c r="B69" s="19" t="s">
        <v>20</v>
      </c>
      <c r="C69" s="74" t="s">
        <v>102</v>
      </c>
      <c r="D69" s="74" t="s">
        <v>103</v>
      </c>
      <c r="E69" s="74" t="s">
        <v>104</v>
      </c>
      <c r="F69" s="69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>
        <v>1</v>
      </c>
      <c r="R69" s="24"/>
      <c r="S69" s="24"/>
      <c r="T69" s="24"/>
      <c r="U69" s="24"/>
      <c r="V69" s="36">
        <f t="shared" si="0"/>
        <v>1</v>
      </c>
    </row>
    <row r="70" spans="1:22" s="12" customFormat="1" ht="16.5" hidden="1">
      <c r="A70" s="54" t="s">
        <v>118</v>
      </c>
      <c r="B70" s="19" t="s">
        <v>14</v>
      </c>
      <c r="C70" s="74" t="s">
        <v>102</v>
      </c>
      <c r="D70" s="74" t="s">
        <v>103</v>
      </c>
      <c r="E70" s="74" t="s">
        <v>104</v>
      </c>
      <c r="F70" s="69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>
        <v>11953</v>
      </c>
      <c r="T70" s="24"/>
      <c r="U70" s="24"/>
      <c r="V70" s="36">
        <f t="shared" si="0"/>
        <v>11953</v>
      </c>
    </row>
    <row r="71" spans="1:22" s="12" customFormat="1" ht="16.5" hidden="1">
      <c r="A71" s="54" t="s">
        <v>119</v>
      </c>
      <c r="B71" s="19" t="s">
        <v>14</v>
      </c>
      <c r="C71" s="74" t="s">
        <v>102</v>
      </c>
      <c r="D71" s="74" t="s">
        <v>103</v>
      </c>
      <c r="E71" s="74" t="s">
        <v>104</v>
      </c>
      <c r="F71" s="69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>
        <v>8999</v>
      </c>
      <c r="T71" s="24"/>
      <c r="U71" s="24"/>
      <c r="V71" s="36">
        <f t="shared" si="0"/>
        <v>8999</v>
      </c>
    </row>
    <row r="72" spans="1:22" s="12" customFormat="1" ht="16.5" hidden="1">
      <c r="A72" s="54"/>
      <c r="B72" s="19"/>
      <c r="C72" s="74"/>
      <c r="D72" s="74"/>
      <c r="E72" s="74"/>
      <c r="F72" s="69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36">
        <f t="shared" si="0"/>
        <v>0</v>
      </c>
    </row>
    <row r="73" spans="1:22" s="12" customFormat="1" ht="16.5" hidden="1">
      <c r="A73" s="61"/>
      <c r="B73" s="19"/>
      <c r="C73" s="55"/>
      <c r="D73" s="55"/>
      <c r="E73" s="17"/>
      <c r="F73" s="55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36">
        <f t="shared" si="0"/>
        <v>0</v>
      </c>
    </row>
    <row r="74" spans="1:22" s="12" customFormat="1" ht="16.5" hidden="1">
      <c r="A74" s="64" t="s">
        <v>8</v>
      </c>
      <c r="B74" s="19"/>
      <c r="C74" s="55"/>
      <c r="D74" s="55"/>
      <c r="E74" s="17"/>
      <c r="F74" s="55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36">
        <f t="shared" si="0"/>
        <v>0</v>
      </c>
    </row>
    <row r="75" spans="1:22" s="12" customFormat="1" ht="16.5" hidden="1">
      <c r="A75" s="34" t="s">
        <v>34</v>
      </c>
      <c r="B75" s="19"/>
      <c r="C75" s="55"/>
      <c r="D75" s="55"/>
      <c r="E75" s="17"/>
      <c r="F75" s="55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36">
        <f t="shared" si="0"/>
        <v>0</v>
      </c>
    </row>
    <row r="76" spans="1:22" s="12" customFormat="1" ht="16.5" hidden="1">
      <c r="A76" s="61" t="s">
        <v>63</v>
      </c>
      <c r="B76" s="19" t="s">
        <v>14</v>
      </c>
      <c r="C76" s="65" t="s">
        <v>64</v>
      </c>
      <c r="D76" s="65" t="s">
        <v>65</v>
      </c>
      <c r="E76" s="65" t="s">
        <v>66</v>
      </c>
      <c r="F76" s="17" t="s">
        <v>40</v>
      </c>
      <c r="G76" s="24"/>
      <c r="H76" s="24"/>
      <c r="I76" s="24"/>
      <c r="J76" s="24"/>
      <c r="K76" s="24"/>
      <c r="L76" s="24">
        <v>95000</v>
      </c>
      <c r="M76" s="24"/>
      <c r="N76" s="24"/>
      <c r="O76" s="24"/>
      <c r="P76" s="24"/>
      <c r="Q76" s="24"/>
      <c r="R76" s="24"/>
      <c r="S76" s="24"/>
      <c r="T76" s="24"/>
      <c r="U76" s="24"/>
      <c r="V76" s="36">
        <f t="shared" si="0"/>
        <v>95000</v>
      </c>
    </row>
    <row r="77" spans="1:22" s="12" customFormat="1" ht="16.5" hidden="1">
      <c r="A77" s="54" t="s">
        <v>76</v>
      </c>
      <c r="B77" s="19" t="s">
        <v>77</v>
      </c>
      <c r="C77" s="65" t="s">
        <v>78</v>
      </c>
      <c r="D77" s="65" t="s">
        <v>79</v>
      </c>
      <c r="E77" s="65" t="s">
        <v>80</v>
      </c>
      <c r="F77" s="19" t="s">
        <v>40</v>
      </c>
      <c r="G77" s="24"/>
      <c r="H77" s="24"/>
      <c r="I77" s="24"/>
      <c r="J77" s="24"/>
      <c r="K77" s="24"/>
      <c r="L77" s="24"/>
      <c r="M77" s="67">
        <v>318302.016</v>
      </c>
      <c r="N77" s="67">
        <v>-2642</v>
      </c>
      <c r="O77" s="67"/>
      <c r="P77" s="67"/>
      <c r="Q77" s="67"/>
      <c r="R77" s="67"/>
      <c r="S77" s="67"/>
      <c r="T77" s="67"/>
      <c r="U77" s="67"/>
      <c r="V77" s="36">
        <f t="shared" si="0"/>
        <v>315660.016</v>
      </c>
    </row>
    <row r="78" spans="1:22" s="12" customFormat="1" ht="16.5" hidden="1">
      <c r="A78" s="54"/>
      <c r="B78" s="19"/>
      <c r="C78" s="65"/>
      <c r="D78" s="65"/>
      <c r="E78" s="65"/>
      <c r="F78" s="19"/>
      <c r="G78" s="24"/>
      <c r="H78" s="24"/>
      <c r="I78" s="24"/>
      <c r="J78" s="24"/>
      <c r="K78" s="24"/>
      <c r="L78" s="24"/>
      <c r="M78" s="67"/>
      <c r="N78" s="67"/>
      <c r="O78" s="67"/>
      <c r="P78" s="67"/>
      <c r="Q78" s="67"/>
      <c r="R78" s="67"/>
      <c r="S78" s="67"/>
      <c r="T78" s="67"/>
      <c r="U78" s="67"/>
      <c r="V78" s="36">
        <f t="shared" si="0"/>
        <v>0</v>
      </c>
    </row>
    <row r="79" spans="1:22" s="12" customFormat="1" ht="16.5" hidden="1">
      <c r="A79" s="64" t="s">
        <v>8</v>
      </c>
      <c r="B79" s="19"/>
      <c r="C79" s="65"/>
      <c r="D79" s="65"/>
      <c r="E79" s="65"/>
      <c r="F79" s="19"/>
      <c r="G79" s="24"/>
      <c r="H79" s="24"/>
      <c r="I79" s="24"/>
      <c r="J79" s="24"/>
      <c r="K79" s="24"/>
      <c r="L79" s="24"/>
      <c r="M79" s="67"/>
      <c r="N79" s="67"/>
      <c r="O79" s="67"/>
      <c r="P79" s="67"/>
      <c r="Q79" s="67"/>
      <c r="R79" s="67"/>
      <c r="S79" s="67"/>
      <c r="T79" s="67"/>
      <c r="U79" s="67"/>
      <c r="V79" s="36">
        <f t="shared" si="0"/>
        <v>0</v>
      </c>
    </row>
    <row r="80" spans="1:22" s="12" customFormat="1" ht="16.5" hidden="1">
      <c r="A80" s="34" t="s">
        <v>110</v>
      </c>
      <c r="B80" s="19"/>
      <c r="C80" s="65"/>
      <c r="D80" s="65"/>
      <c r="E80" s="65"/>
      <c r="F80" s="19"/>
      <c r="G80" s="24"/>
      <c r="H80" s="24"/>
      <c r="I80" s="24"/>
      <c r="J80" s="24"/>
      <c r="K80" s="24"/>
      <c r="L80" s="24"/>
      <c r="M80" s="67"/>
      <c r="N80" s="67"/>
      <c r="O80" s="67"/>
      <c r="P80" s="67"/>
      <c r="Q80" s="67"/>
      <c r="R80" s="67"/>
      <c r="S80" s="67"/>
      <c r="T80" s="67"/>
      <c r="U80" s="67"/>
      <c r="V80" s="36">
        <f t="shared" si="0"/>
        <v>0</v>
      </c>
    </row>
    <row r="81" spans="1:22" s="12" customFormat="1" ht="16.5" hidden="1">
      <c r="A81" s="54" t="s">
        <v>114</v>
      </c>
      <c r="B81" s="19" t="s">
        <v>14</v>
      </c>
      <c r="C81" s="55" t="s">
        <v>111</v>
      </c>
      <c r="D81" s="81" t="s">
        <v>112</v>
      </c>
      <c r="E81" s="81" t="s">
        <v>113</v>
      </c>
      <c r="F81" s="55">
        <v>17.207</v>
      </c>
      <c r="G81" s="24"/>
      <c r="H81" s="24"/>
      <c r="I81" s="24"/>
      <c r="J81" s="24"/>
      <c r="K81" s="24"/>
      <c r="L81" s="24"/>
      <c r="M81" s="67"/>
      <c r="N81" s="67"/>
      <c r="O81" s="67"/>
      <c r="P81" s="67"/>
      <c r="Q81" s="67"/>
      <c r="R81" s="24">
        <v>44034.67</v>
      </c>
      <c r="S81" s="24">
        <v>-8020</v>
      </c>
      <c r="T81" s="24"/>
      <c r="U81" s="24"/>
      <c r="V81" s="36">
        <f t="shared" si="0"/>
        <v>36014.67</v>
      </c>
    </row>
    <row r="82" spans="1:22" s="7" customFormat="1" ht="17.25" thickBot="1">
      <c r="A82" s="75"/>
      <c r="B82" s="76"/>
      <c r="C82" s="76"/>
      <c r="D82" s="42"/>
      <c r="E82" s="42"/>
      <c r="F82" s="42"/>
      <c r="G82" s="77"/>
      <c r="H82" s="78"/>
      <c r="I82" s="78"/>
      <c r="J82" s="78"/>
      <c r="K82" s="78"/>
      <c r="L82" s="78"/>
      <c r="M82" s="79"/>
      <c r="N82" s="79"/>
      <c r="O82" s="79"/>
      <c r="P82" s="79"/>
      <c r="Q82" s="79"/>
      <c r="R82" s="80"/>
      <c r="S82" s="80"/>
      <c r="T82" s="80"/>
      <c r="U82" s="80"/>
      <c r="V82" s="36">
        <f t="shared" si="0"/>
        <v>0</v>
      </c>
    </row>
    <row r="83" spans="1:22" s="7" customFormat="1" ht="19.5" thickBot="1">
      <c r="A83" s="48" t="s">
        <v>0</v>
      </c>
      <c r="B83" s="49"/>
      <c r="C83" s="50"/>
      <c r="D83" s="50"/>
      <c r="E83" s="50"/>
      <c r="F83" s="51"/>
      <c r="G83" s="52">
        <f>SUM(G8:G49)</f>
        <v>960324</v>
      </c>
      <c r="H83" s="53">
        <f>SUM(H8:H81)</f>
        <v>237327</v>
      </c>
      <c r="I83" s="53">
        <f>SUM(I39:I81)</f>
        <v>52378.17</v>
      </c>
      <c r="J83" s="53">
        <f>SUM(J40:J81)</f>
        <v>11000</v>
      </c>
      <c r="K83" s="53">
        <f>SUM(K39:K81)</f>
        <v>100790.44</v>
      </c>
      <c r="L83" s="53">
        <f>SUM(L39:L81)</f>
        <v>95000</v>
      </c>
      <c r="M83" s="68">
        <f>SUM(M39:M81)</f>
        <v>318302.016</v>
      </c>
      <c r="N83" s="68">
        <f>SUM(N39:N81)</f>
        <v>-2642</v>
      </c>
      <c r="O83" s="68">
        <f>SUM(O6:O81)</f>
        <v>1417370</v>
      </c>
      <c r="P83" s="53">
        <f>SUM(P48:P81)</f>
        <v>-2063.088986124756</v>
      </c>
      <c r="Q83" s="53">
        <f>SUM(Q27:Q81)</f>
        <v>291404</v>
      </c>
      <c r="R83" s="82">
        <f>SUM(R79:R82)</f>
        <v>44034.67</v>
      </c>
      <c r="S83" s="82">
        <f>SUM(S6:S82)</f>
        <v>-142485.908</v>
      </c>
      <c r="T83" s="82">
        <f>SUM(T6:T82)</f>
        <v>26115.47</v>
      </c>
      <c r="U83" s="82">
        <f>SUM(U6:U82)</f>
        <v>-21576</v>
      </c>
      <c r="V83" s="83">
        <f>SUM(G83:G83)</f>
        <v>960324</v>
      </c>
    </row>
    <row r="84" spans="1:22" s="7" customFormat="1" ht="18.75">
      <c r="A84" s="27"/>
      <c r="B84" s="28"/>
      <c r="C84" s="29"/>
      <c r="D84" s="29"/>
      <c r="E84" s="29"/>
      <c r="F84" s="30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2"/>
    </row>
    <row r="85" spans="1:2" ht="16.5">
      <c r="A85" s="8" t="s">
        <v>9</v>
      </c>
      <c r="B85" s="7"/>
    </row>
    <row r="86" ht="15" hidden="1">
      <c r="A86" s="25" t="s">
        <v>21</v>
      </c>
    </row>
    <row r="87" ht="15" hidden="1">
      <c r="A87" s="26" t="s">
        <v>22</v>
      </c>
    </row>
    <row r="88" ht="15" hidden="1">
      <c r="A88" s="47" t="s">
        <v>29</v>
      </c>
    </row>
    <row r="89" ht="15" hidden="1">
      <c r="A89" s="47" t="s">
        <v>30</v>
      </c>
    </row>
    <row r="90" ht="15" hidden="1">
      <c r="A90" s="47" t="s">
        <v>41</v>
      </c>
    </row>
    <row r="91" ht="15" hidden="1">
      <c r="A91" s="47" t="s">
        <v>42</v>
      </c>
    </row>
    <row r="92" ht="15" hidden="1">
      <c r="A92" s="47" t="s">
        <v>50</v>
      </c>
    </row>
    <row r="93" ht="15" hidden="1">
      <c r="A93" s="47" t="s">
        <v>51</v>
      </c>
    </row>
    <row r="94" ht="15" hidden="1">
      <c r="A94" s="47" t="s">
        <v>55</v>
      </c>
    </row>
    <row r="95" ht="15" hidden="1">
      <c r="A95" s="47" t="s">
        <v>54</v>
      </c>
    </row>
    <row r="96" ht="15" hidden="1">
      <c r="A96" s="47" t="s">
        <v>62</v>
      </c>
    </row>
    <row r="97" ht="15" hidden="1">
      <c r="A97" s="47" t="s">
        <v>61</v>
      </c>
    </row>
    <row r="98" ht="15" hidden="1">
      <c r="A98" s="47" t="s">
        <v>81</v>
      </c>
    </row>
    <row r="99" ht="15" hidden="1">
      <c r="A99" s="47" t="s">
        <v>82</v>
      </c>
    </row>
    <row r="100" ht="15" hidden="1">
      <c r="A100" s="47" t="s">
        <v>84</v>
      </c>
    </row>
    <row r="101" ht="15" hidden="1">
      <c r="A101" s="47" t="s">
        <v>85</v>
      </c>
    </row>
    <row r="102" ht="15" hidden="1">
      <c r="A102" s="47" t="s">
        <v>91</v>
      </c>
    </row>
    <row r="103" ht="15" hidden="1">
      <c r="A103" s="47" t="s">
        <v>90</v>
      </c>
    </row>
    <row r="104" ht="15" hidden="1">
      <c r="A104" s="47" t="s">
        <v>93</v>
      </c>
    </row>
    <row r="105" ht="15" hidden="1">
      <c r="A105" s="47" t="s">
        <v>94</v>
      </c>
    </row>
    <row r="106" ht="15" hidden="1">
      <c r="A106" s="47" t="s">
        <v>100</v>
      </c>
    </row>
    <row r="107" ht="15" hidden="1">
      <c r="A107" s="47" t="s">
        <v>105</v>
      </c>
    </row>
    <row r="108" ht="15" hidden="1">
      <c r="A108" s="47" t="s">
        <v>115</v>
      </c>
    </row>
    <row r="109" ht="15" hidden="1">
      <c r="A109" s="47" t="s">
        <v>116</v>
      </c>
    </row>
    <row r="110" ht="15" hidden="1">
      <c r="A110" s="47" t="s">
        <v>122</v>
      </c>
    </row>
    <row r="111" ht="15" hidden="1">
      <c r="A111" s="47" t="s">
        <v>120</v>
      </c>
    </row>
    <row r="112" ht="15" hidden="1">
      <c r="A112" s="47" t="s">
        <v>121</v>
      </c>
    </row>
    <row r="113" ht="15" hidden="1">
      <c r="A113" s="47" t="s">
        <v>146</v>
      </c>
    </row>
    <row r="114" spans="1:19" ht="15" hidden="1">
      <c r="A114" s="47" t="s">
        <v>145</v>
      </c>
      <c r="S114" s="4">
        <f>8500-3424</f>
        <v>5076</v>
      </c>
    </row>
    <row r="115" ht="15">
      <c r="A115" s="47" t="s">
        <v>148</v>
      </c>
    </row>
    <row r="116" ht="15">
      <c r="A116" s="47" t="s">
        <v>149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2018-02-22T15:31:53Z</dcterms:modified>
  <cp:category/>
  <cp:version/>
  <cp:contentType/>
  <cp:contentStatus/>
</cp:coreProperties>
</file>