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ENTRAL" sheetId="1" r:id="rId1"/>
  </sheets>
  <definedNames>
    <definedName name="_xlnm.Print_Area" localSheetId="0">'CENTRAL'!$A$1:$G$94</definedName>
  </definedNames>
  <calcPr fullCalcOnLoad="1"/>
</workbook>
</file>

<file path=xl/sharedStrings.xml><?xml version="1.0" encoding="utf-8"?>
<sst xmlns="http://schemas.openxmlformats.org/spreadsheetml/2006/main" count="335" uniqueCount="170">
  <si>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</si>
  <si>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</si>
  <si>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</si>
  <si>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</si>
  <si>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</si>
  <si>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</si>
  <si>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</si>
  <si>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</si>
  <si>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</si>
  <si>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</si>
  <si>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</si>
  <si>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</si>
  <si>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</si>
  <si>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</si>
  <si>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</si>
  <si>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</si>
  <si>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CENTRAL MA -WORCESTER</t>
  </si>
  <si>
    <t>CT EOL 18CCWORCWIA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</si>
  <si>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</si>
  <si>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</si>
  <si>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</si>
  <si>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</si>
  <si>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</si>
  <si>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</si>
  <si>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</si>
  <si>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</si>
  <si>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</si>
  <si>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</si>
  <si>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</si>
  <si>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</si>
  <si>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</si>
  <si>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</si>
  <si>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</si>
  <si>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</si>
  <si>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CT EOL 18CCWORCSOSWTF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</si>
  <si>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</si>
  <si>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</si>
  <si>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</si>
  <si>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</si>
  <si>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</si>
  <si>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</si>
  <si>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</si>
  <si>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</si>
  <si>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</si>
  <si>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18CCWORCVETSUI</t>
  </si>
  <si>
    <t>SEPT 22, 2017 - DEC 31, 2017</t>
  </si>
  <si>
    <t>VETS INCENTIVE</t>
  </si>
  <si>
    <t>7002-6628</t>
  </si>
  <si>
    <t>FVETS2017</t>
  </si>
  <si>
    <t>J110</t>
  </si>
  <si>
    <t>BUDGET SHEET #3 SEPTEMBER 22, 2017</t>
  </si>
  <si>
    <t>TO ADD INCENTIVE FUNDS</t>
  </si>
  <si>
    <t>BUDGET SHEET #4</t>
  </si>
  <si>
    <t>CT EOL 18CCWORCTRADE</t>
  </si>
  <si>
    <t>TO ADD TRADE FUNDS</t>
  </si>
  <si>
    <t>BUDGET SHEET #4 SEPTEMBER 26, 2017</t>
  </si>
  <si>
    <t>TRADE (OCT. 1, 2016 - SEPT. 30, 2019)</t>
  </si>
  <si>
    <t>FTRADE2017 </t>
  </si>
  <si>
    <t>7003-1010</t>
  </si>
  <si>
    <t>J102</t>
  </si>
  <si>
    <t>BUDGET SHEET #5</t>
  </si>
  <si>
    <t>TO ADD WTF FUNDS</t>
  </si>
  <si>
    <t>BUDGET SHEET #5 SEPTEMBER 28, 2017</t>
  </si>
  <si>
    <t>WTF</t>
  </si>
  <si>
    <t>WTRUSTF18</t>
  </si>
  <si>
    <t>7003-0135</t>
  </si>
  <si>
    <t>J264</t>
  </si>
  <si>
    <t>BUDGET SHEET #6</t>
  </si>
  <si>
    <t>CT EOL 18CCWORCWP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</si>
  <si>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</si>
  <si>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</si>
  <si>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</si>
  <si>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</si>
  <si>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</si>
  <si>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</si>
  <si>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</si>
  <si>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</si>
  <si>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</si>
  <si>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</si>
  <si>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</si>
  <si>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</si>
  <si>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#6 OCTOBER 11, 2017</t>
  </si>
  <si>
    <t>TO ADD SOS FUNDS</t>
  </si>
  <si>
    <t>BUDGET SHEET #7</t>
  </si>
  <si>
    <t>BUDGET SHEET #7 OCTOBER 24, 2017</t>
  </si>
  <si>
    <t>TO DECREASE SOS FUNDS</t>
  </si>
  <si>
    <t>BUDGET SHEET #8</t>
  </si>
  <si>
    <t>OCT 1, 2017- JUNE 30, 2018</t>
  </si>
  <si>
    <t>FWIAADT18B</t>
  </si>
  <si>
    <t>FWIADWK18B</t>
  </si>
  <si>
    <t>TO ADD ADULT &amp; DISLOCATED WKR FUNDS</t>
  </si>
  <si>
    <t>BUDGET SHEET #8 OCTOBER 25, 2017</t>
  </si>
  <si>
    <t>BUDGET SHEET #9</t>
  </si>
  <si>
    <t>BUDGET SHEET #9 NOVEMBER 9, 2017</t>
  </si>
  <si>
    <t>TO REVISE TRADE FUNDS</t>
  </si>
  <si>
    <t>BUDGET SHEET #10</t>
  </si>
  <si>
    <t>RAPID RESPONSE IN HOUSE</t>
  </si>
  <si>
    <t>DVOP</t>
  </si>
  <si>
    <t>FVETS2018</t>
  </si>
  <si>
    <t>J209</t>
  </si>
  <si>
    <t>BUDGET SHEET #10 NOVEMBER 28, 2017</t>
  </si>
  <si>
    <t>UI WALK IN</t>
  </si>
  <si>
    <t>FUI2018</t>
  </si>
  <si>
    <t>7002-6624</t>
  </si>
  <si>
    <t>J230</t>
  </si>
  <si>
    <t>TO ADD RAPID RESPONSE, WP 90%, WP 10%, UI AND DVOP FUNDS</t>
  </si>
  <si>
    <t>STAFF ALLOCATION FOR UI SVS</t>
  </si>
  <si>
    <t>6208</t>
  </si>
  <si>
    <t>6209</t>
  </si>
  <si>
    <t>BUDGET SHEET #11</t>
  </si>
  <si>
    <t>CT EOL 18CCWORCNEGREA</t>
  </si>
  <si>
    <t>FMIDEI5P2E</t>
  </si>
  <si>
    <t xml:space="preserve">7002-6626 </t>
  </si>
  <si>
    <t>GD60</t>
  </si>
  <si>
    <t>DEI V (10.1.14-3.31.18)</t>
  </si>
  <si>
    <t>BUDGET SHEET #11 JANUARY 10, 2018</t>
  </si>
  <si>
    <t>TO ADD DEI V FUNDS</t>
  </si>
  <si>
    <t>BUDGET SHEET #12</t>
  </si>
  <si>
    <t>UI HEARINGS (DUA)</t>
  </si>
  <si>
    <t>UI OTHER (DUA)</t>
  </si>
  <si>
    <t>TO ADD VARIOUS FUNDS AND MAKE ADJUSMENTS</t>
  </si>
  <si>
    <t>AS REQUESTED IN IB</t>
  </si>
  <si>
    <t>BUDGET SHEET #12 FEBRUARY 16 2018</t>
  </si>
  <si>
    <t>WIOA OVERHEAD</t>
  </si>
  <si>
    <t>BUDGET SHEET #13</t>
  </si>
  <si>
    <t>MA COMMISSION FOR THE BLIND (MCB)</t>
  </si>
  <si>
    <t>JULY 27, 2017-JUNE 30,2018</t>
  </si>
  <si>
    <t>FH126A18VR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</si>
  <si>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</si>
  <si>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</si>
  <si>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</si>
  <si>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</si>
  <si>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</si>
  <si>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</si>
  <si>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</si>
  <si>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</si>
  <si>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</si>
  <si>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</si>
  <si>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</si>
  <si>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</si>
  <si>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</si>
  <si>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</si>
  <si>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</si>
  <si>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</si>
  <si>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</si>
  <si>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TO ADD FUNDS FOR INFRASTRUCTURE COSTS</t>
  </si>
  <si>
    <t>BUDGET SHEET #13 FEBRUARY 21, 2018</t>
  </si>
  <si>
    <t>BUDGET SHEET #14</t>
  </si>
  <si>
    <t>BUDGET SHEET #14 FEBRUARY 22, 2018</t>
  </si>
  <si>
    <t>ADMINISTRATIVE ADJUSTMENT</t>
  </si>
  <si>
    <t>BUDGET SHEET #15</t>
  </si>
  <si>
    <t>BUDGET SHEET #15 APRIL 30, 2018</t>
  </si>
  <si>
    <t>BUDGET SHEET #16</t>
  </si>
  <si>
    <t>BUDGET SHEET #16 JUNE 12, 2018</t>
  </si>
  <si>
    <t>TO MOVE FUNDS TO FY19 LINE</t>
  </si>
  <si>
    <t>BUDGET SHEET #17</t>
  </si>
  <si>
    <t>BRANDING</t>
  </si>
  <si>
    <t>TO ADD BRANDING FUNDS</t>
  </si>
  <si>
    <t>BUDGET SHEET #17 JULY 6, 2018</t>
  </si>
  <si>
    <t>6218</t>
  </si>
  <si>
    <t>6219</t>
  </si>
  <si>
    <t>BUDGET SHEET #18</t>
  </si>
  <si>
    <t>BUDGET SHEET #18 November 15, 2018</t>
  </si>
  <si>
    <t>TO DE-OBLIGATE BRANDING FUNDS</t>
  </si>
  <si>
    <t>BUDGET SHEET #19</t>
  </si>
  <si>
    <t>FWIAYTH18R</t>
  </si>
  <si>
    <t xml:space="preserve"> FWIAADT18B </t>
  </si>
  <si>
    <t xml:space="preserve"> FWIADWK18B </t>
  </si>
  <si>
    <t>TO ADD ADDITIONAL WIOA &amp; WP FUNDS</t>
  </si>
  <si>
    <t>BUDGET SHEET #19 FEBRUARY 22,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</si>
</sst>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1" xfId="0" applyFont="1" applyFill="1" applyBorder="1" applyAlignment="1" quotePrefix="1">
      <alignment horizontal="center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4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 quotePrefix="1">
      <alignment horizontal="center"/>
    </xf>
    <xf numFmtId="7" fontId="12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33" borderId="11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7" fontId="12" fillId="0" borderId="11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44" applyNumberFormat="1" applyFont="1" applyFill="1" applyBorder="1" applyAlignment="1">
      <alignment horizontal="center"/>
    </xf>
    <xf numFmtId="44" fontId="8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2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7" fontId="12" fillId="0" borderId="11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 quotePrefix="1">
      <alignment horizontal="center"/>
    </xf>
    <xf numFmtId="0" fontId="11" fillId="0" borderId="14" xfId="0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4" fontId="12" fillId="0" borderId="15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9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3" fontId="8" fillId="0" borderId="17" xfId="0" applyNumberFormat="1" applyFont="1" applyBorder="1" applyAlignment="1">
      <alignment horizontal="center"/>
    </xf>
    <xf numFmtId="43" fontId="8" fillId="0" borderId="17" xfId="0" applyNumberFormat="1" applyFont="1" applyFill="1" applyBorder="1" applyAlignment="1">
      <alignment horizontal="center"/>
    </xf>
    <xf numFmtId="7" fontId="13" fillId="0" borderId="17" xfId="44" applyNumberFormat="1" applyFont="1" applyFill="1" applyBorder="1" applyAlignment="1">
      <alignment horizontal="center"/>
    </xf>
    <xf numFmtId="7" fontId="13" fillId="0" borderId="13" xfId="44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0" fontId="12" fillId="0" borderId="11" xfId="0" applyFont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/>
    </xf>
    <xf numFmtId="0" fontId="12" fillId="0" borderId="11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5" fontId="12" fillId="0" borderId="11" xfId="0" applyNumberFormat="1" applyFont="1" applyFill="1" applyBorder="1" applyAlignment="1">
      <alignment horizontal="center" wrapText="1"/>
    </xf>
    <xf numFmtId="5" fontId="13" fillId="0" borderId="13" xfId="44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7" fontId="12" fillId="0" borderId="15" xfId="0" applyNumberFormat="1" applyFont="1" applyFill="1" applyBorder="1" applyAlignment="1">
      <alignment horizontal="center"/>
    </xf>
    <xf numFmtId="7" fontId="12" fillId="0" borderId="0" xfId="0" applyNumberFormat="1" applyFont="1" applyFill="1" applyBorder="1" applyAlignment="1">
      <alignment horizontal="center"/>
    </xf>
    <xf numFmtId="5" fontId="12" fillId="0" borderId="0" xfId="0" applyNumberFormat="1" applyFont="1" applyFill="1" applyBorder="1" applyAlignment="1">
      <alignment horizontal="center"/>
    </xf>
    <xf numFmtId="5" fontId="12" fillId="0" borderId="11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7" fontId="13" fillId="0" borderId="19" xfId="44" applyNumberFormat="1" applyFont="1" applyFill="1" applyBorder="1" applyAlignment="1">
      <alignment horizontal="center"/>
    </xf>
    <xf numFmtId="5" fontId="8" fillId="0" borderId="20" xfId="44" applyNumberFormat="1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50" fillId="0" borderId="11" xfId="0" applyFont="1" applyBorder="1" applyAlignment="1">
      <alignment horizontal="center" vertical="center"/>
    </xf>
    <xf numFmtId="7" fontId="11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5"/>
  <sheetViews>
    <sheetView tabSelected="1" zoomScale="110" zoomScaleNormal="110" zoomScalePageLayoutView="0" workbookViewId="0" topLeftCell="A4">
      <selection activeCell="A63" sqref="A63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0" width="15.00390625" style="4" hidden="1" customWidth="1"/>
    <col min="11" max="11" width="15.140625" style="4" hidden="1" customWidth="1"/>
    <col min="12" max="12" width="13.7109375" style="4" hidden="1" customWidth="1"/>
    <col min="13" max="13" width="11.7109375" style="4" hidden="1" customWidth="1"/>
    <col min="14" max="14" width="11.140625" style="4" hidden="1" customWidth="1"/>
    <col min="15" max="15" width="13.7109375" style="4" hidden="1" customWidth="1"/>
    <col min="16" max="16" width="13.140625" style="4" hidden="1" customWidth="1"/>
    <col min="17" max="17" width="15.140625" style="4" hidden="1" customWidth="1"/>
    <col min="18" max="18" width="13.7109375" style="4" hidden="1" customWidth="1"/>
    <col min="19" max="19" width="15.8515625" style="4" hidden="1" customWidth="1"/>
    <col min="20" max="20" width="13.7109375" style="4" hidden="1" customWidth="1"/>
    <col min="21" max="22" width="14.57421875" style="4" hidden="1" customWidth="1"/>
    <col min="23" max="23" width="14.00390625" style="4" hidden="1" customWidth="1"/>
    <col min="24" max="24" width="13.7109375" style="4" hidden="1" customWidth="1"/>
    <col min="25" max="25" width="12.28125" style="4" hidden="1" customWidth="1"/>
    <col min="26" max="26" width="14.57421875" style="4" customWidth="1"/>
    <col min="27" max="27" width="13.28125" style="3" hidden="1" customWidth="1"/>
    <col min="28" max="28" width="13.28125" style="3" bestFit="1" customWidth="1"/>
    <col min="29" max="16384" width="9.140625" style="3" customWidth="1"/>
  </cols>
  <sheetData>
    <row r="1" spans="1:26" ht="20.25">
      <c r="A1" s="3" t="s">
        <v>12</v>
      </c>
      <c r="B1" s="88" t="s">
        <v>10</v>
      </c>
      <c r="C1" s="89"/>
      <c r="D1" s="89"/>
      <c r="E1" s="89"/>
      <c r="F1" s="89"/>
      <c r="G1" s="89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2:6" ht="20.25">
      <c r="B2" s="9"/>
      <c r="C2" s="9"/>
      <c r="D2" s="9"/>
      <c r="E2" s="10"/>
      <c r="F2" s="10"/>
    </row>
    <row r="3" spans="1:3" ht="20.25">
      <c r="A3" s="5" t="s">
        <v>16</v>
      </c>
      <c r="B3" s="9" t="s">
        <v>7</v>
      </c>
      <c r="C3" s="1"/>
    </row>
    <row r="4" spans="1:3" ht="21" thickBot="1">
      <c r="A4" s="5"/>
      <c r="B4" s="6"/>
      <c r="C4" s="1"/>
    </row>
    <row r="5" spans="1:27" s="12" customFormat="1" ht="30.75" thickBot="1">
      <c r="A5" s="44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13</v>
      </c>
      <c r="H5" s="37" t="s">
        <v>24</v>
      </c>
      <c r="I5" s="37" t="s">
        <v>33</v>
      </c>
      <c r="J5" s="37" t="s">
        <v>43</v>
      </c>
      <c r="K5" s="37" t="s">
        <v>52</v>
      </c>
      <c r="L5" s="37" t="s">
        <v>60</v>
      </c>
      <c r="M5" s="37" t="s">
        <v>67</v>
      </c>
      <c r="N5" s="37" t="s">
        <v>83</v>
      </c>
      <c r="O5" s="37" t="s">
        <v>86</v>
      </c>
      <c r="P5" s="37" t="s">
        <v>92</v>
      </c>
      <c r="Q5" s="37" t="s">
        <v>95</v>
      </c>
      <c r="R5" s="37" t="s">
        <v>109</v>
      </c>
      <c r="S5" s="37" t="s">
        <v>117</v>
      </c>
      <c r="T5" s="37" t="s">
        <v>124</v>
      </c>
      <c r="U5" s="37" t="s">
        <v>147</v>
      </c>
      <c r="V5" s="37" t="s">
        <v>150</v>
      </c>
      <c r="W5" s="37" t="s">
        <v>152</v>
      </c>
      <c r="X5" s="37" t="s">
        <v>155</v>
      </c>
      <c r="Y5" s="37" t="s">
        <v>161</v>
      </c>
      <c r="Z5" s="37" t="s">
        <v>164</v>
      </c>
      <c r="AA5" s="11" t="s">
        <v>6</v>
      </c>
    </row>
    <row r="6" spans="1:27" s="71" customFormat="1" ht="16.5">
      <c r="A6" s="70" t="s">
        <v>8</v>
      </c>
      <c r="B6" s="38"/>
      <c r="C6" s="39"/>
      <c r="D6" s="39"/>
      <c r="E6" s="40"/>
      <c r="F6" s="41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1:27" s="71" customFormat="1" ht="16.5">
      <c r="A7" s="34" t="s">
        <v>17</v>
      </c>
      <c r="B7" s="13"/>
      <c r="C7" s="14"/>
      <c r="D7" s="14"/>
      <c r="E7" s="15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</row>
    <row r="8" spans="1:27" s="71" customFormat="1" ht="16.5" hidden="1">
      <c r="A8" s="34" t="s">
        <v>18</v>
      </c>
      <c r="B8" s="19" t="s">
        <v>23</v>
      </c>
      <c r="C8" s="55" t="s">
        <v>19</v>
      </c>
      <c r="D8" s="17" t="s">
        <v>11</v>
      </c>
      <c r="E8" s="55">
        <v>6201</v>
      </c>
      <c r="F8" s="19">
        <v>17.259</v>
      </c>
      <c r="G8" s="20">
        <f>960324-2</f>
        <v>960322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>
        <v>-588</v>
      </c>
      <c r="T8" s="20"/>
      <c r="U8" s="20"/>
      <c r="V8" s="20"/>
      <c r="W8" s="20"/>
      <c r="X8" s="20"/>
      <c r="Y8" s="20"/>
      <c r="Z8" s="20"/>
      <c r="AA8" s="36">
        <f>SUM(E8:S8)</f>
        <v>965952.259</v>
      </c>
    </row>
    <row r="9" spans="1:27" s="12" customFormat="1" ht="16.5" hidden="1">
      <c r="A9" s="34" t="s">
        <v>18</v>
      </c>
      <c r="B9" s="19" t="s">
        <v>15</v>
      </c>
      <c r="C9" s="55" t="s">
        <v>19</v>
      </c>
      <c r="D9" s="17" t="s">
        <v>11</v>
      </c>
      <c r="E9" s="55">
        <v>6201</v>
      </c>
      <c r="F9" s="19">
        <v>17.259</v>
      </c>
      <c r="G9" s="20">
        <v>1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36">
        <f>SUM(G9:X9)</f>
        <v>1</v>
      </c>
    </row>
    <row r="10" spans="1:27" s="12" customFormat="1" ht="16.5" hidden="1">
      <c r="A10" s="34" t="s">
        <v>18</v>
      </c>
      <c r="B10" s="19" t="s">
        <v>20</v>
      </c>
      <c r="C10" s="55" t="s">
        <v>19</v>
      </c>
      <c r="D10" s="17" t="s">
        <v>11</v>
      </c>
      <c r="E10" s="55">
        <v>6201</v>
      </c>
      <c r="F10" s="19">
        <v>17.259</v>
      </c>
      <c r="G10" s="20">
        <v>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36">
        <f aca="true" t="shared" si="0" ref="AA10:AA82">SUM(G10:X10)</f>
        <v>1</v>
      </c>
    </row>
    <row r="11" spans="1:27" s="47" customFormat="1" ht="16.5" hidden="1">
      <c r="A11" s="46"/>
      <c r="B11" s="13"/>
      <c r="C11" s="21"/>
      <c r="D11" s="16"/>
      <c r="E11" s="13"/>
      <c r="F11" s="13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36">
        <f t="shared" si="0"/>
        <v>0</v>
      </c>
    </row>
    <row r="12" spans="1:27" s="12" customFormat="1" ht="16.5" hidden="1">
      <c r="A12" s="34" t="s">
        <v>25</v>
      </c>
      <c r="B12" s="19" t="s">
        <v>14</v>
      </c>
      <c r="C12" s="55" t="s">
        <v>31</v>
      </c>
      <c r="D12" s="55" t="s">
        <v>26</v>
      </c>
      <c r="E12" s="55">
        <v>6202</v>
      </c>
      <c r="F12" s="55">
        <v>17.258</v>
      </c>
      <c r="G12" s="20"/>
      <c r="H12" s="20">
        <f>106658-2</f>
        <v>106656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36">
        <f t="shared" si="0"/>
        <v>106656</v>
      </c>
    </row>
    <row r="13" spans="1:27" s="47" customFormat="1" ht="15" hidden="1">
      <c r="A13" s="34" t="s">
        <v>25</v>
      </c>
      <c r="B13" s="19" t="s">
        <v>15</v>
      </c>
      <c r="C13" s="55" t="s">
        <v>31</v>
      </c>
      <c r="D13" s="55" t="s">
        <v>26</v>
      </c>
      <c r="E13" s="55">
        <v>6202</v>
      </c>
      <c r="F13" s="55">
        <v>17.258</v>
      </c>
      <c r="G13" s="20"/>
      <c r="H13" s="20">
        <v>1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36">
        <f t="shared" si="0"/>
        <v>1</v>
      </c>
    </row>
    <row r="14" spans="1:27" s="47" customFormat="1" ht="15" hidden="1">
      <c r="A14" s="34" t="s">
        <v>25</v>
      </c>
      <c r="B14" s="19" t="s">
        <v>20</v>
      </c>
      <c r="C14" s="55" t="s">
        <v>31</v>
      </c>
      <c r="D14" s="55" t="s">
        <v>26</v>
      </c>
      <c r="E14" s="55">
        <v>6202</v>
      </c>
      <c r="F14" s="55">
        <v>17.258</v>
      </c>
      <c r="G14" s="20"/>
      <c r="H14" s="20">
        <v>1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36">
        <f t="shared" si="0"/>
        <v>1</v>
      </c>
    </row>
    <row r="15" spans="1:27" s="12" customFormat="1" ht="16.5" hidden="1">
      <c r="A15" s="46"/>
      <c r="B15" s="13"/>
      <c r="C15" s="14"/>
      <c r="D15" s="14"/>
      <c r="E15" s="15"/>
      <c r="F15" s="1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36">
        <f t="shared" si="0"/>
        <v>0</v>
      </c>
    </row>
    <row r="16" spans="1:27" s="12" customFormat="1" ht="16.5" hidden="1">
      <c r="A16" s="34" t="s">
        <v>27</v>
      </c>
      <c r="B16" s="19" t="s">
        <v>14</v>
      </c>
      <c r="C16" s="55" t="s">
        <v>32</v>
      </c>
      <c r="D16" s="55" t="s">
        <v>28</v>
      </c>
      <c r="E16" s="55">
        <v>6203</v>
      </c>
      <c r="F16" s="55">
        <v>17.278</v>
      </c>
      <c r="G16" s="20"/>
      <c r="H16" s="20">
        <f>130669-2</f>
        <v>130667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36">
        <f t="shared" si="0"/>
        <v>130667</v>
      </c>
    </row>
    <row r="17" spans="1:27" s="71" customFormat="1" ht="16.5" hidden="1">
      <c r="A17" s="34" t="s">
        <v>27</v>
      </c>
      <c r="B17" s="19" t="s">
        <v>15</v>
      </c>
      <c r="C17" s="55" t="s">
        <v>32</v>
      </c>
      <c r="D17" s="55" t="s">
        <v>28</v>
      </c>
      <c r="E17" s="55">
        <v>6203</v>
      </c>
      <c r="F17" s="55">
        <v>17.278</v>
      </c>
      <c r="G17" s="20"/>
      <c r="H17" s="20">
        <v>1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36">
        <f t="shared" si="0"/>
        <v>1</v>
      </c>
    </row>
    <row r="18" spans="1:28" s="71" customFormat="1" ht="16.5" hidden="1">
      <c r="A18" s="34" t="s">
        <v>27</v>
      </c>
      <c r="B18" s="19" t="s">
        <v>20</v>
      </c>
      <c r="C18" s="55" t="s">
        <v>32</v>
      </c>
      <c r="D18" s="55" t="s">
        <v>28</v>
      </c>
      <c r="E18" s="55">
        <v>6203</v>
      </c>
      <c r="F18" s="55">
        <v>17.278</v>
      </c>
      <c r="G18" s="20"/>
      <c r="H18" s="20">
        <v>1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36">
        <f t="shared" si="0"/>
        <v>1</v>
      </c>
      <c r="AB18" s="87">
        <f>+AA16+AA24+AA25</f>
        <v>763257</v>
      </c>
    </row>
    <row r="19" spans="1:28" s="71" customFormat="1" ht="16.5" hidden="1">
      <c r="A19" s="34"/>
      <c r="B19" s="19"/>
      <c r="C19" s="55"/>
      <c r="D19" s="55"/>
      <c r="E19" s="55"/>
      <c r="F19" s="55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36">
        <f t="shared" si="0"/>
        <v>0</v>
      </c>
      <c r="AB19" s="87">
        <f>+AB18-480898.92-130667</f>
        <v>151691.08000000002</v>
      </c>
    </row>
    <row r="20" spans="1:27" s="71" customFormat="1" ht="16.5" hidden="1">
      <c r="A20" s="34" t="s">
        <v>25</v>
      </c>
      <c r="B20" s="19" t="s">
        <v>87</v>
      </c>
      <c r="C20" s="55" t="s">
        <v>88</v>
      </c>
      <c r="D20" s="55" t="s">
        <v>26</v>
      </c>
      <c r="E20" s="55">
        <v>6202</v>
      </c>
      <c r="F20" s="55">
        <v>17.258</v>
      </c>
      <c r="G20" s="20"/>
      <c r="H20" s="20"/>
      <c r="I20" s="20"/>
      <c r="J20" s="20"/>
      <c r="K20" s="20"/>
      <c r="L20" s="20"/>
      <c r="M20" s="20"/>
      <c r="N20" s="20"/>
      <c r="O20" s="20">
        <f>725919-2</f>
        <v>725917</v>
      </c>
      <c r="P20" s="20"/>
      <c r="Q20" s="20"/>
      <c r="R20" s="20"/>
      <c r="S20" s="20">
        <v>-58860</v>
      </c>
      <c r="T20" s="20"/>
      <c r="U20" s="20"/>
      <c r="V20" s="20">
        <v>8405</v>
      </c>
      <c r="W20" s="20">
        <v>-155570.07</v>
      </c>
      <c r="X20" s="20"/>
      <c r="Y20" s="20"/>
      <c r="Z20" s="20"/>
      <c r="AA20" s="36">
        <f t="shared" si="0"/>
        <v>519891.93</v>
      </c>
    </row>
    <row r="21" spans="1:27" s="71" customFormat="1" ht="16.5" hidden="1">
      <c r="A21" s="34" t="s">
        <v>25</v>
      </c>
      <c r="B21" s="19" t="s">
        <v>15</v>
      </c>
      <c r="C21" s="55" t="s">
        <v>88</v>
      </c>
      <c r="D21" s="55" t="s">
        <v>26</v>
      </c>
      <c r="E21" s="55">
        <v>6202</v>
      </c>
      <c r="F21" s="55">
        <v>17.258</v>
      </c>
      <c r="G21" s="20"/>
      <c r="H21" s="20"/>
      <c r="I21" s="20"/>
      <c r="J21" s="20"/>
      <c r="K21" s="20"/>
      <c r="L21" s="20"/>
      <c r="M21" s="20"/>
      <c r="N21" s="20"/>
      <c r="O21" s="20">
        <v>1</v>
      </c>
      <c r="P21" s="20"/>
      <c r="Q21" s="20"/>
      <c r="R21" s="20"/>
      <c r="S21" s="20"/>
      <c r="T21" s="20"/>
      <c r="U21" s="20"/>
      <c r="V21" s="20"/>
      <c r="W21" s="20">
        <v>155570.07</v>
      </c>
      <c r="X21" s="20"/>
      <c r="Y21" s="20"/>
      <c r="Z21" s="20"/>
      <c r="AA21" s="36">
        <f t="shared" si="0"/>
        <v>155571.07</v>
      </c>
    </row>
    <row r="22" spans="1:27" s="71" customFormat="1" ht="16.5" hidden="1">
      <c r="A22" s="34" t="s">
        <v>25</v>
      </c>
      <c r="B22" s="19" t="s">
        <v>20</v>
      </c>
      <c r="C22" s="55" t="s">
        <v>88</v>
      </c>
      <c r="D22" s="55" t="s">
        <v>26</v>
      </c>
      <c r="E22" s="55">
        <v>6202</v>
      </c>
      <c r="F22" s="55">
        <v>17.258</v>
      </c>
      <c r="G22" s="20"/>
      <c r="H22" s="20"/>
      <c r="I22" s="20"/>
      <c r="J22" s="20"/>
      <c r="K22" s="20"/>
      <c r="L22" s="20"/>
      <c r="M22" s="20"/>
      <c r="N22" s="20"/>
      <c r="O22" s="20">
        <v>1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36">
        <f t="shared" si="0"/>
        <v>1</v>
      </c>
    </row>
    <row r="23" spans="1:27" s="71" customFormat="1" ht="16.5" hidden="1">
      <c r="A23" s="46"/>
      <c r="B23" s="13"/>
      <c r="C23" s="14"/>
      <c r="D23" s="14"/>
      <c r="E23" s="15"/>
      <c r="F23" s="16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36">
        <f t="shared" si="0"/>
        <v>0</v>
      </c>
    </row>
    <row r="24" spans="1:27" s="71" customFormat="1" ht="16.5" hidden="1">
      <c r="A24" s="34" t="s">
        <v>27</v>
      </c>
      <c r="B24" s="19" t="s">
        <v>87</v>
      </c>
      <c r="C24" s="55" t="s">
        <v>89</v>
      </c>
      <c r="D24" s="55" t="s">
        <v>28</v>
      </c>
      <c r="E24" s="55">
        <v>6203</v>
      </c>
      <c r="F24" s="55">
        <v>17.278</v>
      </c>
      <c r="G24" s="20"/>
      <c r="H24" s="20"/>
      <c r="I24" s="20"/>
      <c r="J24" s="20"/>
      <c r="K24" s="20"/>
      <c r="L24" s="20"/>
      <c r="M24" s="20"/>
      <c r="N24" s="20"/>
      <c r="O24" s="20">
        <f>691451-2</f>
        <v>691449</v>
      </c>
      <c r="P24" s="20"/>
      <c r="Q24" s="20"/>
      <c r="R24" s="20"/>
      <c r="S24" s="20">
        <v>-50455</v>
      </c>
      <c r="T24" s="20"/>
      <c r="U24" s="20"/>
      <c r="V24" s="20">
        <v>-8405</v>
      </c>
      <c r="W24" s="20">
        <v>-151690.08</v>
      </c>
      <c r="X24" s="20"/>
      <c r="Y24" s="20"/>
      <c r="Z24" s="20"/>
      <c r="AA24" s="36">
        <f t="shared" si="0"/>
        <v>480898.92000000004</v>
      </c>
    </row>
    <row r="25" spans="1:27" s="71" customFormat="1" ht="16.5" hidden="1">
      <c r="A25" s="34" t="s">
        <v>27</v>
      </c>
      <c r="B25" s="19" t="s">
        <v>15</v>
      </c>
      <c r="C25" s="55" t="s">
        <v>89</v>
      </c>
      <c r="D25" s="55" t="s">
        <v>28</v>
      </c>
      <c r="E25" s="55">
        <v>6203</v>
      </c>
      <c r="F25" s="55">
        <v>17.278</v>
      </c>
      <c r="G25" s="20"/>
      <c r="H25" s="20"/>
      <c r="I25" s="20"/>
      <c r="J25" s="20"/>
      <c r="K25" s="20"/>
      <c r="L25" s="20"/>
      <c r="M25" s="20"/>
      <c r="N25" s="20"/>
      <c r="O25" s="20">
        <v>1</v>
      </c>
      <c r="P25" s="20"/>
      <c r="Q25" s="20"/>
      <c r="R25" s="20"/>
      <c r="S25" s="20"/>
      <c r="T25" s="20"/>
      <c r="U25" s="20"/>
      <c r="V25" s="20"/>
      <c r="W25" s="20">
        <v>151690.08000000002</v>
      </c>
      <c r="X25" s="20"/>
      <c r="Y25" s="20"/>
      <c r="Z25" s="20"/>
      <c r="AA25" s="36">
        <f t="shared" si="0"/>
        <v>151691.08000000002</v>
      </c>
    </row>
    <row r="26" spans="1:27" s="71" customFormat="1" ht="16.5" hidden="1">
      <c r="A26" s="34" t="s">
        <v>27</v>
      </c>
      <c r="B26" s="19" t="s">
        <v>20</v>
      </c>
      <c r="C26" s="55" t="s">
        <v>89</v>
      </c>
      <c r="D26" s="55" t="s">
        <v>28</v>
      </c>
      <c r="E26" s="55">
        <v>6203</v>
      </c>
      <c r="F26" s="55">
        <v>17.278</v>
      </c>
      <c r="G26" s="20"/>
      <c r="H26" s="20"/>
      <c r="I26" s="20"/>
      <c r="J26" s="20"/>
      <c r="K26" s="20"/>
      <c r="L26" s="20"/>
      <c r="M26" s="20"/>
      <c r="N26" s="20"/>
      <c r="O26" s="20">
        <v>1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36">
        <f t="shared" si="0"/>
        <v>1</v>
      </c>
    </row>
    <row r="27" spans="1:27" s="71" customFormat="1" ht="16.5">
      <c r="A27" s="34"/>
      <c r="B27" s="19"/>
      <c r="C27" s="55"/>
      <c r="D27" s="55"/>
      <c r="E27" s="55"/>
      <c r="F27" s="55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36"/>
    </row>
    <row r="28" spans="1:27" s="71" customFormat="1" ht="16.5">
      <c r="A28" s="34" t="s">
        <v>18</v>
      </c>
      <c r="B28" s="19" t="s">
        <v>15</v>
      </c>
      <c r="C28" s="86" t="s">
        <v>165</v>
      </c>
      <c r="D28" s="17" t="s">
        <v>11</v>
      </c>
      <c r="E28" s="55">
        <v>6201</v>
      </c>
      <c r="F28" s="19">
        <v>17.259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>
        <v>4913</v>
      </c>
      <c r="AA28" s="36">
        <f>SUM(Z28)</f>
        <v>4913</v>
      </c>
    </row>
    <row r="29" spans="1:27" s="71" customFormat="1" ht="16.5">
      <c r="A29" s="34" t="s">
        <v>25</v>
      </c>
      <c r="B29" s="19" t="s">
        <v>15</v>
      </c>
      <c r="C29" s="86" t="s">
        <v>166</v>
      </c>
      <c r="D29" s="55" t="s">
        <v>26</v>
      </c>
      <c r="E29" s="55">
        <v>6202</v>
      </c>
      <c r="F29" s="55">
        <v>17.258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>
        <v>9226</v>
      </c>
      <c r="AA29" s="36">
        <f>SUM(Z29)</f>
        <v>9226</v>
      </c>
    </row>
    <row r="30" spans="1:27" s="71" customFormat="1" ht="16.5">
      <c r="A30" s="34" t="s">
        <v>27</v>
      </c>
      <c r="B30" s="19" t="s">
        <v>15</v>
      </c>
      <c r="C30" s="86" t="s">
        <v>167</v>
      </c>
      <c r="D30" s="55" t="s">
        <v>28</v>
      </c>
      <c r="E30" s="55">
        <v>6203</v>
      </c>
      <c r="F30" s="55">
        <v>17.278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>
        <v>8936</v>
      </c>
      <c r="AA30" s="36">
        <f>SUM(Z30)</f>
        <v>8936</v>
      </c>
    </row>
    <row r="31" spans="1:27" s="71" customFormat="1" ht="16.5">
      <c r="A31" s="34"/>
      <c r="B31" s="19"/>
      <c r="C31" s="55"/>
      <c r="D31" s="55"/>
      <c r="E31" s="55"/>
      <c r="F31" s="55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36"/>
    </row>
    <row r="32" spans="1:27" s="71" customFormat="1" ht="16.5">
      <c r="A32" s="34"/>
      <c r="B32" s="19"/>
      <c r="C32" s="55"/>
      <c r="D32" s="55"/>
      <c r="E32" s="55"/>
      <c r="F32" s="55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36"/>
    </row>
    <row r="33" spans="1:27" s="71" customFormat="1" ht="16.5">
      <c r="A33" s="34"/>
      <c r="B33" s="19"/>
      <c r="C33" s="55"/>
      <c r="D33" s="55"/>
      <c r="E33" s="55"/>
      <c r="F33" s="55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36"/>
    </row>
    <row r="34" spans="1:27" s="71" customFormat="1" ht="16.5" hidden="1">
      <c r="A34" s="34" t="s">
        <v>96</v>
      </c>
      <c r="B34" s="19" t="s">
        <v>14</v>
      </c>
      <c r="C34" s="65" t="s">
        <v>32</v>
      </c>
      <c r="D34" s="65" t="s">
        <v>28</v>
      </c>
      <c r="E34" s="66">
        <v>6223</v>
      </c>
      <c r="F34" s="17">
        <v>17.278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>
        <v>6754</v>
      </c>
      <c r="R34" s="20"/>
      <c r="S34" s="20"/>
      <c r="T34" s="20"/>
      <c r="U34" s="20"/>
      <c r="V34" s="20"/>
      <c r="W34" s="20"/>
      <c r="X34" s="20"/>
      <c r="Y34" s="20"/>
      <c r="Z34" s="20"/>
      <c r="AA34" s="36">
        <f t="shared" si="0"/>
        <v>6754</v>
      </c>
    </row>
    <row r="35" spans="1:27" s="71" customFormat="1" ht="16.5" hidden="1">
      <c r="A35" s="34" t="s">
        <v>106</v>
      </c>
      <c r="B35" s="19" t="s">
        <v>14</v>
      </c>
      <c r="C35" s="65" t="s">
        <v>89</v>
      </c>
      <c r="D35" s="65" t="s">
        <v>28</v>
      </c>
      <c r="E35" s="66" t="s">
        <v>107</v>
      </c>
      <c r="F35" s="17">
        <v>17.278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f>25000*0.34</f>
        <v>8500</v>
      </c>
      <c r="R35" s="20"/>
      <c r="S35" s="20"/>
      <c r="T35" s="20"/>
      <c r="U35" s="20">
        <v>-5076</v>
      </c>
      <c r="V35" s="20"/>
      <c r="W35" s="20"/>
      <c r="X35" s="20"/>
      <c r="Y35" s="20"/>
      <c r="Z35" s="20"/>
      <c r="AA35" s="36">
        <f t="shared" si="0"/>
        <v>3424</v>
      </c>
    </row>
    <row r="36" spans="1:27" s="71" customFormat="1" ht="16.5" hidden="1">
      <c r="A36" s="34" t="s">
        <v>106</v>
      </c>
      <c r="B36" s="19" t="s">
        <v>14</v>
      </c>
      <c r="C36" s="65" t="s">
        <v>89</v>
      </c>
      <c r="D36" s="65" t="s">
        <v>28</v>
      </c>
      <c r="E36" s="66" t="s">
        <v>108</v>
      </c>
      <c r="F36" s="17">
        <v>17.278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>
        <f>25000*0.66</f>
        <v>16500</v>
      </c>
      <c r="R36" s="20"/>
      <c r="S36" s="20"/>
      <c r="T36" s="20"/>
      <c r="U36" s="20">
        <v>-16500</v>
      </c>
      <c r="V36" s="20"/>
      <c r="W36" s="20"/>
      <c r="X36" s="20"/>
      <c r="Y36" s="20"/>
      <c r="Z36" s="20"/>
      <c r="AA36" s="36">
        <f t="shared" si="0"/>
        <v>0</v>
      </c>
    </row>
    <row r="37" spans="1:27" s="71" customFormat="1" ht="16.5" hidden="1">
      <c r="A37" s="34" t="s">
        <v>123</v>
      </c>
      <c r="B37" s="19" t="s">
        <v>14</v>
      </c>
      <c r="C37" s="65" t="s">
        <v>89</v>
      </c>
      <c r="D37" s="65" t="s">
        <v>28</v>
      </c>
      <c r="E37" s="66" t="s">
        <v>107</v>
      </c>
      <c r="F37" s="17">
        <v>17.278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4">
        <f>21488.3*0.34</f>
        <v>7306.022</v>
      </c>
      <c r="T37" s="24"/>
      <c r="U37" s="24"/>
      <c r="V37" s="24"/>
      <c r="W37" s="24"/>
      <c r="X37" s="24"/>
      <c r="Y37" s="24"/>
      <c r="Z37" s="24"/>
      <c r="AA37" s="36">
        <f t="shared" si="0"/>
        <v>7306.022</v>
      </c>
    </row>
    <row r="38" spans="1:27" s="71" customFormat="1" ht="16.5" hidden="1">
      <c r="A38" s="34" t="s">
        <v>123</v>
      </c>
      <c r="B38" s="19" t="s">
        <v>14</v>
      </c>
      <c r="C38" s="65" t="s">
        <v>89</v>
      </c>
      <c r="D38" s="65" t="s">
        <v>28</v>
      </c>
      <c r="E38" s="66" t="s">
        <v>108</v>
      </c>
      <c r="F38" s="17">
        <v>17.278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>
        <v>14182.28</v>
      </c>
      <c r="T38" s="20"/>
      <c r="U38" s="20"/>
      <c r="V38" s="20"/>
      <c r="W38" s="20"/>
      <c r="X38" s="20"/>
      <c r="Y38" s="20"/>
      <c r="Z38" s="20"/>
      <c r="AA38" s="36">
        <f t="shared" si="0"/>
        <v>14182.28</v>
      </c>
    </row>
    <row r="39" spans="1:27" s="71" customFormat="1" ht="16.5" hidden="1">
      <c r="A39" s="34"/>
      <c r="B39" s="19"/>
      <c r="C39" s="65"/>
      <c r="D39" s="65"/>
      <c r="E39" s="66"/>
      <c r="F39" s="17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36">
        <f t="shared" si="0"/>
        <v>0</v>
      </c>
    </row>
    <row r="40" spans="1:27" s="71" customFormat="1" ht="16.5" hidden="1">
      <c r="A40" s="34" t="s">
        <v>125</v>
      </c>
      <c r="B40" s="19" t="s">
        <v>126</v>
      </c>
      <c r="C40" s="84" t="s">
        <v>127</v>
      </c>
      <c r="D40" s="84" t="s">
        <v>128</v>
      </c>
      <c r="E40" s="84" t="s">
        <v>129</v>
      </c>
      <c r="F40" s="17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>
        <v>4187.5</v>
      </c>
      <c r="U40" s="20"/>
      <c r="V40" s="20"/>
      <c r="W40" s="20"/>
      <c r="X40" s="20"/>
      <c r="Y40" s="20"/>
      <c r="Z40" s="20"/>
      <c r="AA40" s="36">
        <f t="shared" si="0"/>
        <v>4187.5</v>
      </c>
    </row>
    <row r="41" spans="1:27" s="71" customFormat="1" ht="30.75" hidden="1">
      <c r="A41" s="85" t="s">
        <v>130</v>
      </c>
      <c r="B41" s="19" t="s">
        <v>131</v>
      </c>
      <c r="C41" s="84" t="s">
        <v>132</v>
      </c>
      <c r="D41" s="84" t="s">
        <v>133</v>
      </c>
      <c r="E41" s="84" t="s">
        <v>134</v>
      </c>
      <c r="F41" s="17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>
        <v>10466.93</v>
      </c>
      <c r="U41" s="20"/>
      <c r="V41" s="20"/>
      <c r="W41" s="20"/>
      <c r="X41" s="20"/>
      <c r="Y41" s="20"/>
      <c r="Z41" s="20"/>
      <c r="AA41" s="36">
        <f t="shared" si="0"/>
        <v>10466.93</v>
      </c>
    </row>
    <row r="42" spans="1:27" s="71" customFormat="1" ht="30.75" hidden="1">
      <c r="A42" s="85" t="s">
        <v>135</v>
      </c>
      <c r="B42" s="19" t="s">
        <v>136</v>
      </c>
      <c r="C42" s="86" t="s">
        <v>137</v>
      </c>
      <c r="D42" s="86" t="s">
        <v>138</v>
      </c>
      <c r="E42" s="86" t="s">
        <v>139</v>
      </c>
      <c r="F42" s="17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>
        <v>8791.32</v>
      </c>
      <c r="U42" s="20"/>
      <c r="V42" s="20"/>
      <c r="W42" s="20"/>
      <c r="X42" s="20"/>
      <c r="Y42" s="20"/>
      <c r="Z42" s="20"/>
      <c r="AA42" s="36">
        <f t="shared" si="0"/>
        <v>8791.32</v>
      </c>
    </row>
    <row r="43" spans="1:27" s="71" customFormat="1" ht="16.5" hidden="1">
      <c r="A43" s="34" t="s">
        <v>140</v>
      </c>
      <c r="B43" s="19" t="s">
        <v>141</v>
      </c>
      <c r="C43" s="86" t="s">
        <v>142</v>
      </c>
      <c r="D43" s="86" t="s">
        <v>143</v>
      </c>
      <c r="E43" s="86" t="s">
        <v>144</v>
      </c>
      <c r="F43" s="17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>
        <v>2669.72</v>
      </c>
      <c r="U43" s="20"/>
      <c r="V43" s="20"/>
      <c r="W43" s="20"/>
      <c r="X43" s="20"/>
      <c r="Y43" s="20"/>
      <c r="Z43" s="20"/>
      <c r="AA43" s="36">
        <f t="shared" si="0"/>
        <v>2669.72</v>
      </c>
    </row>
    <row r="44" spans="1:27" s="71" customFormat="1" ht="16.5" hidden="1">
      <c r="A44" s="34" t="s">
        <v>156</v>
      </c>
      <c r="B44" s="19" t="s">
        <v>15</v>
      </c>
      <c r="C44" s="65" t="s">
        <v>88</v>
      </c>
      <c r="D44" s="65" t="s">
        <v>26</v>
      </c>
      <c r="E44" s="66" t="s">
        <v>159</v>
      </c>
      <c r="F44" s="17">
        <v>17.258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>
        <f>26683.63*0.34</f>
        <v>9072.434200000002</v>
      </c>
      <c r="Y44" s="20"/>
      <c r="Z44" s="20"/>
      <c r="AA44" s="36">
        <f>SUM(X44)</f>
        <v>9072.434200000002</v>
      </c>
    </row>
    <row r="45" spans="1:27" s="71" customFormat="1" ht="16.5" hidden="1">
      <c r="A45" s="34" t="s">
        <v>156</v>
      </c>
      <c r="B45" s="19" t="s">
        <v>15</v>
      </c>
      <c r="C45" s="65" t="s">
        <v>88</v>
      </c>
      <c r="D45" s="65" t="s">
        <v>26</v>
      </c>
      <c r="E45" s="66" t="s">
        <v>160</v>
      </c>
      <c r="F45" s="17">
        <v>17.258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f>26683.63*0.66</f>
        <v>17611.1958</v>
      </c>
      <c r="Y45" s="20">
        <v>-248.83</v>
      </c>
      <c r="Z45" s="20"/>
      <c r="AA45" s="36">
        <f>SUM(X45+Y45)</f>
        <v>17362.3658</v>
      </c>
    </row>
    <row r="46" spans="1:27" s="71" customFormat="1" ht="16.5">
      <c r="A46" s="34"/>
      <c r="B46" s="19"/>
      <c r="C46" s="65"/>
      <c r="D46" s="65"/>
      <c r="E46" s="66"/>
      <c r="F46" s="1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36">
        <f t="shared" si="0"/>
        <v>0</v>
      </c>
    </row>
    <row r="47" spans="1:27" s="71" customFormat="1" ht="16.5">
      <c r="A47" s="34"/>
      <c r="B47" s="19"/>
      <c r="C47" s="65"/>
      <c r="D47" s="65"/>
      <c r="E47" s="66"/>
      <c r="F47" s="17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6">
        <f t="shared" si="0"/>
        <v>0</v>
      </c>
    </row>
    <row r="48" spans="1:27" s="47" customFormat="1" ht="16.5">
      <c r="A48" s="46"/>
      <c r="B48" s="13"/>
      <c r="C48" s="22"/>
      <c r="D48" s="22"/>
      <c r="E48" s="22"/>
      <c r="F48" s="13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36">
        <f t="shared" si="0"/>
        <v>0</v>
      </c>
    </row>
    <row r="49" spans="1:27" s="47" customFormat="1" ht="16.5" hidden="1">
      <c r="A49" s="64" t="s">
        <v>8</v>
      </c>
      <c r="B49" s="13"/>
      <c r="C49" s="22"/>
      <c r="D49" s="22"/>
      <c r="E49" s="22"/>
      <c r="F49" s="13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36">
        <f t="shared" si="0"/>
        <v>0</v>
      </c>
    </row>
    <row r="50" spans="1:27" s="47" customFormat="1" ht="16.5" hidden="1">
      <c r="A50" s="60" t="s">
        <v>34</v>
      </c>
      <c r="B50" s="13"/>
      <c r="C50" s="22"/>
      <c r="D50" s="22"/>
      <c r="E50" s="22"/>
      <c r="F50" s="21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36">
        <f t="shared" si="0"/>
        <v>0</v>
      </c>
    </row>
    <row r="51" spans="1:27" s="12" customFormat="1" ht="16.5" hidden="1">
      <c r="A51" s="54" t="s">
        <v>35</v>
      </c>
      <c r="B51" s="19" t="s">
        <v>36</v>
      </c>
      <c r="C51" s="55" t="s">
        <v>37</v>
      </c>
      <c r="D51" s="55" t="s">
        <v>38</v>
      </c>
      <c r="E51" s="55" t="s">
        <v>39</v>
      </c>
      <c r="F51" s="19" t="s">
        <v>40</v>
      </c>
      <c r="G51" s="24"/>
      <c r="H51" s="24"/>
      <c r="I51" s="24">
        <v>52378.17</v>
      </c>
      <c r="J51" s="24"/>
      <c r="K51" s="24"/>
      <c r="L51" s="24"/>
      <c r="M51" s="24"/>
      <c r="N51" s="24"/>
      <c r="O51" s="24"/>
      <c r="P51" s="24"/>
      <c r="Q51" s="24"/>
      <c r="R51" s="24"/>
      <c r="S51" s="24">
        <v>-45514.91</v>
      </c>
      <c r="T51" s="24"/>
      <c r="U51" s="24"/>
      <c r="V51" s="24"/>
      <c r="W51" s="24"/>
      <c r="X51" s="24"/>
      <c r="Y51" s="24"/>
      <c r="Z51" s="24"/>
      <c r="AA51" s="36">
        <f t="shared" si="0"/>
        <v>6863.259999999995</v>
      </c>
    </row>
    <row r="52" spans="1:27" s="12" customFormat="1" ht="16.5" hidden="1">
      <c r="A52" s="72"/>
      <c r="B52" s="13"/>
      <c r="C52" s="23"/>
      <c r="D52" s="23"/>
      <c r="E52" s="14"/>
      <c r="F52" s="16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36">
        <f t="shared" si="0"/>
        <v>0</v>
      </c>
    </row>
    <row r="53" spans="1:27" s="71" customFormat="1" ht="16.5" hidden="1">
      <c r="A53" s="64" t="s">
        <v>8</v>
      </c>
      <c r="B53" s="13"/>
      <c r="C53" s="14"/>
      <c r="D53" s="14"/>
      <c r="E53" s="15"/>
      <c r="F53" s="16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36">
        <f t="shared" si="0"/>
        <v>0</v>
      </c>
    </row>
    <row r="54" spans="1:27" s="71" customFormat="1" ht="16.5" hidden="1">
      <c r="A54" s="34" t="s">
        <v>44</v>
      </c>
      <c r="B54" s="13"/>
      <c r="C54" s="56"/>
      <c r="D54" s="56"/>
      <c r="E54" s="57"/>
      <c r="F54" s="35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36">
        <f t="shared" si="0"/>
        <v>0</v>
      </c>
    </row>
    <row r="55" spans="1:27" s="47" customFormat="1" ht="15" hidden="1">
      <c r="A55" s="61" t="s">
        <v>46</v>
      </c>
      <c r="B55" s="19" t="s">
        <v>45</v>
      </c>
      <c r="C55" s="59" t="s">
        <v>48</v>
      </c>
      <c r="D55" s="55" t="s">
        <v>47</v>
      </c>
      <c r="E55" s="55" t="s">
        <v>49</v>
      </c>
      <c r="F55" s="19" t="s">
        <v>40</v>
      </c>
      <c r="G55" s="24"/>
      <c r="H55" s="24"/>
      <c r="I55" s="24"/>
      <c r="J55" s="24">
        <v>11000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36">
        <f t="shared" si="0"/>
        <v>11000</v>
      </c>
    </row>
    <row r="56" spans="1:27" s="47" customFormat="1" ht="16.5" hidden="1">
      <c r="A56" s="73"/>
      <c r="B56" s="13"/>
      <c r="C56" s="58"/>
      <c r="D56" s="58"/>
      <c r="E56" s="41"/>
      <c r="F56" s="39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36">
        <f t="shared" si="0"/>
        <v>0</v>
      </c>
    </row>
    <row r="57" spans="1:27" s="12" customFormat="1" ht="16.5" hidden="1">
      <c r="A57" s="64" t="s">
        <v>8</v>
      </c>
      <c r="B57" s="13"/>
      <c r="C57" s="23"/>
      <c r="D57" s="16"/>
      <c r="E57" s="23"/>
      <c r="F57" s="16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36">
        <f t="shared" si="0"/>
        <v>0</v>
      </c>
    </row>
    <row r="58" spans="1:27" s="12" customFormat="1" ht="16.5" hidden="1">
      <c r="A58" s="34" t="s">
        <v>53</v>
      </c>
      <c r="B58" s="16"/>
      <c r="C58" s="23"/>
      <c r="D58" s="16"/>
      <c r="E58" s="23"/>
      <c r="F58" s="16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36">
        <f t="shared" si="0"/>
        <v>0</v>
      </c>
    </row>
    <row r="59" spans="1:27" s="12" customFormat="1" ht="16.5" hidden="1">
      <c r="A59" s="61" t="s">
        <v>56</v>
      </c>
      <c r="B59" s="19" t="s">
        <v>14</v>
      </c>
      <c r="C59" s="55" t="s">
        <v>57</v>
      </c>
      <c r="D59" s="62" t="s">
        <v>58</v>
      </c>
      <c r="E59" s="63" t="s">
        <v>59</v>
      </c>
      <c r="F59" s="62">
        <v>17.245</v>
      </c>
      <c r="G59" s="24"/>
      <c r="H59" s="24"/>
      <c r="I59" s="24"/>
      <c r="J59" s="24"/>
      <c r="K59" s="24">
        <f>100790.44-2</f>
        <v>100788.44</v>
      </c>
      <c r="L59" s="24"/>
      <c r="M59" s="24"/>
      <c r="N59" s="24"/>
      <c r="O59" s="24"/>
      <c r="P59" s="24">
        <v>-2063.088986124756</v>
      </c>
      <c r="Q59" s="24"/>
      <c r="R59" s="24"/>
      <c r="S59" s="24"/>
      <c r="T59" s="24"/>
      <c r="U59" s="24"/>
      <c r="V59" s="24"/>
      <c r="W59" s="24">
        <v>-74558.03</v>
      </c>
      <c r="X59" s="24"/>
      <c r="Y59" s="24"/>
      <c r="Z59" s="24"/>
      <c r="AA59" s="36">
        <f t="shared" si="0"/>
        <v>24167.321013875247</v>
      </c>
    </row>
    <row r="60" spans="1:27" s="12" customFormat="1" ht="16.5" hidden="1">
      <c r="A60" s="61" t="s">
        <v>56</v>
      </c>
      <c r="B60" s="19" t="s">
        <v>15</v>
      </c>
      <c r="C60" s="55" t="s">
        <v>57</v>
      </c>
      <c r="D60" s="55" t="s">
        <v>58</v>
      </c>
      <c r="E60" s="17" t="s">
        <v>59</v>
      </c>
      <c r="F60" s="55">
        <v>17.245</v>
      </c>
      <c r="G60" s="24"/>
      <c r="H60" s="24"/>
      <c r="I60" s="24"/>
      <c r="J60" s="24"/>
      <c r="K60" s="24">
        <v>1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>
        <v>74558.03</v>
      </c>
      <c r="X60" s="24"/>
      <c r="Y60" s="24"/>
      <c r="Z60" s="24"/>
      <c r="AA60" s="36">
        <f t="shared" si="0"/>
        <v>74559.03</v>
      </c>
    </row>
    <row r="61" spans="1:27" s="12" customFormat="1" ht="16.5" hidden="1">
      <c r="A61" s="61" t="s">
        <v>56</v>
      </c>
      <c r="B61" s="19" t="s">
        <v>20</v>
      </c>
      <c r="C61" s="55" t="s">
        <v>57</v>
      </c>
      <c r="D61" s="55" t="s">
        <v>58</v>
      </c>
      <c r="E61" s="17" t="s">
        <v>59</v>
      </c>
      <c r="F61" s="55">
        <v>17.245</v>
      </c>
      <c r="G61" s="24"/>
      <c r="H61" s="24"/>
      <c r="I61" s="24"/>
      <c r="J61" s="24"/>
      <c r="K61" s="24">
        <v>1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36">
        <f t="shared" si="0"/>
        <v>1</v>
      </c>
    </row>
    <row r="62" spans="1:27" s="12" customFormat="1" ht="16.5">
      <c r="A62" s="64" t="s">
        <v>8</v>
      </c>
      <c r="B62" s="19"/>
      <c r="C62" s="55"/>
      <c r="D62" s="55"/>
      <c r="E62" s="17"/>
      <c r="F62" s="55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36">
        <f t="shared" si="0"/>
        <v>0</v>
      </c>
    </row>
    <row r="63" spans="1:27" s="12" customFormat="1" ht="16.5">
      <c r="A63" s="34" t="s">
        <v>68</v>
      </c>
      <c r="B63" s="19"/>
      <c r="C63" s="55"/>
      <c r="D63" s="55"/>
      <c r="E63" s="17"/>
      <c r="F63" s="55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36">
        <f t="shared" si="0"/>
        <v>0</v>
      </c>
    </row>
    <row r="64" spans="1:27" s="12" customFormat="1" ht="16.5" hidden="1">
      <c r="A64" s="34" t="s">
        <v>69</v>
      </c>
      <c r="B64" s="19" t="s">
        <v>14</v>
      </c>
      <c r="C64" s="65" t="s">
        <v>70</v>
      </c>
      <c r="D64" s="65" t="s">
        <v>71</v>
      </c>
      <c r="E64" s="66" t="s">
        <v>72</v>
      </c>
      <c r="F64" s="19" t="s">
        <v>73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>
        <f>116878-2</f>
        <v>116876</v>
      </c>
      <c r="R64" s="24"/>
      <c r="S64" s="24"/>
      <c r="T64" s="24"/>
      <c r="U64" s="24"/>
      <c r="V64" s="24"/>
      <c r="W64" s="24">
        <v>-4885.89</v>
      </c>
      <c r="X64" s="24"/>
      <c r="Y64" s="24"/>
      <c r="Z64" s="24"/>
      <c r="AA64" s="36">
        <f t="shared" si="0"/>
        <v>111990.11</v>
      </c>
    </row>
    <row r="65" spans="1:27" s="12" customFormat="1" ht="16.5">
      <c r="A65" s="34" t="s">
        <v>69</v>
      </c>
      <c r="B65" s="19" t="s">
        <v>15</v>
      </c>
      <c r="C65" s="65" t="s">
        <v>70</v>
      </c>
      <c r="D65" s="65" t="s">
        <v>71</v>
      </c>
      <c r="E65" s="66" t="s">
        <v>72</v>
      </c>
      <c r="F65" s="19" t="s">
        <v>73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>
        <v>1</v>
      </c>
      <c r="R65" s="24"/>
      <c r="S65" s="24"/>
      <c r="T65" s="24"/>
      <c r="U65" s="24"/>
      <c r="V65" s="24"/>
      <c r="W65" s="24">
        <v>4885.889999999999</v>
      </c>
      <c r="X65" s="24"/>
      <c r="Y65" s="24"/>
      <c r="Z65" s="24">
        <v>4255</v>
      </c>
      <c r="AA65" s="36">
        <f aca="true" t="shared" si="1" ref="AA65:AA70">SUM(G65:Z65)</f>
        <v>9141.89</v>
      </c>
    </row>
    <row r="66" spans="1:27" s="12" customFormat="1" ht="16.5" hidden="1">
      <c r="A66" s="34" t="s">
        <v>69</v>
      </c>
      <c r="B66" s="19" t="s">
        <v>20</v>
      </c>
      <c r="C66" s="65" t="s">
        <v>70</v>
      </c>
      <c r="D66" s="65" t="s">
        <v>71</v>
      </c>
      <c r="E66" s="66" t="s">
        <v>72</v>
      </c>
      <c r="F66" s="19" t="s">
        <v>73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>
        <v>1</v>
      </c>
      <c r="R66" s="24"/>
      <c r="S66" s="24"/>
      <c r="T66" s="24"/>
      <c r="U66" s="24"/>
      <c r="V66" s="24"/>
      <c r="W66" s="24"/>
      <c r="X66" s="24"/>
      <c r="Y66" s="24"/>
      <c r="Z66" s="24"/>
      <c r="AA66" s="36">
        <f t="shared" si="1"/>
        <v>1</v>
      </c>
    </row>
    <row r="67" spans="1:27" s="12" customFormat="1" ht="16.5" hidden="1">
      <c r="A67" s="34" t="s">
        <v>74</v>
      </c>
      <c r="B67" s="19" t="s">
        <v>14</v>
      </c>
      <c r="C67" s="65" t="s">
        <v>70</v>
      </c>
      <c r="D67" s="65" t="s">
        <v>71</v>
      </c>
      <c r="E67" s="66" t="s">
        <v>75</v>
      </c>
      <c r="F67" s="19" t="s">
        <v>73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>
        <f>72720-2</f>
        <v>72718</v>
      </c>
      <c r="R67" s="24"/>
      <c r="S67" s="24"/>
      <c r="T67" s="24"/>
      <c r="U67" s="24"/>
      <c r="V67" s="24"/>
      <c r="W67" s="24">
        <v>-27678.34</v>
      </c>
      <c r="X67" s="24"/>
      <c r="Y67" s="24"/>
      <c r="Z67" s="24"/>
      <c r="AA67" s="36">
        <f t="shared" si="1"/>
        <v>45039.66</v>
      </c>
    </row>
    <row r="68" spans="1:27" s="12" customFormat="1" ht="16.5">
      <c r="A68" s="34" t="s">
        <v>74</v>
      </c>
      <c r="B68" s="19" t="s">
        <v>15</v>
      </c>
      <c r="C68" s="65" t="s">
        <v>70</v>
      </c>
      <c r="D68" s="65" t="s">
        <v>71</v>
      </c>
      <c r="E68" s="66" t="s">
        <v>75</v>
      </c>
      <c r="F68" s="19" t="s">
        <v>73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>
        <v>1</v>
      </c>
      <c r="R68" s="24"/>
      <c r="S68" s="24"/>
      <c r="T68" s="24"/>
      <c r="U68" s="24"/>
      <c r="V68" s="24"/>
      <c r="W68" s="24">
        <v>27678.339999999997</v>
      </c>
      <c r="X68" s="24"/>
      <c r="Y68" s="24"/>
      <c r="Z68" s="24">
        <v>366</v>
      </c>
      <c r="AA68" s="36">
        <f t="shared" si="1"/>
        <v>28045.339999999997</v>
      </c>
    </row>
    <row r="69" spans="1:27" s="12" customFormat="1" ht="16.5" hidden="1">
      <c r="A69" s="34" t="s">
        <v>74</v>
      </c>
      <c r="B69" s="19" t="s">
        <v>20</v>
      </c>
      <c r="C69" s="65" t="s">
        <v>70</v>
      </c>
      <c r="D69" s="65" t="s">
        <v>71</v>
      </c>
      <c r="E69" s="66" t="s">
        <v>75</v>
      </c>
      <c r="F69" s="19" t="s">
        <v>73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>
        <v>1</v>
      </c>
      <c r="R69" s="24"/>
      <c r="S69" s="24"/>
      <c r="T69" s="24"/>
      <c r="U69" s="24"/>
      <c r="V69" s="24"/>
      <c r="W69" s="24"/>
      <c r="X69" s="24"/>
      <c r="Y69" s="24"/>
      <c r="Z69" s="24"/>
      <c r="AA69" s="36">
        <f t="shared" si="1"/>
        <v>1</v>
      </c>
    </row>
    <row r="70" spans="1:27" s="12" customFormat="1" ht="17.25" thickBot="1">
      <c r="A70" s="34"/>
      <c r="B70" s="19"/>
      <c r="C70" s="65"/>
      <c r="D70" s="65"/>
      <c r="E70" s="66"/>
      <c r="F70" s="19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36">
        <f t="shared" si="1"/>
        <v>0</v>
      </c>
    </row>
    <row r="71" spans="1:27" s="12" customFormat="1" ht="16.5" hidden="1">
      <c r="A71" s="64" t="s">
        <v>8</v>
      </c>
      <c r="B71" s="19"/>
      <c r="C71" s="65"/>
      <c r="D71" s="65"/>
      <c r="E71" s="66"/>
      <c r="F71" s="19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36">
        <f t="shared" si="0"/>
        <v>0</v>
      </c>
    </row>
    <row r="72" spans="1:27" s="12" customFormat="1" ht="16.5" hidden="1">
      <c r="A72" s="34" t="s">
        <v>44</v>
      </c>
      <c r="B72" s="19"/>
      <c r="C72" s="65"/>
      <c r="D72" s="65"/>
      <c r="E72" s="66"/>
      <c r="F72" s="19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36">
        <f t="shared" si="0"/>
        <v>0</v>
      </c>
    </row>
    <row r="73" spans="1:27" s="12" customFormat="1" ht="16.5" hidden="1">
      <c r="A73" s="54" t="s">
        <v>97</v>
      </c>
      <c r="B73" s="19" t="s">
        <v>14</v>
      </c>
      <c r="C73" s="65" t="s">
        <v>98</v>
      </c>
      <c r="D73" s="65" t="s">
        <v>47</v>
      </c>
      <c r="E73" s="66" t="s">
        <v>99</v>
      </c>
      <c r="F73" s="69">
        <v>17.801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>
        <f>25206-2</f>
        <v>25204</v>
      </c>
      <c r="R73" s="24"/>
      <c r="S73" s="24"/>
      <c r="T73" s="24"/>
      <c r="U73" s="24"/>
      <c r="V73" s="24"/>
      <c r="W73" s="24"/>
      <c r="X73" s="24"/>
      <c r="Y73" s="24"/>
      <c r="Z73" s="24"/>
      <c r="AA73" s="36">
        <f t="shared" si="0"/>
        <v>25204</v>
      </c>
    </row>
    <row r="74" spans="1:27" s="12" customFormat="1" ht="16.5" hidden="1">
      <c r="A74" s="54" t="s">
        <v>97</v>
      </c>
      <c r="B74" s="19" t="s">
        <v>15</v>
      </c>
      <c r="C74" s="65" t="s">
        <v>98</v>
      </c>
      <c r="D74" s="65" t="s">
        <v>47</v>
      </c>
      <c r="E74" s="66" t="s">
        <v>99</v>
      </c>
      <c r="F74" s="69">
        <v>17.801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>
        <v>1</v>
      </c>
      <c r="R74" s="24"/>
      <c r="S74" s="24"/>
      <c r="T74" s="24"/>
      <c r="U74" s="24"/>
      <c r="V74" s="24"/>
      <c r="W74" s="24"/>
      <c r="X74" s="24"/>
      <c r="Y74" s="24"/>
      <c r="Z74" s="24"/>
      <c r="AA74" s="36">
        <f t="shared" si="0"/>
        <v>1</v>
      </c>
    </row>
    <row r="75" spans="1:27" s="12" customFormat="1" ht="16.5" hidden="1">
      <c r="A75" s="54" t="s">
        <v>97</v>
      </c>
      <c r="B75" s="19" t="s">
        <v>20</v>
      </c>
      <c r="C75" s="65" t="s">
        <v>98</v>
      </c>
      <c r="D75" s="65" t="s">
        <v>47</v>
      </c>
      <c r="E75" s="66" t="s">
        <v>99</v>
      </c>
      <c r="F75" s="69">
        <v>17.801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>
        <v>1</v>
      </c>
      <c r="R75" s="24"/>
      <c r="S75" s="24"/>
      <c r="T75" s="24"/>
      <c r="U75" s="24"/>
      <c r="V75" s="24"/>
      <c r="W75" s="24"/>
      <c r="X75" s="24"/>
      <c r="Y75" s="24"/>
      <c r="Z75" s="24"/>
      <c r="AA75" s="36">
        <f t="shared" si="0"/>
        <v>1</v>
      </c>
    </row>
    <row r="76" spans="1:27" s="12" customFormat="1" ht="16.5" hidden="1">
      <c r="A76" s="54" t="s">
        <v>101</v>
      </c>
      <c r="B76" s="19" t="s">
        <v>14</v>
      </c>
      <c r="C76" s="74" t="s">
        <v>102</v>
      </c>
      <c r="D76" s="74" t="s">
        <v>103</v>
      </c>
      <c r="E76" s="74" t="s">
        <v>104</v>
      </c>
      <c r="F76" s="69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>
        <f>44846-2</f>
        <v>44844</v>
      </c>
      <c r="R76" s="24"/>
      <c r="S76" s="24">
        <v>-21488.3</v>
      </c>
      <c r="T76" s="24"/>
      <c r="U76" s="24"/>
      <c r="V76" s="24"/>
      <c r="W76" s="24"/>
      <c r="X76" s="24"/>
      <c r="Y76" s="24"/>
      <c r="Z76" s="24"/>
      <c r="AA76" s="36">
        <f t="shared" si="0"/>
        <v>23355.7</v>
      </c>
    </row>
    <row r="77" spans="1:27" s="12" customFormat="1" ht="16.5" hidden="1">
      <c r="A77" s="54" t="s">
        <v>101</v>
      </c>
      <c r="B77" s="19" t="s">
        <v>15</v>
      </c>
      <c r="C77" s="74" t="s">
        <v>102</v>
      </c>
      <c r="D77" s="74" t="s">
        <v>103</v>
      </c>
      <c r="E77" s="74" t="s">
        <v>104</v>
      </c>
      <c r="F77" s="69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>
        <v>1</v>
      </c>
      <c r="R77" s="24"/>
      <c r="S77" s="24"/>
      <c r="T77" s="24"/>
      <c r="U77" s="24"/>
      <c r="V77" s="24"/>
      <c r="W77" s="24"/>
      <c r="X77" s="24"/>
      <c r="Y77" s="24"/>
      <c r="Z77" s="24"/>
      <c r="AA77" s="36">
        <f t="shared" si="0"/>
        <v>1</v>
      </c>
    </row>
    <row r="78" spans="1:27" s="12" customFormat="1" ht="16.5" hidden="1">
      <c r="A78" s="54" t="s">
        <v>101</v>
      </c>
      <c r="B78" s="19" t="s">
        <v>20</v>
      </c>
      <c r="C78" s="74" t="s">
        <v>102</v>
      </c>
      <c r="D78" s="74" t="s">
        <v>103</v>
      </c>
      <c r="E78" s="74" t="s">
        <v>104</v>
      </c>
      <c r="F78" s="69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>
        <v>1</v>
      </c>
      <c r="R78" s="24"/>
      <c r="S78" s="24"/>
      <c r="T78" s="24"/>
      <c r="U78" s="24"/>
      <c r="V78" s="24"/>
      <c r="W78" s="24"/>
      <c r="X78" s="24"/>
      <c r="Y78" s="24"/>
      <c r="Z78" s="24"/>
      <c r="AA78" s="36">
        <f t="shared" si="0"/>
        <v>1</v>
      </c>
    </row>
    <row r="79" spans="1:27" s="12" customFormat="1" ht="16.5" hidden="1">
      <c r="A79" s="54" t="s">
        <v>118</v>
      </c>
      <c r="B79" s="19" t="s">
        <v>14</v>
      </c>
      <c r="C79" s="74" t="s">
        <v>102</v>
      </c>
      <c r="D79" s="74" t="s">
        <v>103</v>
      </c>
      <c r="E79" s="74" t="s">
        <v>104</v>
      </c>
      <c r="F79" s="69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>
        <v>11953</v>
      </c>
      <c r="T79" s="24"/>
      <c r="U79" s="24"/>
      <c r="V79" s="24"/>
      <c r="W79" s="24"/>
      <c r="X79" s="24"/>
      <c r="Y79" s="24"/>
      <c r="Z79" s="24"/>
      <c r="AA79" s="36">
        <f t="shared" si="0"/>
        <v>11953</v>
      </c>
    </row>
    <row r="80" spans="1:27" s="12" customFormat="1" ht="16.5" hidden="1">
      <c r="A80" s="54" t="s">
        <v>119</v>
      </c>
      <c r="B80" s="19" t="s">
        <v>14</v>
      </c>
      <c r="C80" s="74" t="s">
        <v>102</v>
      </c>
      <c r="D80" s="74" t="s">
        <v>103</v>
      </c>
      <c r="E80" s="74" t="s">
        <v>104</v>
      </c>
      <c r="F80" s="69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>
        <v>8999</v>
      </c>
      <c r="T80" s="24"/>
      <c r="U80" s="24"/>
      <c r="V80" s="24"/>
      <c r="W80" s="24"/>
      <c r="X80" s="24"/>
      <c r="Y80" s="24"/>
      <c r="Z80" s="24"/>
      <c r="AA80" s="36">
        <f t="shared" si="0"/>
        <v>8999</v>
      </c>
    </row>
    <row r="81" spans="1:27" s="12" customFormat="1" ht="16.5" hidden="1">
      <c r="A81" s="54"/>
      <c r="B81" s="19"/>
      <c r="C81" s="74"/>
      <c r="D81" s="74"/>
      <c r="E81" s="74"/>
      <c r="F81" s="69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36">
        <f t="shared" si="0"/>
        <v>0</v>
      </c>
    </row>
    <row r="82" spans="1:27" s="12" customFormat="1" ht="16.5" hidden="1">
      <c r="A82" s="61"/>
      <c r="B82" s="19"/>
      <c r="C82" s="55"/>
      <c r="D82" s="55"/>
      <c r="E82" s="17"/>
      <c r="F82" s="55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36">
        <f t="shared" si="0"/>
        <v>0</v>
      </c>
    </row>
    <row r="83" spans="1:27" s="12" customFormat="1" ht="16.5" hidden="1">
      <c r="A83" s="64" t="s">
        <v>8</v>
      </c>
      <c r="B83" s="19"/>
      <c r="C83" s="55"/>
      <c r="D83" s="55"/>
      <c r="E83" s="17"/>
      <c r="F83" s="55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36">
        <f aca="true" t="shared" si="2" ref="AA83:AA91">SUM(G83:X83)</f>
        <v>0</v>
      </c>
    </row>
    <row r="84" spans="1:27" s="12" customFormat="1" ht="16.5" hidden="1">
      <c r="A84" s="34" t="s">
        <v>34</v>
      </c>
      <c r="B84" s="19"/>
      <c r="C84" s="55"/>
      <c r="D84" s="55"/>
      <c r="E84" s="17"/>
      <c r="F84" s="55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36">
        <f t="shared" si="2"/>
        <v>0</v>
      </c>
    </row>
    <row r="85" spans="1:27" s="12" customFormat="1" ht="16.5" hidden="1">
      <c r="A85" s="61" t="s">
        <v>63</v>
      </c>
      <c r="B85" s="19" t="s">
        <v>14</v>
      </c>
      <c r="C85" s="65" t="s">
        <v>64</v>
      </c>
      <c r="D85" s="65" t="s">
        <v>65</v>
      </c>
      <c r="E85" s="65" t="s">
        <v>66</v>
      </c>
      <c r="F85" s="17" t="s">
        <v>40</v>
      </c>
      <c r="G85" s="24"/>
      <c r="H85" s="24"/>
      <c r="I85" s="24"/>
      <c r="J85" s="24"/>
      <c r="K85" s="24"/>
      <c r="L85" s="24">
        <v>95000</v>
      </c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36">
        <f t="shared" si="2"/>
        <v>95000</v>
      </c>
    </row>
    <row r="86" spans="1:27" s="12" customFormat="1" ht="16.5" hidden="1">
      <c r="A86" s="54" t="s">
        <v>76</v>
      </c>
      <c r="B86" s="19" t="s">
        <v>77</v>
      </c>
      <c r="C86" s="65" t="s">
        <v>78</v>
      </c>
      <c r="D86" s="65" t="s">
        <v>79</v>
      </c>
      <c r="E86" s="65" t="s">
        <v>80</v>
      </c>
      <c r="F86" s="19" t="s">
        <v>40</v>
      </c>
      <c r="G86" s="24"/>
      <c r="H86" s="24"/>
      <c r="I86" s="24"/>
      <c r="J86" s="24"/>
      <c r="K86" s="24"/>
      <c r="L86" s="24"/>
      <c r="M86" s="67">
        <v>318302.016</v>
      </c>
      <c r="N86" s="67">
        <v>-2642</v>
      </c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36">
        <f t="shared" si="2"/>
        <v>315660.016</v>
      </c>
    </row>
    <row r="87" spans="1:27" s="12" customFormat="1" ht="16.5" hidden="1">
      <c r="A87" s="54"/>
      <c r="B87" s="19"/>
      <c r="C87" s="65"/>
      <c r="D87" s="65"/>
      <c r="E87" s="65"/>
      <c r="F87" s="19"/>
      <c r="G87" s="24"/>
      <c r="H87" s="24"/>
      <c r="I87" s="24"/>
      <c r="J87" s="24"/>
      <c r="K87" s="24"/>
      <c r="L87" s="24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36">
        <f t="shared" si="2"/>
        <v>0</v>
      </c>
    </row>
    <row r="88" spans="1:27" s="12" customFormat="1" ht="16.5" hidden="1">
      <c r="A88" s="64" t="s">
        <v>8</v>
      </c>
      <c r="B88" s="19"/>
      <c r="C88" s="65"/>
      <c r="D88" s="65"/>
      <c r="E88" s="65"/>
      <c r="F88" s="19"/>
      <c r="G88" s="24"/>
      <c r="H88" s="24"/>
      <c r="I88" s="24"/>
      <c r="J88" s="24"/>
      <c r="K88" s="24"/>
      <c r="L88" s="24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36">
        <f t="shared" si="2"/>
        <v>0</v>
      </c>
    </row>
    <row r="89" spans="1:27" s="12" customFormat="1" ht="16.5" hidden="1">
      <c r="A89" s="34" t="s">
        <v>110</v>
      </c>
      <c r="B89" s="19"/>
      <c r="C89" s="65"/>
      <c r="D89" s="65"/>
      <c r="E89" s="65"/>
      <c r="F89" s="19"/>
      <c r="G89" s="24"/>
      <c r="H89" s="24"/>
      <c r="I89" s="24"/>
      <c r="J89" s="24"/>
      <c r="K89" s="24"/>
      <c r="L89" s="24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36">
        <f t="shared" si="2"/>
        <v>0</v>
      </c>
    </row>
    <row r="90" spans="1:27" s="12" customFormat="1" ht="16.5" hidden="1">
      <c r="A90" s="54" t="s">
        <v>114</v>
      </c>
      <c r="B90" s="19" t="s">
        <v>14</v>
      </c>
      <c r="C90" s="55" t="s">
        <v>111</v>
      </c>
      <c r="D90" s="81" t="s">
        <v>112</v>
      </c>
      <c r="E90" s="81" t="s">
        <v>113</v>
      </c>
      <c r="F90" s="55">
        <v>17.207</v>
      </c>
      <c r="G90" s="24"/>
      <c r="H90" s="24"/>
      <c r="I90" s="24"/>
      <c r="J90" s="24"/>
      <c r="K90" s="24"/>
      <c r="L90" s="24"/>
      <c r="M90" s="67"/>
      <c r="N90" s="67"/>
      <c r="O90" s="67"/>
      <c r="P90" s="67"/>
      <c r="Q90" s="67"/>
      <c r="R90" s="24">
        <v>44034.67</v>
      </c>
      <c r="S90" s="24">
        <v>-8020</v>
      </c>
      <c r="T90" s="24"/>
      <c r="U90" s="24"/>
      <c r="V90" s="24"/>
      <c r="W90" s="24"/>
      <c r="X90" s="24"/>
      <c r="Y90" s="24"/>
      <c r="Z90" s="24"/>
      <c r="AA90" s="36">
        <f t="shared" si="2"/>
        <v>36014.67</v>
      </c>
    </row>
    <row r="91" spans="1:27" s="7" customFormat="1" ht="17.25" hidden="1" thickBot="1">
      <c r="A91" s="75"/>
      <c r="B91" s="76"/>
      <c r="C91" s="76"/>
      <c r="D91" s="42"/>
      <c r="E91" s="42"/>
      <c r="F91" s="42"/>
      <c r="G91" s="77"/>
      <c r="H91" s="78"/>
      <c r="I91" s="78"/>
      <c r="J91" s="78"/>
      <c r="K91" s="78"/>
      <c r="L91" s="78"/>
      <c r="M91" s="79"/>
      <c r="N91" s="79"/>
      <c r="O91" s="79"/>
      <c r="P91" s="79"/>
      <c r="Q91" s="79"/>
      <c r="R91" s="80"/>
      <c r="S91" s="80"/>
      <c r="T91" s="80"/>
      <c r="U91" s="80"/>
      <c r="V91" s="80"/>
      <c r="W91" s="80"/>
      <c r="X91" s="80"/>
      <c r="Y91" s="80"/>
      <c r="Z91" s="80"/>
      <c r="AA91" s="36">
        <f t="shared" si="2"/>
        <v>0</v>
      </c>
    </row>
    <row r="92" spans="1:27" s="7" customFormat="1" ht="19.5" thickBot="1">
      <c r="A92" s="48" t="s">
        <v>0</v>
      </c>
      <c r="B92" s="49"/>
      <c r="C92" s="50"/>
      <c r="D92" s="50"/>
      <c r="E92" s="50"/>
      <c r="F92" s="51"/>
      <c r="G92" s="52">
        <f>SUM(G8:G58)</f>
        <v>960324</v>
      </c>
      <c r="H92" s="53">
        <f>SUM(H8:H90)</f>
        <v>237327</v>
      </c>
      <c r="I92" s="53">
        <f>SUM(I48:I90)</f>
        <v>52378.17</v>
      </c>
      <c r="J92" s="53">
        <f>SUM(J49:J90)</f>
        <v>11000</v>
      </c>
      <c r="K92" s="53">
        <f>SUM(K48:K90)</f>
        <v>100790.44</v>
      </c>
      <c r="L92" s="53">
        <f>SUM(L48:L90)</f>
        <v>95000</v>
      </c>
      <c r="M92" s="68">
        <f>SUM(M48:M90)</f>
        <v>318302.016</v>
      </c>
      <c r="N92" s="68">
        <f>SUM(N48:N90)</f>
        <v>-2642</v>
      </c>
      <c r="O92" s="68">
        <f>SUM(O6:O90)</f>
        <v>1417370</v>
      </c>
      <c r="P92" s="53">
        <f>SUM(P57:P90)</f>
        <v>-2063.088986124756</v>
      </c>
      <c r="Q92" s="53">
        <f>SUM(Q34:Q90)</f>
        <v>291404</v>
      </c>
      <c r="R92" s="82">
        <f>SUM(R88:R91)</f>
        <v>44034.67</v>
      </c>
      <c r="S92" s="82">
        <f>SUM(S6:S91)</f>
        <v>-142485.908</v>
      </c>
      <c r="T92" s="82">
        <f>SUM(T6:T91)</f>
        <v>26115.47</v>
      </c>
      <c r="U92" s="82">
        <f>SUM(U6:U91)</f>
        <v>-21576</v>
      </c>
      <c r="V92" s="82">
        <f>SUM(V7:V91)</f>
        <v>0</v>
      </c>
      <c r="W92" s="82">
        <f>SUM(W6:W91)</f>
        <v>0</v>
      </c>
      <c r="X92" s="82">
        <f>SUM(X6:X91)</f>
        <v>26683.630000000005</v>
      </c>
      <c r="Y92" s="82">
        <f>SUM(Y6:Y91)</f>
        <v>-248.83</v>
      </c>
      <c r="Z92" s="82">
        <f>SUM(Z6:Z91)</f>
        <v>27696</v>
      </c>
      <c r="AA92" s="83">
        <f>SUM(G92:G92)</f>
        <v>960324</v>
      </c>
    </row>
    <row r="93" spans="1:27" s="7" customFormat="1" ht="18.75">
      <c r="A93" s="27"/>
      <c r="B93" s="28"/>
      <c r="C93" s="29"/>
      <c r="D93" s="29"/>
      <c r="E93" s="29"/>
      <c r="F93" s="30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2"/>
    </row>
    <row r="94" spans="1:2" ht="16.5">
      <c r="A94" s="8" t="s">
        <v>9</v>
      </c>
      <c r="B94" s="7"/>
    </row>
    <row r="95" ht="15" hidden="1">
      <c r="A95" s="25" t="s">
        <v>21</v>
      </c>
    </row>
    <row r="96" ht="15" hidden="1">
      <c r="A96" s="26" t="s">
        <v>22</v>
      </c>
    </row>
    <row r="97" ht="15" hidden="1">
      <c r="A97" s="47" t="s">
        <v>29</v>
      </c>
    </row>
    <row r="98" ht="15" hidden="1">
      <c r="A98" s="47" t="s">
        <v>30</v>
      </c>
    </row>
    <row r="99" ht="15" hidden="1">
      <c r="A99" s="47" t="s">
        <v>41</v>
      </c>
    </row>
    <row r="100" ht="15" hidden="1">
      <c r="A100" s="47" t="s">
        <v>42</v>
      </c>
    </row>
    <row r="101" ht="15" hidden="1">
      <c r="A101" s="47" t="s">
        <v>50</v>
      </c>
    </row>
    <row r="102" ht="15" hidden="1">
      <c r="A102" s="47" t="s">
        <v>51</v>
      </c>
    </row>
    <row r="103" ht="15" hidden="1">
      <c r="A103" s="47" t="s">
        <v>55</v>
      </c>
    </row>
    <row r="104" ht="15" hidden="1">
      <c r="A104" s="47" t="s">
        <v>54</v>
      </c>
    </row>
    <row r="105" ht="15" hidden="1">
      <c r="A105" s="47" t="s">
        <v>62</v>
      </c>
    </row>
    <row r="106" ht="15" hidden="1">
      <c r="A106" s="47" t="s">
        <v>61</v>
      </c>
    </row>
    <row r="107" ht="15" hidden="1">
      <c r="A107" s="47" t="s">
        <v>81</v>
      </c>
    </row>
    <row r="108" ht="15" hidden="1">
      <c r="A108" s="47" t="s">
        <v>82</v>
      </c>
    </row>
    <row r="109" ht="15" hidden="1">
      <c r="A109" s="47" t="s">
        <v>84</v>
      </c>
    </row>
    <row r="110" ht="15" hidden="1">
      <c r="A110" s="47" t="s">
        <v>85</v>
      </c>
    </row>
    <row r="111" ht="15" hidden="1">
      <c r="A111" s="47" t="s">
        <v>91</v>
      </c>
    </row>
    <row r="112" ht="15" hidden="1">
      <c r="A112" s="47" t="s">
        <v>90</v>
      </c>
    </row>
    <row r="113" ht="15" hidden="1">
      <c r="A113" s="47" t="s">
        <v>93</v>
      </c>
    </row>
    <row r="114" ht="15" hidden="1">
      <c r="A114" s="47" t="s">
        <v>94</v>
      </c>
    </row>
    <row r="115" ht="15" hidden="1">
      <c r="A115" s="47" t="s">
        <v>100</v>
      </c>
    </row>
    <row r="116" ht="15" hidden="1">
      <c r="A116" s="47" t="s">
        <v>105</v>
      </c>
    </row>
    <row r="117" ht="15" hidden="1">
      <c r="A117" s="47" t="s">
        <v>115</v>
      </c>
    </row>
    <row r="118" ht="15" hidden="1">
      <c r="A118" s="47" t="s">
        <v>116</v>
      </c>
    </row>
    <row r="119" ht="15" hidden="1">
      <c r="A119" s="47" t="s">
        <v>122</v>
      </c>
    </row>
    <row r="120" ht="15" hidden="1">
      <c r="A120" s="47" t="s">
        <v>120</v>
      </c>
    </row>
    <row r="121" ht="15" hidden="1">
      <c r="A121" s="47" t="s">
        <v>121</v>
      </c>
    </row>
    <row r="122" ht="15" hidden="1">
      <c r="A122" s="47" t="s">
        <v>146</v>
      </c>
    </row>
    <row r="123" spans="1:19" ht="15" hidden="1">
      <c r="A123" s="47" t="s">
        <v>145</v>
      </c>
      <c r="S123" s="4">
        <f>8500-3424</f>
        <v>5076</v>
      </c>
    </row>
    <row r="124" ht="15" hidden="1">
      <c r="A124" s="47" t="s">
        <v>148</v>
      </c>
    </row>
    <row r="125" ht="15" hidden="1">
      <c r="A125" s="47" t="s">
        <v>149</v>
      </c>
    </row>
    <row r="126" ht="15" hidden="1">
      <c r="A126" s="47" t="s">
        <v>151</v>
      </c>
    </row>
    <row r="127" ht="15" hidden="1">
      <c r="A127" s="47" t="s">
        <v>149</v>
      </c>
    </row>
    <row r="128" ht="15" hidden="1">
      <c r="A128" s="47" t="s">
        <v>153</v>
      </c>
    </row>
    <row r="129" ht="15" hidden="1">
      <c r="A129" s="47" t="s">
        <v>154</v>
      </c>
    </row>
    <row r="130" ht="15" hidden="1">
      <c r="A130" s="47" t="s">
        <v>158</v>
      </c>
    </row>
    <row r="131" ht="15" hidden="1">
      <c r="A131" s="47" t="s">
        <v>157</v>
      </c>
    </row>
    <row r="132" ht="15" hidden="1">
      <c r="A132" s="47" t="s">
        <v>162</v>
      </c>
    </row>
    <row r="133" ht="15" hidden="1">
      <c r="A133" s="47" t="s">
        <v>163</v>
      </c>
    </row>
    <row r="134" ht="15">
      <c r="A134" s="47" t="s">
        <v>169</v>
      </c>
    </row>
    <row r="135" ht="15">
      <c r="A135" s="47" t="s">
        <v>168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2018-11-20T13:53:53Z</cp:lastPrinted>
  <dcterms:created xsi:type="dcterms:W3CDTF">2000-04-13T13:33:42Z</dcterms:created>
  <dcterms:modified xsi:type="dcterms:W3CDTF">2019-02-25T18:42:55Z</dcterms:modified>
  <cp:category/>
  <cp:version/>
  <cp:contentType/>
  <cp:contentStatus/>
</cp:coreProperties>
</file>