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HAMPDEN" sheetId="1" r:id="rId1"/>
  </sheets>
  <definedNames>
    <definedName name="_xlnm.Print_Area" localSheetId="0">'HAMPDEN'!$A$1:$G$91</definedName>
  </definedNames>
  <calcPr fullCalcOnLoad="1"/>
</workbook>
</file>

<file path=xl/sharedStrings.xml><?xml version="1.0" encoding="utf-8"?>
<sst xmlns="http://schemas.openxmlformats.org/spreadsheetml/2006/main" count="323" uniqueCount="170">
  <si>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</si>
  <si>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</si>
  <si>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</si>
  <si>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</si>
  <si>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</si>
  <si>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</si>
  <si>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</si>
  <si>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</si>
  <si>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</si>
  <si>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</si>
  <si>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</si>
  <si>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</si>
  <si>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</si>
  <si>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</si>
  <si>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</si>
  <si>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</si>
  <si>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HAMPDEN REB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</si>
  <si>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</si>
  <si>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</si>
  <si>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</si>
  <si>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</si>
  <si>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</si>
  <si>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18CCHAMPWIA</t>
  </si>
  <si>
    <t>BUDGET SHEET #1</t>
  </si>
  <si>
    <t>APRIL 1, 2017- JUNE 30, 2018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</si>
  <si>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</si>
  <si>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</si>
  <si>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</si>
  <si>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</si>
  <si>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</si>
  <si>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</si>
  <si>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</si>
  <si>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</si>
  <si>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PEER TO PEER</t>
  </si>
  <si>
    <t xml:space="preserve"> FNRTATP2P</t>
  </si>
  <si>
    <t>7003-1781</t>
  </si>
  <si>
    <t>HB42</t>
  </si>
  <si>
    <t>CT EOL 18CCHAMPNEGREA</t>
  </si>
  <si>
    <t>BUDGET SHEET #2</t>
  </si>
  <si>
    <t>AUG 30, 2017-SEPT 1, 2017</t>
  </si>
  <si>
    <t>BUDGET SHEET #2 SEPTEMBER 7, 2017</t>
  </si>
  <si>
    <t>TO ADD PEER TO PEER FUNDS</t>
  </si>
  <si>
    <t>BUDGET SHEET #3</t>
  </si>
  <si>
    <t>DTA FUNDING</t>
  </si>
  <si>
    <t>JULY 24, 2017 - JUNE 30, 2018</t>
  </si>
  <si>
    <t>SPSS2018</t>
  </si>
  <si>
    <t xml:space="preserve">4400-1979 </t>
  </si>
  <si>
    <t>J227</t>
  </si>
  <si>
    <t>N/A</t>
  </si>
  <si>
    <t>TO ADD DTA FUNDS</t>
  </si>
  <si>
    <t>BUDGET SHEET #3 SEPTEMBER 12, 2017</t>
  </si>
  <si>
    <t>CT EOL 18CCHAMPSOSWTF</t>
  </si>
  <si>
    <t>BUDGET SHEET #4</t>
  </si>
  <si>
    <t>CT EOL 18CCHAMPTRADE</t>
  </si>
  <si>
    <t>TO ADD TRADE FUNDS</t>
  </si>
  <si>
    <t>BUDGET SHEET #4 SEPTEMBER 26, 2017</t>
  </si>
  <si>
    <t>TRADE (OCT. 1, 2016 - SEPT. 30, 2019)</t>
  </si>
  <si>
    <t>FTRADE2017 </t>
  </si>
  <si>
    <t>7003-1010</t>
  </si>
  <si>
    <t>J102</t>
  </si>
  <si>
    <t>BUDGET SHEET #5</t>
  </si>
  <si>
    <t>WTF</t>
  </si>
  <si>
    <t>WTRUSTF18</t>
  </si>
  <si>
    <t>7003-0135</t>
  </si>
  <si>
    <t>J264</t>
  </si>
  <si>
    <t>BUDGET SHEET #5 SEPTEMBER 28, 2017</t>
  </si>
  <si>
    <t>TO ADD WTF &amp; WP FUNDS</t>
  </si>
  <si>
    <t>CT EOL 18CCHAMPWP</t>
  </si>
  <si>
    <t>7002-6626</t>
  </si>
  <si>
    <t>FES2018</t>
  </si>
  <si>
    <t>J205</t>
  </si>
  <si>
    <t>WP 90%</t>
  </si>
  <si>
    <t>BUDGET SHEET #6</t>
  </si>
  <si>
    <t>STATE ONE STOP</t>
  </si>
  <si>
    <t>JULY 1, 2017 - JUNE 30, 2018</t>
  </si>
  <si>
    <t>STOSCC2018</t>
  </si>
  <si>
    <t>7003-0803</t>
  </si>
  <si>
    <t>J284</t>
  </si>
  <si>
    <t>TO ADD SOS FUNDS</t>
  </si>
  <si>
    <t>BUDGET SHEET #6 OCTOBER 11, 2017</t>
  </si>
  <si>
    <t>BUDGET SHEET #7</t>
  </si>
  <si>
    <t>OCT 1, 2017- JUNE 30, 2018</t>
  </si>
  <si>
    <t>FWIAADT18B</t>
  </si>
  <si>
    <t>FWIADWK18B</t>
  </si>
  <si>
    <t>TO ADD ADULT &amp; DISLOCATED WKR FUNDS</t>
  </si>
  <si>
    <t>BUDGET SHEET #7 OCTOBER 25, 2017</t>
  </si>
  <si>
    <t>BUDGET SHEET #8</t>
  </si>
  <si>
    <t>JULY 25, 2017 - JULY 26, 2017</t>
  </si>
  <si>
    <t>BUDGET SHEET #8 NOVEMBER 3, 2017</t>
  </si>
  <si>
    <t>PEER TO PEER (ALJA CONF)</t>
  </si>
  <si>
    <t>BUDGET SHEET #9</t>
  </si>
  <si>
    <t>RAPID RESPONSE IN HOUSE</t>
  </si>
  <si>
    <t>WIOA OVERHEAD</t>
  </si>
  <si>
    <t>CT EOL 18CCHAMPVETSUI</t>
  </si>
  <si>
    <t>J209</t>
  </si>
  <si>
    <t>FVETS2018</t>
  </si>
  <si>
    <t>7002-6628</t>
  </si>
  <si>
    <t>DVOP</t>
  </si>
  <si>
    <t>BUDGET SHEET #9 NOVEMBER 6, 2017</t>
  </si>
  <si>
    <t>TO ADD DVOP, WIOA OH AND RAPID RESPONSE FUNDS</t>
  </si>
  <si>
    <t>BUDGET SHEET #10</t>
  </si>
  <si>
    <t>TO REVISE TRADE FUNDS</t>
  </si>
  <si>
    <t>BUDGET SHEET #11</t>
  </si>
  <si>
    <t>ADMINISTRATIVE ADJUSTMENT</t>
  </si>
  <si>
    <t>BUDGET SHEET #10 NOVEMBER 7, 2017</t>
  </si>
  <si>
    <t>BUDGET SHEET #11 NOVEMBER 14, 2017</t>
  </si>
  <si>
    <t>BUDGET SHEET #12</t>
  </si>
  <si>
    <t>HURRICANE (12.1.17-11.30.19)</t>
  </si>
  <si>
    <t>DECEMBER 1, 2017-JUNE 30, 2018</t>
  </si>
  <si>
    <t>JULY 1, 2018-JUNE 30, 2019</t>
  </si>
  <si>
    <t xml:space="preserve"> FEM65DHR18</t>
  </si>
  <si>
    <t>7003-1777</t>
  </si>
  <si>
    <t>BUDGET SHEET #12 FEBRUARY 8, 2018</t>
  </si>
  <si>
    <t>TO ADD HURRICANE GRANT</t>
  </si>
  <si>
    <t>BUDGET SHEET #13</t>
  </si>
  <si>
    <t>WP 10%</t>
  </si>
  <si>
    <t>J207</t>
  </si>
  <si>
    <t>17.207</t>
  </si>
  <si>
    <t>SEASONAL FARM WORKERS</t>
  </si>
  <si>
    <t xml:space="preserve">7002-6625   </t>
  </si>
  <si>
    <t>FLABCET17</t>
  </si>
  <si>
    <t>J124</t>
  </si>
  <si>
    <t>BUDGET SHEET #13 FEBRUARY 16, 2018</t>
  </si>
  <si>
    <t>TO ADD WP 10% and SEASONAL FARM WORKER FUNDS</t>
  </si>
  <si>
    <t>BUDGET SHEET #14</t>
  </si>
  <si>
    <t>TO ADD FUNDS FOR INFRASTRUCTURE COSTS</t>
  </si>
  <si>
    <t>BUDGET SHEET #14 FEBRUARY 21, 2018</t>
  </si>
  <si>
    <t>MA COMMISSION FOR THE BLIND (MCB)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</si>
  <si>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</si>
  <si>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</si>
  <si>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</si>
  <si>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</si>
  <si>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</si>
  <si>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</si>
  <si>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</si>
  <si>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</si>
  <si>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MA REHABILITATION COMMISSION (MRC)</t>
  </si>
  <si>
    <t>DECEMBER 28, 2017-JUNE 30, 2018</t>
  </si>
  <si>
    <t>F100VR0017</t>
  </si>
  <si>
    <t>4120-0020</t>
  </si>
  <si>
    <t>J221</t>
  </si>
  <si>
    <t>ELDER AFFAIRS</t>
  </si>
  <si>
    <t>DECEMBER 18, 2017-JUNE 30, 2018</t>
  </si>
  <si>
    <t>FAD304129K</t>
  </si>
  <si>
    <t>9110-1178</t>
  </si>
  <si>
    <t>J216</t>
  </si>
  <si>
    <t>FH126A17VR</t>
  </si>
  <si>
    <t>BUDGET SHEET #15</t>
  </si>
  <si>
    <t>RESEA (JAN 1, 2018-DEC 31, 2018)</t>
  </si>
  <si>
    <t>JULY 1, 2017-JUNE 30, 2018</t>
  </si>
  <si>
    <t>FUIREA18</t>
  </si>
  <si>
    <t xml:space="preserve">    7002-6624                </t>
  </si>
  <si>
    <t xml:space="preserve">   REA8</t>
  </si>
  <si>
    <t xml:space="preserve">TO ADD RESEA FUNDS </t>
  </si>
  <si>
    <t>BUDGET SHEET #15 MAY 11, 2018</t>
  </si>
  <si>
    <t>BUDGET SHEET #16</t>
  </si>
  <si>
    <t>BUDGET SHEET #16 JUNE 14, 2018</t>
  </si>
  <si>
    <t>TO MOVE FUNDS TO FY19 LINE</t>
  </si>
  <si>
    <t>BUDGET SHEET #17</t>
  </si>
  <si>
    <t>BRANDING</t>
  </si>
  <si>
    <t>6208</t>
  </si>
  <si>
    <t>6209</t>
  </si>
  <si>
    <t>TO ADD BRANDING FUNDS</t>
  </si>
  <si>
    <t>BUDGET SHEET #17 JULY 6, 2018</t>
  </si>
  <si>
    <t>FWIAYTH18R</t>
  </si>
  <si>
    <t xml:space="preserve"> FWIAADT18B </t>
  </si>
  <si>
    <t xml:space="preserve"> FWIADWK18B </t>
  </si>
  <si>
    <t>BUDGET SHEET #18</t>
  </si>
  <si>
    <t>TO ADD ADDITIONAL WIOA &amp; WP FUNDS</t>
  </si>
  <si>
    <t>BUDGET SHEET #18 FEBRUARY 22,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</si>
</sst>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/>
    </xf>
    <xf numFmtId="0" fontId="9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5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7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9"/>
  <sheetViews>
    <sheetView tabSelected="1" zoomScalePageLayoutView="0" workbookViewId="0" topLeftCell="A4">
      <selection activeCell="A7" sqref="A7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24" width="18.57421875" style="4" hidden="1" customWidth="1"/>
    <col min="25" max="25" width="18.57421875" style="4" customWidth="1"/>
    <col min="26" max="26" width="15.7109375" style="3" hidden="1" customWidth="1"/>
    <col min="27" max="27" width="15.00390625" style="3" bestFit="1" customWidth="1"/>
    <col min="28" max="16384" width="9.140625" style="3" customWidth="1"/>
  </cols>
  <sheetData>
    <row r="1" spans="1:25" ht="20.25">
      <c r="A1" s="3" t="s">
        <v>12</v>
      </c>
      <c r="B1" s="85" t="s">
        <v>10</v>
      </c>
      <c r="C1" s="86"/>
      <c r="D1" s="86"/>
      <c r="E1" s="86"/>
      <c r="F1" s="86"/>
      <c r="G1" s="86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26" s="11" customFormat="1" ht="30.75" thickBot="1">
      <c r="A5" s="50"/>
      <c r="B5" s="51" t="s">
        <v>2</v>
      </c>
      <c r="C5" s="51" t="s">
        <v>3</v>
      </c>
      <c r="D5" s="51" t="s">
        <v>4</v>
      </c>
      <c r="E5" s="51" t="s">
        <v>5</v>
      </c>
      <c r="F5" s="51" t="s">
        <v>1</v>
      </c>
      <c r="G5" s="51" t="s">
        <v>13</v>
      </c>
      <c r="H5" s="43" t="s">
        <v>23</v>
      </c>
      <c r="I5" s="43" t="s">
        <v>38</v>
      </c>
      <c r="J5" s="43" t="s">
        <v>42</v>
      </c>
      <c r="K5" s="43" t="s">
        <v>52</v>
      </c>
      <c r="L5" s="43" t="s">
        <v>60</v>
      </c>
      <c r="M5" s="43" t="s">
        <v>72</v>
      </c>
      <c r="N5" s="43" t="s">
        <v>80</v>
      </c>
      <c r="O5" s="43" t="s">
        <v>86</v>
      </c>
      <c r="P5" s="43" t="s">
        <v>90</v>
      </c>
      <c r="Q5" s="43" t="s">
        <v>100</v>
      </c>
      <c r="R5" s="43" t="s">
        <v>102</v>
      </c>
      <c r="S5" s="43" t="s">
        <v>106</v>
      </c>
      <c r="T5" s="43" t="s">
        <v>114</v>
      </c>
      <c r="U5" s="43" t="s">
        <v>124</v>
      </c>
      <c r="V5" s="43" t="s">
        <v>147</v>
      </c>
      <c r="W5" s="43" t="s">
        <v>155</v>
      </c>
      <c r="X5" s="43" t="s">
        <v>158</v>
      </c>
      <c r="Y5" s="43" t="s">
        <v>167</v>
      </c>
      <c r="Z5" s="10" t="s">
        <v>6</v>
      </c>
    </row>
    <row r="6" spans="1:26" s="28" customFormat="1" ht="21" customHeight="1">
      <c r="A6" s="59" t="s">
        <v>8</v>
      </c>
      <c r="B6" s="44"/>
      <c r="C6" s="45"/>
      <c r="D6" s="45"/>
      <c r="E6" s="46"/>
      <c r="F6" s="47"/>
      <c r="G6" s="47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1:26" s="28" customFormat="1" ht="16.5">
      <c r="A7" s="29" t="s">
        <v>22</v>
      </c>
      <c r="B7" s="12"/>
      <c r="C7" s="13"/>
      <c r="D7" s="13"/>
      <c r="E7" s="14"/>
      <c r="F7" s="15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</row>
    <row r="8" spans="1:26" s="28" customFormat="1" ht="16.5" hidden="1">
      <c r="A8" s="60" t="s">
        <v>19</v>
      </c>
      <c r="B8" s="19" t="s">
        <v>24</v>
      </c>
      <c r="C8" s="41" t="s">
        <v>20</v>
      </c>
      <c r="D8" s="17" t="s">
        <v>11</v>
      </c>
      <c r="E8" s="41">
        <v>6201</v>
      </c>
      <c r="F8" s="19">
        <v>17.259</v>
      </c>
      <c r="G8" s="20">
        <f>1431583-2</f>
        <v>1431581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-324720.07</v>
      </c>
      <c r="X8" s="20"/>
      <c r="Y8" s="20"/>
      <c r="Z8" s="61">
        <f>SUM(G8:X8)</f>
        <v>1106860.93</v>
      </c>
    </row>
    <row r="9" spans="1:26" s="11" customFormat="1" ht="16.5" hidden="1">
      <c r="A9" s="29" t="s">
        <v>19</v>
      </c>
      <c r="B9" s="19" t="s">
        <v>15</v>
      </c>
      <c r="C9" s="41" t="s">
        <v>20</v>
      </c>
      <c r="D9" s="17" t="s">
        <v>11</v>
      </c>
      <c r="E9" s="41">
        <v>6201</v>
      </c>
      <c r="F9" s="19">
        <v>17.259</v>
      </c>
      <c r="G9" s="20">
        <v>1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324720.06999999995</v>
      </c>
      <c r="X9" s="20"/>
      <c r="Y9" s="20"/>
      <c r="Z9" s="61">
        <f aca="true" t="shared" si="0" ref="Z9:Z75">SUM(G9:X9)</f>
        <v>324721.06999999995</v>
      </c>
    </row>
    <row r="10" spans="1:26" s="11" customFormat="1" ht="16.5" hidden="1">
      <c r="A10" s="29" t="s">
        <v>19</v>
      </c>
      <c r="B10" s="19" t="s">
        <v>21</v>
      </c>
      <c r="C10" s="41" t="s">
        <v>20</v>
      </c>
      <c r="D10" s="17" t="s">
        <v>11</v>
      </c>
      <c r="E10" s="41">
        <v>6201</v>
      </c>
      <c r="F10" s="19">
        <v>17.259</v>
      </c>
      <c r="G10" s="20">
        <v>1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61">
        <f t="shared" si="0"/>
        <v>1</v>
      </c>
    </row>
    <row r="11" spans="1:26" s="31" customFormat="1" ht="16.5" hidden="1">
      <c r="A11" s="30"/>
      <c r="B11" s="12"/>
      <c r="C11" s="21"/>
      <c r="D11" s="15"/>
      <c r="E11" s="12"/>
      <c r="F11" s="12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61">
        <f t="shared" si="0"/>
        <v>0</v>
      </c>
    </row>
    <row r="12" spans="1:26" s="11" customFormat="1" ht="16.5" hidden="1">
      <c r="A12" s="29" t="s">
        <v>25</v>
      </c>
      <c r="B12" s="19" t="s">
        <v>14</v>
      </c>
      <c r="C12" s="41" t="s">
        <v>31</v>
      </c>
      <c r="D12" s="41" t="s">
        <v>26</v>
      </c>
      <c r="E12" s="41">
        <v>6202</v>
      </c>
      <c r="F12" s="41">
        <v>17.258</v>
      </c>
      <c r="G12" s="20"/>
      <c r="H12" s="20">
        <f>167740-2</f>
        <v>167738</v>
      </c>
      <c r="I12" s="20"/>
      <c r="J12" s="20"/>
      <c r="K12" s="20"/>
      <c r="L12" s="20"/>
      <c r="M12" s="20"/>
      <c r="N12" s="20"/>
      <c r="O12" s="20"/>
      <c r="P12" s="20"/>
      <c r="Q12" s="20"/>
      <c r="R12" s="20">
        <v>-66861.9</v>
      </c>
      <c r="S12" s="20"/>
      <c r="T12" s="20"/>
      <c r="U12" s="20"/>
      <c r="V12" s="20"/>
      <c r="W12" s="20"/>
      <c r="X12" s="20"/>
      <c r="Y12" s="20"/>
      <c r="Z12" s="61">
        <f t="shared" si="0"/>
        <v>100876.1</v>
      </c>
    </row>
    <row r="13" spans="1:26" s="31" customFormat="1" ht="16.5" hidden="1">
      <c r="A13" s="29" t="s">
        <v>25</v>
      </c>
      <c r="B13" s="19" t="s">
        <v>15</v>
      </c>
      <c r="C13" s="41" t="s">
        <v>31</v>
      </c>
      <c r="D13" s="41" t="s">
        <v>26</v>
      </c>
      <c r="E13" s="41">
        <v>6202</v>
      </c>
      <c r="F13" s="41">
        <v>17.258</v>
      </c>
      <c r="G13" s="20"/>
      <c r="H13" s="20">
        <v>1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61">
        <f t="shared" si="0"/>
        <v>1</v>
      </c>
    </row>
    <row r="14" spans="1:26" s="31" customFormat="1" ht="16.5" hidden="1">
      <c r="A14" s="29" t="s">
        <v>25</v>
      </c>
      <c r="B14" s="19" t="s">
        <v>21</v>
      </c>
      <c r="C14" s="41" t="s">
        <v>31</v>
      </c>
      <c r="D14" s="41" t="s">
        <v>26</v>
      </c>
      <c r="E14" s="41">
        <v>6202</v>
      </c>
      <c r="F14" s="41">
        <v>17.258</v>
      </c>
      <c r="G14" s="20"/>
      <c r="H14" s="20">
        <v>1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61">
        <f t="shared" si="0"/>
        <v>1</v>
      </c>
    </row>
    <row r="15" spans="1:26" s="11" customFormat="1" ht="16.5" hidden="1">
      <c r="A15" s="30"/>
      <c r="B15" s="12"/>
      <c r="C15" s="13"/>
      <c r="D15" s="13"/>
      <c r="E15" s="14"/>
      <c r="F15" s="15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61">
        <f t="shared" si="0"/>
        <v>0</v>
      </c>
    </row>
    <row r="16" spans="1:26" s="11" customFormat="1" ht="16.5" hidden="1">
      <c r="A16" s="29" t="s">
        <v>27</v>
      </c>
      <c r="B16" s="19" t="s">
        <v>14</v>
      </c>
      <c r="C16" s="41" t="s">
        <v>32</v>
      </c>
      <c r="D16" s="41" t="s">
        <v>28</v>
      </c>
      <c r="E16" s="41">
        <v>6203</v>
      </c>
      <c r="F16" s="41">
        <v>17.278</v>
      </c>
      <c r="G16" s="20"/>
      <c r="H16" s="20">
        <f>129036-2</f>
        <v>129034</v>
      </c>
      <c r="I16" s="20"/>
      <c r="J16" s="20"/>
      <c r="K16" s="20"/>
      <c r="L16" s="20"/>
      <c r="M16" s="20"/>
      <c r="N16" s="20"/>
      <c r="O16" s="20"/>
      <c r="P16" s="20"/>
      <c r="Q16" s="20"/>
      <c r="R16" s="20">
        <v>-75695.32</v>
      </c>
      <c r="S16" s="20"/>
      <c r="T16" s="20"/>
      <c r="U16" s="20"/>
      <c r="V16" s="20"/>
      <c r="W16" s="20"/>
      <c r="X16" s="20"/>
      <c r="Y16" s="20"/>
      <c r="Z16" s="61">
        <f t="shared" si="0"/>
        <v>53338.67999999999</v>
      </c>
    </row>
    <row r="17" spans="1:26" s="28" customFormat="1" ht="16.5" hidden="1">
      <c r="A17" s="29" t="s">
        <v>27</v>
      </c>
      <c r="B17" s="19" t="s">
        <v>15</v>
      </c>
      <c r="C17" s="41" t="s">
        <v>32</v>
      </c>
      <c r="D17" s="41" t="s">
        <v>28</v>
      </c>
      <c r="E17" s="41">
        <v>6203</v>
      </c>
      <c r="F17" s="41">
        <v>17.278</v>
      </c>
      <c r="G17" s="20"/>
      <c r="H17" s="20">
        <v>1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61">
        <f t="shared" si="0"/>
        <v>1</v>
      </c>
    </row>
    <row r="18" spans="1:26" s="28" customFormat="1" ht="16.5" hidden="1">
      <c r="A18" s="29" t="s">
        <v>27</v>
      </c>
      <c r="B18" s="19" t="s">
        <v>21</v>
      </c>
      <c r="C18" s="41" t="s">
        <v>32</v>
      </c>
      <c r="D18" s="41" t="s">
        <v>28</v>
      </c>
      <c r="E18" s="41">
        <v>6203</v>
      </c>
      <c r="F18" s="41">
        <v>17.278</v>
      </c>
      <c r="G18" s="20"/>
      <c r="H18" s="20">
        <v>1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61">
        <f t="shared" si="0"/>
        <v>1</v>
      </c>
    </row>
    <row r="19" spans="1:26" s="28" customFormat="1" ht="16.5" hidden="1">
      <c r="A19" s="29"/>
      <c r="B19" s="19"/>
      <c r="C19" s="41"/>
      <c r="D19" s="41"/>
      <c r="E19" s="41"/>
      <c r="F19" s="4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61">
        <f t="shared" si="0"/>
        <v>0</v>
      </c>
    </row>
    <row r="20" spans="1:26" s="28" customFormat="1" ht="16.5" hidden="1">
      <c r="A20" s="29" t="s">
        <v>25</v>
      </c>
      <c r="B20" s="19" t="s">
        <v>81</v>
      </c>
      <c r="C20" s="41" t="s">
        <v>82</v>
      </c>
      <c r="D20" s="41" t="s">
        <v>26</v>
      </c>
      <c r="E20" s="41">
        <v>6202</v>
      </c>
      <c r="F20" s="41">
        <v>17.258</v>
      </c>
      <c r="G20" s="20"/>
      <c r="H20" s="20"/>
      <c r="I20" s="20"/>
      <c r="J20" s="20"/>
      <c r="K20" s="20"/>
      <c r="L20" s="20"/>
      <c r="M20" s="20"/>
      <c r="N20" s="20">
        <f>1141648-2</f>
        <v>1141646</v>
      </c>
      <c r="O20" s="20"/>
      <c r="P20" s="20"/>
      <c r="Q20" s="20"/>
      <c r="R20" s="20">
        <v>66861.9</v>
      </c>
      <c r="S20" s="20"/>
      <c r="T20" s="20"/>
      <c r="U20" s="20"/>
      <c r="V20" s="20"/>
      <c r="W20" s="20">
        <v>-476207.78</v>
      </c>
      <c r="X20" s="20"/>
      <c r="Y20" s="20"/>
      <c r="Z20" s="61">
        <f t="shared" si="0"/>
        <v>732300.1199999999</v>
      </c>
    </row>
    <row r="21" spans="1:26" s="28" customFormat="1" ht="16.5" hidden="1">
      <c r="A21" s="29" t="s">
        <v>25</v>
      </c>
      <c r="B21" s="19" t="s">
        <v>15</v>
      </c>
      <c r="C21" s="41" t="s">
        <v>82</v>
      </c>
      <c r="D21" s="41" t="s">
        <v>26</v>
      </c>
      <c r="E21" s="41">
        <v>6202</v>
      </c>
      <c r="F21" s="41">
        <v>17.258</v>
      </c>
      <c r="G21" s="20"/>
      <c r="H21" s="20"/>
      <c r="I21" s="20"/>
      <c r="J21" s="20"/>
      <c r="K21" s="20"/>
      <c r="L21" s="20"/>
      <c r="M21" s="20"/>
      <c r="N21" s="20">
        <v>1</v>
      </c>
      <c r="O21" s="20"/>
      <c r="P21" s="20"/>
      <c r="Q21" s="20"/>
      <c r="R21" s="20"/>
      <c r="S21" s="20"/>
      <c r="T21" s="20"/>
      <c r="U21" s="20"/>
      <c r="V21" s="20"/>
      <c r="W21" s="20">
        <v>476207.78</v>
      </c>
      <c r="X21" s="20"/>
      <c r="Y21" s="20"/>
      <c r="Z21" s="61">
        <f t="shared" si="0"/>
        <v>476208.78</v>
      </c>
    </row>
    <row r="22" spans="1:26" s="28" customFormat="1" ht="16.5" hidden="1">
      <c r="A22" s="29" t="s">
        <v>25</v>
      </c>
      <c r="B22" s="19" t="s">
        <v>21</v>
      </c>
      <c r="C22" s="41" t="s">
        <v>82</v>
      </c>
      <c r="D22" s="41" t="s">
        <v>26</v>
      </c>
      <c r="E22" s="41">
        <v>6202</v>
      </c>
      <c r="F22" s="41">
        <v>17.258</v>
      </c>
      <c r="G22" s="20"/>
      <c r="H22" s="20"/>
      <c r="I22" s="20"/>
      <c r="J22" s="20"/>
      <c r="K22" s="20"/>
      <c r="L22" s="20"/>
      <c r="M22" s="20"/>
      <c r="N22" s="20">
        <v>1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61">
        <f t="shared" si="0"/>
        <v>1</v>
      </c>
    </row>
    <row r="23" spans="1:26" s="28" customFormat="1" ht="16.5" hidden="1">
      <c r="A23" s="30"/>
      <c r="B23" s="12"/>
      <c r="C23" s="13"/>
      <c r="D23" s="13"/>
      <c r="E23" s="14"/>
      <c r="F23" s="15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61">
        <f t="shared" si="0"/>
        <v>0</v>
      </c>
    </row>
    <row r="24" spans="1:26" s="28" customFormat="1" ht="16.5" hidden="1">
      <c r="A24" s="29" t="s">
        <v>27</v>
      </c>
      <c r="B24" s="19" t="s">
        <v>81</v>
      </c>
      <c r="C24" s="41" t="s">
        <v>83</v>
      </c>
      <c r="D24" s="41" t="s">
        <v>28</v>
      </c>
      <c r="E24" s="41">
        <v>6203</v>
      </c>
      <c r="F24" s="41">
        <v>17.278</v>
      </c>
      <c r="G24" s="20"/>
      <c r="H24" s="20"/>
      <c r="I24" s="20"/>
      <c r="J24" s="20"/>
      <c r="K24" s="20"/>
      <c r="L24" s="20"/>
      <c r="M24" s="20"/>
      <c r="N24" s="20">
        <f>682808-2</f>
        <v>682806</v>
      </c>
      <c r="O24" s="20"/>
      <c r="P24" s="20"/>
      <c r="Q24" s="20"/>
      <c r="R24" s="20">
        <v>75695.32</v>
      </c>
      <c r="S24" s="20"/>
      <c r="T24" s="20"/>
      <c r="U24" s="20"/>
      <c r="V24" s="20"/>
      <c r="W24" s="20">
        <v>-297877.78</v>
      </c>
      <c r="X24" s="20"/>
      <c r="Y24" s="20"/>
      <c r="Z24" s="61">
        <f t="shared" si="0"/>
        <v>460623.54000000004</v>
      </c>
    </row>
    <row r="25" spans="1:26" s="31" customFormat="1" ht="16.5" hidden="1">
      <c r="A25" s="29" t="s">
        <v>27</v>
      </c>
      <c r="B25" s="19" t="s">
        <v>15</v>
      </c>
      <c r="C25" s="41" t="s">
        <v>83</v>
      </c>
      <c r="D25" s="41" t="s">
        <v>28</v>
      </c>
      <c r="E25" s="41">
        <v>6203</v>
      </c>
      <c r="F25" s="41">
        <v>17.278</v>
      </c>
      <c r="G25" s="20"/>
      <c r="H25" s="20"/>
      <c r="I25" s="20"/>
      <c r="J25" s="20"/>
      <c r="K25" s="20"/>
      <c r="L25" s="20"/>
      <c r="M25" s="20"/>
      <c r="N25" s="20">
        <v>1</v>
      </c>
      <c r="O25" s="20"/>
      <c r="P25" s="20"/>
      <c r="Q25" s="20"/>
      <c r="R25" s="20"/>
      <c r="S25" s="20"/>
      <c r="T25" s="20"/>
      <c r="U25" s="20"/>
      <c r="V25" s="20"/>
      <c r="W25" s="20">
        <v>297877.78</v>
      </c>
      <c r="X25" s="20"/>
      <c r="Y25" s="20"/>
      <c r="Z25" s="61">
        <f t="shared" si="0"/>
        <v>297878.78</v>
      </c>
    </row>
    <row r="26" spans="1:26" s="31" customFormat="1" ht="16.5" hidden="1">
      <c r="A26" s="29" t="s">
        <v>27</v>
      </c>
      <c r="B26" s="19" t="s">
        <v>21</v>
      </c>
      <c r="C26" s="41" t="s">
        <v>83</v>
      </c>
      <c r="D26" s="41" t="s">
        <v>28</v>
      </c>
      <c r="E26" s="41">
        <v>6203</v>
      </c>
      <c r="F26" s="41">
        <v>17.278</v>
      </c>
      <c r="G26" s="20"/>
      <c r="H26" s="20"/>
      <c r="I26" s="20"/>
      <c r="J26" s="20"/>
      <c r="K26" s="20"/>
      <c r="L26" s="20"/>
      <c r="M26" s="20"/>
      <c r="N26" s="20">
        <v>1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61">
        <f t="shared" si="0"/>
        <v>1</v>
      </c>
    </row>
    <row r="27" spans="1:26" s="31" customFormat="1" ht="16.5" hidden="1">
      <c r="A27" s="29"/>
      <c r="B27" s="19"/>
      <c r="C27" s="41"/>
      <c r="D27" s="41"/>
      <c r="E27" s="41"/>
      <c r="F27" s="4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61">
        <f t="shared" si="0"/>
        <v>0</v>
      </c>
    </row>
    <row r="28" spans="1:26" s="31" customFormat="1" ht="16.5" hidden="1">
      <c r="A28" s="29" t="s">
        <v>91</v>
      </c>
      <c r="B28" s="19" t="s">
        <v>14</v>
      </c>
      <c r="C28" s="72" t="s">
        <v>32</v>
      </c>
      <c r="D28" s="72" t="s">
        <v>28</v>
      </c>
      <c r="E28" s="73">
        <v>6223</v>
      </c>
      <c r="F28" s="74">
        <v>17.278</v>
      </c>
      <c r="G28" s="20"/>
      <c r="H28" s="20"/>
      <c r="I28" s="20"/>
      <c r="J28" s="20"/>
      <c r="K28" s="20"/>
      <c r="L28" s="20"/>
      <c r="M28" s="20"/>
      <c r="N28" s="20"/>
      <c r="O28" s="20"/>
      <c r="P28" s="20">
        <v>45000</v>
      </c>
      <c r="Q28" s="20"/>
      <c r="R28" s="20"/>
      <c r="S28" s="20"/>
      <c r="T28" s="20"/>
      <c r="U28" s="20"/>
      <c r="V28" s="20"/>
      <c r="W28" s="20"/>
      <c r="X28" s="20"/>
      <c r="Y28" s="20"/>
      <c r="Z28" s="61">
        <f t="shared" si="0"/>
        <v>45000</v>
      </c>
    </row>
    <row r="29" spans="1:26" s="31" customFormat="1" ht="16.5" hidden="1">
      <c r="A29" s="29" t="s">
        <v>92</v>
      </c>
      <c r="B29" s="19" t="s">
        <v>14</v>
      </c>
      <c r="C29" s="41" t="s">
        <v>83</v>
      </c>
      <c r="D29" s="72" t="s">
        <v>28</v>
      </c>
      <c r="E29" s="41">
        <v>6208</v>
      </c>
      <c r="F29" s="74">
        <v>17.278</v>
      </c>
      <c r="G29" s="20"/>
      <c r="H29" s="20"/>
      <c r="I29" s="20"/>
      <c r="J29" s="20"/>
      <c r="K29" s="20"/>
      <c r="L29" s="20"/>
      <c r="M29" s="20"/>
      <c r="N29" s="20"/>
      <c r="O29" s="20"/>
      <c r="P29" s="20">
        <v>10000</v>
      </c>
      <c r="Q29" s="20"/>
      <c r="R29" s="20"/>
      <c r="S29" s="20"/>
      <c r="T29" s="20"/>
      <c r="U29" s="20"/>
      <c r="V29" s="20"/>
      <c r="W29" s="20"/>
      <c r="X29" s="20"/>
      <c r="Y29" s="20"/>
      <c r="Z29" s="61">
        <f t="shared" si="0"/>
        <v>10000</v>
      </c>
    </row>
    <row r="30" spans="1:26" s="31" customFormat="1" ht="16.5" hidden="1">
      <c r="A30" s="29" t="s">
        <v>92</v>
      </c>
      <c r="B30" s="19" t="s">
        <v>14</v>
      </c>
      <c r="C30" s="41" t="s">
        <v>83</v>
      </c>
      <c r="D30" s="72" t="s">
        <v>28</v>
      </c>
      <c r="E30" s="41">
        <v>6209</v>
      </c>
      <c r="F30" s="74">
        <v>17.278</v>
      </c>
      <c r="G30" s="20"/>
      <c r="H30" s="20"/>
      <c r="I30" s="20"/>
      <c r="J30" s="20"/>
      <c r="K30" s="20"/>
      <c r="L30" s="20"/>
      <c r="M30" s="20"/>
      <c r="N30" s="20"/>
      <c r="O30" s="20"/>
      <c r="P30" s="20">
        <v>20000</v>
      </c>
      <c r="Q30" s="20"/>
      <c r="R30" s="20"/>
      <c r="S30" s="20"/>
      <c r="T30" s="20"/>
      <c r="U30" s="20"/>
      <c r="V30" s="20"/>
      <c r="W30" s="20"/>
      <c r="X30" s="20"/>
      <c r="Y30" s="20"/>
      <c r="Z30" s="61">
        <f t="shared" si="0"/>
        <v>20000</v>
      </c>
    </row>
    <row r="31" spans="1:26" s="31" customFormat="1" ht="16.5" hidden="1">
      <c r="A31" s="29"/>
      <c r="B31" s="19"/>
      <c r="C31" s="41"/>
      <c r="D31" s="76"/>
      <c r="E31" s="77"/>
      <c r="F31" s="74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61">
        <f t="shared" si="0"/>
        <v>0</v>
      </c>
    </row>
    <row r="32" spans="1:26" s="31" customFormat="1" ht="16.5" hidden="1">
      <c r="A32" s="29" t="s">
        <v>118</v>
      </c>
      <c r="B32" s="19" t="s">
        <v>14</v>
      </c>
      <c r="C32" s="63" t="s">
        <v>120</v>
      </c>
      <c r="D32" s="63" t="s">
        <v>119</v>
      </c>
      <c r="E32" s="63" t="s">
        <v>121</v>
      </c>
      <c r="F32" s="41">
        <v>17.273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>
        <f>8100-2</f>
        <v>8098</v>
      </c>
      <c r="U32" s="20"/>
      <c r="V32" s="20"/>
      <c r="W32" s="20"/>
      <c r="X32" s="20"/>
      <c r="Y32" s="20"/>
      <c r="Z32" s="61">
        <f t="shared" si="0"/>
        <v>8098</v>
      </c>
    </row>
    <row r="33" spans="1:26" s="31" customFormat="1" ht="16.5" hidden="1">
      <c r="A33" s="29" t="s">
        <v>118</v>
      </c>
      <c r="B33" s="19" t="s">
        <v>15</v>
      </c>
      <c r="C33" s="63" t="s">
        <v>120</v>
      </c>
      <c r="D33" s="63" t="s">
        <v>119</v>
      </c>
      <c r="E33" s="63" t="s">
        <v>121</v>
      </c>
      <c r="F33" s="41">
        <v>17.273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>
        <v>1</v>
      </c>
      <c r="U33" s="20"/>
      <c r="V33" s="20"/>
      <c r="W33" s="20"/>
      <c r="X33" s="20"/>
      <c r="Y33" s="20"/>
      <c r="Z33" s="61">
        <f t="shared" si="0"/>
        <v>1</v>
      </c>
    </row>
    <row r="34" spans="1:26" s="31" customFormat="1" ht="16.5" hidden="1">
      <c r="A34" s="29" t="s">
        <v>118</v>
      </c>
      <c r="B34" s="19" t="s">
        <v>21</v>
      </c>
      <c r="C34" s="63" t="s">
        <v>120</v>
      </c>
      <c r="D34" s="63" t="s">
        <v>119</v>
      </c>
      <c r="E34" s="63" t="s">
        <v>121</v>
      </c>
      <c r="F34" s="41">
        <v>17.273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>
        <v>1</v>
      </c>
      <c r="U34" s="20"/>
      <c r="V34" s="20"/>
      <c r="W34" s="20"/>
      <c r="X34" s="20"/>
      <c r="Y34" s="20"/>
      <c r="Z34" s="61">
        <f t="shared" si="0"/>
        <v>1</v>
      </c>
    </row>
    <row r="35" spans="1:26" s="31" customFormat="1" ht="16.5" hidden="1">
      <c r="A35" s="29"/>
      <c r="B35" s="19"/>
      <c r="C35" s="63"/>
      <c r="D35" s="78"/>
      <c r="E35" s="78"/>
      <c r="F35" s="7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61">
        <f t="shared" si="0"/>
        <v>0</v>
      </c>
    </row>
    <row r="36" spans="1:26" s="31" customFormat="1" ht="30.75" hidden="1">
      <c r="A36" s="79" t="s">
        <v>127</v>
      </c>
      <c r="B36" s="19" t="s">
        <v>128</v>
      </c>
      <c r="C36" s="82" t="s">
        <v>146</v>
      </c>
      <c r="D36" s="80" t="s">
        <v>129</v>
      </c>
      <c r="E36" s="80" t="s">
        <v>130</v>
      </c>
      <c r="F36" s="74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>
        <v>4187.5</v>
      </c>
      <c r="V36" s="20"/>
      <c r="W36" s="20"/>
      <c r="X36" s="20"/>
      <c r="Y36" s="20"/>
      <c r="Z36" s="61">
        <f t="shared" si="0"/>
        <v>4187.5</v>
      </c>
    </row>
    <row r="37" spans="1:26" s="31" customFormat="1" ht="30.75" hidden="1">
      <c r="A37" s="79" t="s">
        <v>131</v>
      </c>
      <c r="B37" s="19" t="s">
        <v>132</v>
      </c>
      <c r="C37" s="80" t="s">
        <v>133</v>
      </c>
      <c r="D37" s="80" t="s">
        <v>134</v>
      </c>
      <c r="E37" s="80" t="s">
        <v>135</v>
      </c>
      <c r="F37" s="74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>
        <v>11381.52</v>
      </c>
      <c r="V37" s="20"/>
      <c r="W37" s="20"/>
      <c r="X37" s="20"/>
      <c r="Y37" s="20"/>
      <c r="Z37" s="61">
        <f t="shared" si="0"/>
        <v>11381.52</v>
      </c>
    </row>
    <row r="38" spans="1:26" s="31" customFormat="1" ht="30.75" hidden="1">
      <c r="A38" s="79" t="s">
        <v>136</v>
      </c>
      <c r="B38" s="19" t="s">
        <v>137</v>
      </c>
      <c r="C38" s="81" t="s">
        <v>138</v>
      </c>
      <c r="D38" s="81" t="s">
        <v>139</v>
      </c>
      <c r="E38" s="81" t="s">
        <v>140</v>
      </c>
      <c r="F38" s="74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8791.32</v>
      </c>
      <c r="V38" s="20"/>
      <c r="W38" s="20"/>
      <c r="X38" s="20"/>
      <c r="Y38" s="20"/>
      <c r="Z38" s="61">
        <f t="shared" si="0"/>
        <v>8791.32</v>
      </c>
    </row>
    <row r="39" spans="1:26" s="31" customFormat="1" ht="16.5" hidden="1">
      <c r="A39" s="29" t="s">
        <v>141</v>
      </c>
      <c r="B39" s="19" t="s">
        <v>142</v>
      </c>
      <c r="C39" s="81" t="s">
        <v>143</v>
      </c>
      <c r="D39" s="81" t="s">
        <v>144</v>
      </c>
      <c r="E39" s="81" t="s">
        <v>145</v>
      </c>
      <c r="F39" s="41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>
        <v>2669.72</v>
      </c>
      <c r="V39" s="20"/>
      <c r="W39" s="20"/>
      <c r="X39" s="20"/>
      <c r="Y39" s="20"/>
      <c r="Z39" s="61">
        <f t="shared" si="0"/>
        <v>2669.72</v>
      </c>
    </row>
    <row r="40" spans="1:26" s="31" customFormat="1" ht="15" hidden="1">
      <c r="A40" s="29" t="s">
        <v>159</v>
      </c>
      <c r="B40" s="19" t="s">
        <v>15</v>
      </c>
      <c r="C40" s="69" t="s">
        <v>83</v>
      </c>
      <c r="D40" s="69" t="s">
        <v>28</v>
      </c>
      <c r="E40" s="70" t="s">
        <v>160</v>
      </c>
      <c r="F40" s="17">
        <v>17.278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>
        <f>41469*0.34</f>
        <v>14099.460000000001</v>
      </c>
      <c r="Y40" s="20"/>
      <c r="Z40" s="61">
        <f t="shared" si="0"/>
        <v>14099.460000000001</v>
      </c>
    </row>
    <row r="41" spans="1:26" s="31" customFormat="1" ht="15" hidden="1">
      <c r="A41" s="29" t="s">
        <v>159</v>
      </c>
      <c r="B41" s="19" t="s">
        <v>15</v>
      </c>
      <c r="C41" s="69" t="s">
        <v>83</v>
      </c>
      <c r="D41" s="69" t="s">
        <v>28</v>
      </c>
      <c r="E41" s="70" t="s">
        <v>161</v>
      </c>
      <c r="F41" s="17">
        <v>17.278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>
        <f>41469*0.66</f>
        <v>27369.54</v>
      </c>
      <c r="Y41" s="20"/>
      <c r="Z41" s="61">
        <f t="shared" si="0"/>
        <v>27369.54</v>
      </c>
    </row>
    <row r="42" spans="1:26" s="31" customFormat="1" ht="15">
      <c r="A42" s="29" t="s">
        <v>19</v>
      </c>
      <c r="B42" s="19" t="s">
        <v>15</v>
      </c>
      <c r="C42" s="81" t="s">
        <v>164</v>
      </c>
      <c r="D42" s="17" t="s">
        <v>11</v>
      </c>
      <c r="E42" s="63">
        <v>6201</v>
      </c>
      <c r="F42" s="19">
        <v>17.259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>
        <v>7325</v>
      </c>
      <c r="Z42" s="61">
        <f>SUM(Y42)</f>
        <v>7325</v>
      </c>
    </row>
    <row r="43" spans="1:26" s="31" customFormat="1" ht="15">
      <c r="A43" s="29" t="s">
        <v>25</v>
      </c>
      <c r="B43" s="19" t="s">
        <v>15</v>
      </c>
      <c r="C43" s="81" t="s">
        <v>165</v>
      </c>
      <c r="D43" s="63" t="s">
        <v>26</v>
      </c>
      <c r="E43" s="63">
        <v>6202</v>
      </c>
      <c r="F43" s="63">
        <v>17.258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>
        <v>14510</v>
      </c>
      <c r="Z43" s="61">
        <f>SUM(Y43)</f>
        <v>14510</v>
      </c>
    </row>
    <row r="44" spans="1:26" s="31" customFormat="1" ht="15">
      <c r="A44" s="29" t="s">
        <v>27</v>
      </c>
      <c r="B44" s="19" t="s">
        <v>15</v>
      </c>
      <c r="C44" s="81" t="s">
        <v>166</v>
      </c>
      <c r="D44" s="63" t="s">
        <v>28</v>
      </c>
      <c r="E44" s="63">
        <v>6203</v>
      </c>
      <c r="F44" s="63">
        <v>17.278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>
        <v>8823</v>
      </c>
      <c r="Z44" s="61">
        <f>SUM(Y44)</f>
        <v>8823</v>
      </c>
    </row>
    <row r="45" spans="1:26" s="31" customFormat="1" ht="16.5">
      <c r="A45" s="29"/>
      <c r="B45" s="19"/>
      <c r="C45" s="81"/>
      <c r="D45" s="81"/>
      <c r="E45" s="81"/>
      <c r="F45" s="41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61">
        <f t="shared" si="0"/>
        <v>0</v>
      </c>
    </row>
    <row r="46" spans="1:26" s="31" customFormat="1" ht="16.5" hidden="1">
      <c r="A46" s="9" t="s">
        <v>8</v>
      </c>
      <c r="B46" s="12"/>
      <c r="C46" s="22"/>
      <c r="D46" s="22"/>
      <c r="E46" s="22"/>
      <c r="F46" s="21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61">
        <f t="shared" si="0"/>
        <v>0</v>
      </c>
    </row>
    <row r="47" spans="1:26" s="11" customFormat="1" ht="16.5" hidden="1">
      <c r="A47" s="29" t="s">
        <v>37</v>
      </c>
      <c r="B47" s="12"/>
      <c r="C47" s="23"/>
      <c r="D47" s="23"/>
      <c r="E47" s="13"/>
      <c r="F47" s="1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61">
        <f t="shared" si="0"/>
        <v>0</v>
      </c>
    </row>
    <row r="48" spans="1:26" s="11" customFormat="1" ht="16.5" hidden="1">
      <c r="A48" s="62" t="s">
        <v>33</v>
      </c>
      <c r="B48" s="19" t="s">
        <v>39</v>
      </c>
      <c r="C48" s="63" t="s">
        <v>34</v>
      </c>
      <c r="D48" s="64" t="s">
        <v>35</v>
      </c>
      <c r="E48" s="63" t="s">
        <v>36</v>
      </c>
      <c r="F48" s="63">
        <v>17.281</v>
      </c>
      <c r="G48" s="24"/>
      <c r="H48" s="24"/>
      <c r="I48" s="24">
        <v>114.12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61">
        <f t="shared" si="0"/>
        <v>114.12</v>
      </c>
    </row>
    <row r="49" spans="1:26" s="11" customFormat="1" ht="16.5" hidden="1">
      <c r="A49" s="62"/>
      <c r="B49" s="19"/>
      <c r="C49" s="63"/>
      <c r="D49" s="64"/>
      <c r="E49" s="63"/>
      <c r="F49" s="63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61">
        <f t="shared" si="0"/>
        <v>0</v>
      </c>
    </row>
    <row r="50" spans="1:26" s="11" customFormat="1" ht="16.5" hidden="1">
      <c r="A50" s="62" t="s">
        <v>89</v>
      </c>
      <c r="B50" s="19" t="s">
        <v>87</v>
      </c>
      <c r="C50" s="63" t="s">
        <v>34</v>
      </c>
      <c r="D50" s="64" t="s">
        <v>35</v>
      </c>
      <c r="E50" s="63" t="s">
        <v>36</v>
      </c>
      <c r="F50" s="63">
        <v>17.281</v>
      </c>
      <c r="G50" s="24"/>
      <c r="H50" s="24"/>
      <c r="I50" s="24"/>
      <c r="J50" s="24"/>
      <c r="K50" s="24"/>
      <c r="L50" s="24"/>
      <c r="M50" s="24"/>
      <c r="N50" s="24"/>
      <c r="O50" s="24">
        <v>1052.8400000000001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61">
        <f t="shared" si="0"/>
        <v>1052.8400000000001</v>
      </c>
    </row>
    <row r="51" spans="1:26" s="11" customFormat="1" ht="16.5" hidden="1">
      <c r="A51" s="62" t="s">
        <v>107</v>
      </c>
      <c r="B51" s="19" t="s">
        <v>108</v>
      </c>
      <c r="C51" s="63" t="s">
        <v>110</v>
      </c>
      <c r="D51" s="63" t="s">
        <v>111</v>
      </c>
      <c r="E51" s="63">
        <v>5811</v>
      </c>
      <c r="F51" s="63">
        <v>17.277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>
        <f>750293-2</f>
        <v>750291</v>
      </c>
      <c r="T51" s="24"/>
      <c r="U51" s="24"/>
      <c r="V51" s="24"/>
      <c r="W51" s="24">
        <v>-373240</v>
      </c>
      <c r="X51" s="24"/>
      <c r="Y51" s="24"/>
      <c r="Z51" s="61">
        <f t="shared" si="0"/>
        <v>377051</v>
      </c>
    </row>
    <row r="52" spans="1:26" s="11" customFormat="1" ht="16.5" hidden="1">
      <c r="A52" s="62" t="s">
        <v>107</v>
      </c>
      <c r="B52" s="19" t="s">
        <v>109</v>
      </c>
      <c r="C52" s="63" t="s">
        <v>110</v>
      </c>
      <c r="D52" s="63" t="s">
        <v>111</v>
      </c>
      <c r="E52" s="63">
        <v>5811</v>
      </c>
      <c r="F52" s="63">
        <v>17.277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>
        <v>1</v>
      </c>
      <c r="T52" s="24"/>
      <c r="U52" s="24"/>
      <c r="V52" s="24"/>
      <c r="W52" s="24">
        <v>373240</v>
      </c>
      <c r="X52" s="24"/>
      <c r="Y52" s="24"/>
      <c r="Z52" s="61">
        <f t="shared" si="0"/>
        <v>373241</v>
      </c>
    </row>
    <row r="53" spans="1:26" s="11" customFormat="1" ht="16.5" hidden="1">
      <c r="A53" s="62" t="s">
        <v>107</v>
      </c>
      <c r="B53" s="19" t="s">
        <v>21</v>
      </c>
      <c r="C53" s="63" t="s">
        <v>110</v>
      </c>
      <c r="D53" s="63" t="s">
        <v>111</v>
      </c>
      <c r="E53" s="63">
        <v>5811</v>
      </c>
      <c r="F53" s="63">
        <v>17.277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>
        <v>1</v>
      </c>
      <c r="T53" s="24"/>
      <c r="U53" s="24"/>
      <c r="V53" s="24"/>
      <c r="W53" s="24"/>
      <c r="X53" s="24"/>
      <c r="Y53" s="24"/>
      <c r="Z53" s="61">
        <f t="shared" si="0"/>
        <v>1</v>
      </c>
    </row>
    <row r="54" spans="1:26" s="11" customFormat="1" ht="16.5" hidden="1">
      <c r="A54" s="62" t="s">
        <v>148</v>
      </c>
      <c r="B54" s="19" t="s">
        <v>149</v>
      </c>
      <c r="C54" s="41" t="s">
        <v>150</v>
      </c>
      <c r="D54" s="83" t="s">
        <v>151</v>
      </c>
      <c r="E54" s="83" t="s">
        <v>152</v>
      </c>
      <c r="F54" s="41">
        <v>17.225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>
        <f>167869.495-1</f>
        <v>167868.495</v>
      </c>
      <c r="W54" s="24">
        <v>-27869.5</v>
      </c>
      <c r="X54" s="24"/>
      <c r="Y54" s="24"/>
      <c r="Z54" s="61">
        <f t="shared" si="0"/>
        <v>139998.995</v>
      </c>
    </row>
    <row r="55" spans="1:26" s="11" customFormat="1" ht="16.5" hidden="1">
      <c r="A55" s="62" t="s">
        <v>148</v>
      </c>
      <c r="B55" s="19" t="s">
        <v>109</v>
      </c>
      <c r="C55" s="41" t="s">
        <v>150</v>
      </c>
      <c r="D55" s="83" t="s">
        <v>151</v>
      </c>
      <c r="E55" s="83" t="s">
        <v>152</v>
      </c>
      <c r="F55" s="41">
        <v>17.225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>
        <v>1</v>
      </c>
      <c r="W55" s="24">
        <v>27869.5</v>
      </c>
      <c r="X55" s="24"/>
      <c r="Y55" s="24"/>
      <c r="Z55" s="61">
        <f t="shared" si="0"/>
        <v>27870.5</v>
      </c>
    </row>
    <row r="56" spans="1:26" s="28" customFormat="1" ht="16.5" hidden="1">
      <c r="A56" s="29"/>
      <c r="B56" s="12"/>
      <c r="C56" s="13"/>
      <c r="D56" s="13"/>
      <c r="E56" s="14"/>
      <c r="F56" s="15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61">
        <f t="shared" si="0"/>
        <v>0</v>
      </c>
    </row>
    <row r="57" spans="1:26" s="31" customFormat="1" ht="16.5" hidden="1">
      <c r="A57" s="9" t="s">
        <v>8</v>
      </c>
      <c r="B57" s="12"/>
      <c r="C57" s="21"/>
      <c r="D57" s="21"/>
      <c r="E57" s="15"/>
      <c r="F57" s="25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61">
        <f t="shared" si="0"/>
        <v>0</v>
      </c>
    </row>
    <row r="58" spans="1:26" s="31" customFormat="1" ht="16.5" hidden="1">
      <c r="A58" s="29" t="s">
        <v>51</v>
      </c>
      <c r="B58" s="12"/>
      <c r="C58" s="21"/>
      <c r="D58" s="21"/>
      <c r="E58" s="15"/>
      <c r="F58" s="1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61">
        <f t="shared" si="0"/>
        <v>0</v>
      </c>
    </row>
    <row r="59" spans="1:26" s="11" customFormat="1" ht="16.5" hidden="1">
      <c r="A59" s="62" t="s">
        <v>43</v>
      </c>
      <c r="B59" s="19" t="s">
        <v>44</v>
      </c>
      <c r="C59" s="63" t="s">
        <v>45</v>
      </c>
      <c r="D59" s="63" t="s">
        <v>46</v>
      </c>
      <c r="E59" s="63" t="s">
        <v>47</v>
      </c>
      <c r="F59" s="19" t="s">
        <v>48</v>
      </c>
      <c r="G59" s="24"/>
      <c r="H59" s="24"/>
      <c r="I59" s="24"/>
      <c r="J59" s="24">
        <v>143172.59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61">
        <f t="shared" si="0"/>
        <v>143172.59</v>
      </c>
    </row>
    <row r="60" spans="1:26" s="11" customFormat="1" ht="16.5" hidden="1">
      <c r="A60" s="68" t="s">
        <v>61</v>
      </c>
      <c r="B60" s="19" t="s">
        <v>14</v>
      </c>
      <c r="C60" s="69" t="s">
        <v>62</v>
      </c>
      <c r="D60" s="69" t="s">
        <v>63</v>
      </c>
      <c r="E60" s="69" t="s">
        <v>64</v>
      </c>
      <c r="F60" s="17" t="s">
        <v>48</v>
      </c>
      <c r="G60" s="24"/>
      <c r="H60" s="24"/>
      <c r="I60" s="24"/>
      <c r="J60" s="24"/>
      <c r="K60" s="24"/>
      <c r="L60" s="24">
        <v>95000</v>
      </c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61">
        <f t="shared" si="0"/>
        <v>95000</v>
      </c>
    </row>
    <row r="61" spans="1:26" s="11" customFormat="1" ht="16.5" hidden="1">
      <c r="A61" s="62" t="s">
        <v>73</v>
      </c>
      <c r="B61" s="19" t="s">
        <v>74</v>
      </c>
      <c r="C61" s="69" t="s">
        <v>75</v>
      </c>
      <c r="D61" s="69" t="s">
        <v>76</v>
      </c>
      <c r="E61" s="69" t="s">
        <v>77</v>
      </c>
      <c r="F61" s="19" t="s">
        <v>48</v>
      </c>
      <c r="G61" s="24"/>
      <c r="H61" s="24"/>
      <c r="I61" s="24"/>
      <c r="J61" s="24"/>
      <c r="K61" s="24"/>
      <c r="L61" s="24"/>
      <c r="M61" s="71">
        <v>378811.834</v>
      </c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61">
        <f t="shared" si="0"/>
        <v>378811.834</v>
      </c>
    </row>
    <row r="62" spans="1:26" s="11" customFormat="1" ht="16.5" hidden="1">
      <c r="A62" s="62"/>
      <c r="B62" s="19"/>
      <c r="C62" s="69"/>
      <c r="D62" s="69"/>
      <c r="E62" s="69"/>
      <c r="F62" s="19"/>
      <c r="G62" s="24"/>
      <c r="H62" s="24"/>
      <c r="I62" s="24"/>
      <c r="J62" s="24"/>
      <c r="K62" s="24"/>
      <c r="L62" s="24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61">
        <f t="shared" si="0"/>
        <v>0</v>
      </c>
    </row>
    <row r="63" spans="1:26" s="11" customFormat="1" ht="16.5" hidden="1">
      <c r="A63" s="9" t="s">
        <v>8</v>
      </c>
      <c r="B63" s="19"/>
      <c r="C63" s="69"/>
      <c r="D63" s="69"/>
      <c r="E63" s="69"/>
      <c r="F63" s="19"/>
      <c r="G63" s="24"/>
      <c r="H63" s="24"/>
      <c r="I63" s="24"/>
      <c r="J63" s="24"/>
      <c r="K63" s="24"/>
      <c r="L63" s="24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61">
        <f t="shared" si="0"/>
        <v>0</v>
      </c>
    </row>
    <row r="64" spans="1:26" s="11" customFormat="1" ht="16.5" hidden="1">
      <c r="A64" s="29" t="s">
        <v>93</v>
      </c>
      <c r="B64" s="19"/>
      <c r="C64" s="69"/>
      <c r="D64" s="69"/>
      <c r="E64" s="69"/>
      <c r="F64" s="19"/>
      <c r="G64" s="24"/>
      <c r="H64" s="24"/>
      <c r="I64" s="24"/>
      <c r="J64" s="24"/>
      <c r="K64" s="24"/>
      <c r="L64" s="24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61">
        <f t="shared" si="0"/>
        <v>0</v>
      </c>
    </row>
    <row r="65" spans="1:26" s="11" customFormat="1" ht="16.5" hidden="1">
      <c r="A65" s="62" t="s">
        <v>97</v>
      </c>
      <c r="B65" s="19" t="s">
        <v>14</v>
      </c>
      <c r="C65" s="72" t="s">
        <v>95</v>
      </c>
      <c r="D65" s="72" t="s">
        <v>96</v>
      </c>
      <c r="E65" s="73" t="s">
        <v>94</v>
      </c>
      <c r="F65" s="75">
        <v>17.801</v>
      </c>
      <c r="G65" s="24"/>
      <c r="H65" s="24"/>
      <c r="I65" s="24"/>
      <c r="J65" s="24"/>
      <c r="K65" s="24"/>
      <c r="L65" s="24"/>
      <c r="M65" s="71"/>
      <c r="N65" s="71"/>
      <c r="O65" s="71"/>
      <c r="P65" s="71">
        <f>20285-2</f>
        <v>20283</v>
      </c>
      <c r="Q65" s="71"/>
      <c r="R65" s="71"/>
      <c r="S65" s="71"/>
      <c r="T65" s="71"/>
      <c r="U65" s="71"/>
      <c r="V65" s="71"/>
      <c r="W65" s="71"/>
      <c r="X65" s="71"/>
      <c r="Y65" s="71"/>
      <c r="Z65" s="61">
        <f t="shared" si="0"/>
        <v>20283</v>
      </c>
    </row>
    <row r="66" spans="1:26" s="11" customFormat="1" ht="16.5" hidden="1">
      <c r="A66" s="62" t="s">
        <v>97</v>
      </c>
      <c r="B66" s="19" t="s">
        <v>15</v>
      </c>
      <c r="C66" s="72" t="s">
        <v>95</v>
      </c>
      <c r="D66" s="72" t="s">
        <v>96</v>
      </c>
      <c r="E66" s="73" t="s">
        <v>94</v>
      </c>
      <c r="F66" s="75">
        <v>17.801</v>
      </c>
      <c r="G66" s="24"/>
      <c r="H66" s="24"/>
      <c r="I66" s="24"/>
      <c r="J66" s="24"/>
      <c r="K66" s="24"/>
      <c r="L66" s="24"/>
      <c r="M66" s="71"/>
      <c r="N66" s="71"/>
      <c r="O66" s="71"/>
      <c r="P66" s="71">
        <v>1</v>
      </c>
      <c r="Q66" s="71"/>
      <c r="R66" s="71"/>
      <c r="S66" s="71"/>
      <c r="T66" s="71"/>
      <c r="U66" s="71"/>
      <c r="V66" s="71"/>
      <c r="W66" s="71"/>
      <c r="X66" s="71"/>
      <c r="Y66" s="71"/>
      <c r="Z66" s="61">
        <f t="shared" si="0"/>
        <v>1</v>
      </c>
    </row>
    <row r="67" spans="1:26" s="11" customFormat="1" ht="16.5" hidden="1">
      <c r="A67" s="62" t="s">
        <v>97</v>
      </c>
      <c r="B67" s="19" t="s">
        <v>21</v>
      </c>
      <c r="C67" s="72" t="s">
        <v>95</v>
      </c>
      <c r="D67" s="72" t="s">
        <v>96</v>
      </c>
      <c r="E67" s="73" t="s">
        <v>94</v>
      </c>
      <c r="F67" s="75">
        <v>17.801</v>
      </c>
      <c r="G67" s="24"/>
      <c r="H67" s="24"/>
      <c r="I67" s="24"/>
      <c r="J67" s="24"/>
      <c r="K67" s="24"/>
      <c r="L67" s="24"/>
      <c r="M67" s="71"/>
      <c r="N67" s="71"/>
      <c r="O67" s="71"/>
      <c r="P67" s="71">
        <v>1</v>
      </c>
      <c r="Q67" s="71"/>
      <c r="R67" s="71"/>
      <c r="S67" s="71"/>
      <c r="T67" s="71"/>
      <c r="U67" s="71"/>
      <c r="V67" s="71"/>
      <c r="W67" s="71"/>
      <c r="X67" s="71"/>
      <c r="Y67" s="71"/>
      <c r="Z67" s="61">
        <f t="shared" si="0"/>
        <v>1</v>
      </c>
    </row>
    <row r="68" spans="1:26" s="11" customFormat="1" ht="16.5">
      <c r="A68" s="68"/>
      <c r="B68" s="19"/>
      <c r="C68" s="69"/>
      <c r="D68" s="69"/>
      <c r="E68" s="69"/>
      <c r="F68" s="17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61">
        <f t="shared" si="0"/>
        <v>0</v>
      </c>
    </row>
    <row r="69" spans="1:26" s="11" customFormat="1" ht="16.5">
      <c r="A69" s="9" t="s">
        <v>8</v>
      </c>
      <c r="B69" s="19"/>
      <c r="C69" s="69"/>
      <c r="D69" s="69"/>
      <c r="E69" s="69"/>
      <c r="F69" s="17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61">
        <f t="shared" si="0"/>
        <v>0</v>
      </c>
    </row>
    <row r="70" spans="1:26" s="11" customFormat="1" ht="16.5">
      <c r="A70" s="29" t="s">
        <v>67</v>
      </c>
      <c r="B70" s="19"/>
      <c r="C70" s="69"/>
      <c r="D70" s="69"/>
      <c r="E70" s="69"/>
      <c r="F70" s="17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61">
        <f t="shared" si="0"/>
        <v>0</v>
      </c>
    </row>
    <row r="71" spans="1:26" s="11" customFormat="1" ht="16.5" hidden="1">
      <c r="A71" s="29" t="s">
        <v>71</v>
      </c>
      <c r="B71" s="19" t="s">
        <v>14</v>
      </c>
      <c r="C71" s="69" t="s">
        <v>69</v>
      </c>
      <c r="D71" s="69" t="s">
        <v>68</v>
      </c>
      <c r="E71" s="70" t="s">
        <v>70</v>
      </c>
      <c r="F71" s="19">
        <v>17.207</v>
      </c>
      <c r="G71" s="24"/>
      <c r="H71" s="24"/>
      <c r="I71" s="24"/>
      <c r="J71" s="24"/>
      <c r="K71" s="24"/>
      <c r="L71" s="24">
        <f>669766-2</f>
        <v>669764</v>
      </c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61">
        <f t="shared" si="0"/>
        <v>669764</v>
      </c>
    </row>
    <row r="72" spans="1:26" s="11" customFormat="1" ht="16.5">
      <c r="A72" s="29" t="s">
        <v>71</v>
      </c>
      <c r="B72" s="19" t="s">
        <v>15</v>
      </c>
      <c r="C72" s="69" t="s">
        <v>69</v>
      </c>
      <c r="D72" s="69" t="s">
        <v>68</v>
      </c>
      <c r="E72" s="70" t="s">
        <v>70</v>
      </c>
      <c r="F72" s="19">
        <v>17.207</v>
      </c>
      <c r="G72" s="24"/>
      <c r="H72" s="24"/>
      <c r="I72" s="24"/>
      <c r="J72" s="24"/>
      <c r="K72" s="24"/>
      <c r="L72" s="24">
        <v>1</v>
      </c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>
        <v>3375</v>
      </c>
      <c r="Z72" s="61">
        <f t="shared" si="0"/>
        <v>1</v>
      </c>
    </row>
    <row r="73" spans="1:26" s="11" customFormat="1" ht="16.5" hidden="1">
      <c r="A73" s="29" t="s">
        <v>71</v>
      </c>
      <c r="B73" s="19" t="s">
        <v>21</v>
      </c>
      <c r="C73" s="69" t="s">
        <v>69</v>
      </c>
      <c r="D73" s="69" t="s">
        <v>68</v>
      </c>
      <c r="E73" s="70" t="s">
        <v>70</v>
      </c>
      <c r="F73" s="19">
        <v>17.207</v>
      </c>
      <c r="G73" s="24"/>
      <c r="H73" s="24"/>
      <c r="I73" s="24"/>
      <c r="J73" s="24"/>
      <c r="K73" s="24"/>
      <c r="L73" s="24">
        <v>1</v>
      </c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61">
        <f t="shared" si="0"/>
        <v>1</v>
      </c>
    </row>
    <row r="74" spans="1:26" s="11" customFormat="1" ht="16.5" hidden="1">
      <c r="A74" s="29" t="s">
        <v>115</v>
      </c>
      <c r="B74" s="19" t="s">
        <v>14</v>
      </c>
      <c r="C74" s="69" t="s">
        <v>69</v>
      </c>
      <c r="D74" s="69" t="s">
        <v>68</v>
      </c>
      <c r="E74" s="70" t="s">
        <v>116</v>
      </c>
      <c r="F74" s="19" t="s">
        <v>117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>
        <f>57674-2</f>
        <v>57672</v>
      </c>
      <c r="U74" s="24"/>
      <c r="V74" s="24"/>
      <c r="W74" s="24"/>
      <c r="X74" s="24"/>
      <c r="Y74" s="24"/>
      <c r="Z74" s="61">
        <f t="shared" si="0"/>
        <v>57672</v>
      </c>
    </row>
    <row r="75" spans="1:26" s="11" customFormat="1" ht="16.5">
      <c r="A75" s="29" t="s">
        <v>115</v>
      </c>
      <c r="B75" s="19" t="s">
        <v>15</v>
      </c>
      <c r="C75" s="69" t="s">
        <v>69</v>
      </c>
      <c r="D75" s="69" t="s">
        <v>68</v>
      </c>
      <c r="E75" s="70" t="s">
        <v>116</v>
      </c>
      <c r="F75" s="19" t="s">
        <v>117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>
        <v>1</v>
      </c>
      <c r="U75" s="24"/>
      <c r="V75" s="24"/>
      <c r="W75" s="24"/>
      <c r="X75" s="24"/>
      <c r="Y75" s="24">
        <v>291</v>
      </c>
      <c r="Z75" s="61">
        <f t="shared" si="0"/>
        <v>1</v>
      </c>
    </row>
    <row r="76" spans="1:26" s="11" customFormat="1" ht="16.5" hidden="1">
      <c r="A76" s="29" t="s">
        <v>115</v>
      </c>
      <c r="B76" s="19" t="s">
        <v>21</v>
      </c>
      <c r="C76" s="69" t="s">
        <v>69</v>
      </c>
      <c r="D76" s="69" t="s">
        <v>68</v>
      </c>
      <c r="E76" s="70" t="s">
        <v>116</v>
      </c>
      <c r="F76" s="19" t="s">
        <v>117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>
        <v>1</v>
      </c>
      <c r="U76" s="24"/>
      <c r="V76" s="24"/>
      <c r="W76" s="24"/>
      <c r="X76" s="24"/>
      <c r="Y76" s="24"/>
      <c r="Z76" s="61">
        <f aca="true" t="shared" si="1" ref="Z76:Z87">SUM(G76:X76)</f>
        <v>1</v>
      </c>
    </row>
    <row r="77" spans="1:26" s="11" customFormat="1" ht="16.5">
      <c r="A77" s="68"/>
      <c r="B77" s="19"/>
      <c r="C77" s="69"/>
      <c r="D77" s="69"/>
      <c r="E77" s="69"/>
      <c r="F77" s="17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61">
        <f t="shared" si="1"/>
        <v>0</v>
      </c>
    </row>
    <row r="78" spans="1:26" s="11" customFormat="1" ht="16.5" hidden="1">
      <c r="A78" s="9" t="s">
        <v>8</v>
      </c>
      <c r="B78" s="19"/>
      <c r="C78" s="63"/>
      <c r="D78" s="63"/>
      <c r="E78" s="63"/>
      <c r="F78" s="19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61">
        <f t="shared" si="1"/>
        <v>0</v>
      </c>
    </row>
    <row r="79" spans="1:26" s="11" customFormat="1" ht="16.5" hidden="1">
      <c r="A79" s="29" t="s">
        <v>53</v>
      </c>
      <c r="B79" s="19"/>
      <c r="C79" s="63"/>
      <c r="D79" s="63"/>
      <c r="E79" s="63"/>
      <c r="F79" s="19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61">
        <f t="shared" si="1"/>
        <v>0</v>
      </c>
    </row>
    <row r="80" spans="1:26" s="11" customFormat="1" ht="16.5" hidden="1">
      <c r="A80" s="65" t="s">
        <v>56</v>
      </c>
      <c r="B80" s="19" t="s">
        <v>14</v>
      </c>
      <c r="C80" s="63" t="s">
        <v>57</v>
      </c>
      <c r="D80" s="66" t="s">
        <v>58</v>
      </c>
      <c r="E80" s="67" t="s">
        <v>59</v>
      </c>
      <c r="F80" s="66">
        <v>17.245</v>
      </c>
      <c r="G80" s="24"/>
      <c r="H80" s="24"/>
      <c r="I80" s="24"/>
      <c r="J80" s="24"/>
      <c r="K80" s="24">
        <f>20429.58-2</f>
        <v>20427.58</v>
      </c>
      <c r="L80" s="24"/>
      <c r="M80" s="24"/>
      <c r="N80" s="24"/>
      <c r="O80" s="24"/>
      <c r="P80" s="24"/>
      <c r="Q80" s="24">
        <v>588.4181700782137</v>
      </c>
      <c r="R80" s="24"/>
      <c r="S80" s="24"/>
      <c r="T80" s="24"/>
      <c r="U80" s="24"/>
      <c r="V80" s="24"/>
      <c r="W80" s="24"/>
      <c r="X80" s="24"/>
      <c r="Y80" s="24"/>
      <c r="Z80" s="61">
        <f t="shared" si="1"/>
        <v>21015.998170078215</v>
      </c>
    </row>
    <row r="81" spans="1:26" s="11" customFormat="1" ht="16.5" hidden="1">
      <c r="A81" s="65" t="s">
        <v>56</v>
      </c>
      <c r="B81" s="19" t="s">
        <v>15</v>
      </c>
      <c r="C81" s="63" t="s">
        <v>57</v>
      </c>
      <c r="D81" s="63" t="s">
        <v>58</v>
      </c>
      <c r="E81" s="17" t="s">
        <v>59</v>
      </c>
      <c r="F81" s="63">
        <v>17.245</v>
      </c>
      <c r="G81" s="24"/>
      <c r="H81" s="24"/>
      <c r="I81" s="24"/>
      <c r="J81" s="24"/>
      <c r="K81" s="24">
        <v>1</v>
      </c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61">
        <f t="shared" si="1"/>
        <v>1</v>
      </c>
    </row>
    <row r="82" spans="1:26" s="11" customFormat="1" ht="16.5" hidden="1">
      <c r="A82" s="65" t="s">
        <v>56</v>
      </c>
      <c r="B82" s="19" t="s">
        <v>21</v>
      </c>
      <c r="C82" s="63" t="s">
        <v>57</v>
      </c>
      <c r="D82" s="63" t="s">
        <v>58</v>
      </c>
      <c r="E82" s="17" t="s">
        <v>59</v>
      </c>
      <c r="F82" s="63">
        <v>17.245</v>
      </c>
      <c r="G82" s="24"/>
      <c r="H82" s="24"/>
      <c r="I82" s="24"/>
      <c r="J82" s="24"/>
      <c r="K82" s="24">
        <v>1</v>
      </c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61">
        <f t="shared" si="1"/>
        <v>1</v>
      </c>
    </row>
    <row r="83" spans="1:26" s="11" customFormat="1" ht="16.5" hidden="1">
      <c r="A83" s="65"/>
      <c r="B83" s="19"/>
      <c r="C83" s="63"/>
      <c r="D83" s="63"/>
      <c r="E83" s="17"/>
      <c r="F83" s="63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61">
        <f t="shared" si="1"/>
        <v>0</v>
      </c>
    </row>
    <row r="84" spans="1:26" s="11" customFormat="1" ht="16.5" hidden="1">
      <c r="A84" s="9"/>
      <c r="B84" s="19"/>
      <c r="C84" s="63"/>
      <c r="D84" s="63"/>
      <c r="E84" s="17"/>
      <c r="F84" s="63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61">
        <f t="shared" si="1"/>
        <v>0</v>
      </c>
    </row>
    <row r="85" spans="1:26" s="11" customFormat="1" ht="16.5" hidden="1">
      <c r="A85" s="29"/>
      <c r="B85" s="19"/>
      <c r="C85" s="63"/>
      <c r="D85" s="63"/>
      <c r="E85" s="17"/>
      <c r="F85" s="6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61">
        <f t="shared" si="1"/>
        <v>0</v>
      </c>
    </row>
    <row r="86" spans="1:26" s="11" customFormat="1" ht="16.5" hidden="1">
      <c r="A86" s="68"/>
      <c r="B86" s="19"/>
      <c r="C86" s="69"/>
      <c r="D86" s="69"/>
      <c r="E86" s="69"/>
      <c r="F86" s="17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61">
        <f t="shared" si="1"/>
        <v>0</v>
      </c>
    </row>
    <row r="87" spans="1:27" s="11" customFormat="1" ht="16.5" hidden="1">
      <c r="A87" s="32"/>
      <c r="B87" s="15"/>
      <c r="C87" s="23"/>
      <c r="D87" s="15"/>
      <c r="E87" s="23"/>
      <c r="F87" s="15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61">
        <f t="shared" si="1"/>
        <v>0</v>
      </c>
      <c r="AA87" s="84"/>
    </row>
    <row r="88" spans="1:26" s="11" customFormat="1" ht="17.25" thickBot="1">
      <c r="A88" s="52"/>
      <c r="B88" s="52"/>
      <c r="C88" s="52"/>
      <c r="D88" s="42"/>
      <c r="E88" s="42"/>
      <c r="F88" s="42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16">
        <f>SUM(G88:G88)</f>
        <v>0</v>
      </c>
    </row>
    <row r="89" spans="1:26" s="11" customFormat="1" ht="17.25" thickBot="1">
      <c r="A89" s="54" t="s">
        <v>0</v>
      </c>
      <c r="B89" s="55"/>
      <c r="C89" s="56"/>
      <c r="D89" s="56"/>
      <c r="E89" s="56"/>
      <c r="F89" s="57"/>
      <c r="G89" s="58">
        <f>SUM(G6:G88)</f>
        <v>1431583</v>
      </c>
      <c r="H89" s="58">
        <f aca="true" t="shared" si="2" ref="H89:X89">SUM(H6:H88)</f>
        <v>296776</v>
      </c>
      <c r="I89" s="58">
        <f t="shared" si="2"/>
        <v>114.12</v>
      </c>
      <c r="J89" s="58">
        <f t="shared" si="2"/>
        <v>143172.59</v>
      </c>
      <c r="K89" s="58">
        <f t="shared" si="2"/>
        <v>20429.58</v>
      </c>
      <c r="L89" s="58">
        <f t="shared" si="2"/>
        <v>764766</v>
      </c>
      <c r="M89" s="58">
        <f t="shared" si="2"/>
        <v>378811.834</v>
      </c>
      <c r="N89" s="58">
        <f t="shared" si="2"/>
        <v>1824456</v>
      </c>
      <c r="O89" s="58">
        <f t="shared" si="2"/>
        <v>1052.8400000000001</v>
      </c>
      <c r="P89" s="58">
        <f t="shared" si="2"/>
        <v>95285</v>
      </c>
      <c r="Q89" s="58">
        <f t="shared" si="2"/>
        <v>588.4181700782137</v>
      </c>
      <c r="R89" s="58">
        <f t="shared" si="2"/>
        <v>0</v>
      </c>
      <c r="S89" s="58">
        <f t="shared" si="2"/>
        <v>750293</v>
      </c>
      <c r="T89" s="58">
        <f t="shared" si="2"/>
        <v>65774</v>
      </c>
      <c r="U89" s="58">
        <f t="shared" si="2"/>
        <v>27030.06</v>
      </c>
      <c r="V89" s="58">
        <f t="shared" si="2"/>
        <v>167869.495</v>
      </c>
      <c r="W89" s="58">
        <f t="shared" si="2"/>
        <v>-5.820766091346741E-11</v>
      </c>
      <c r="X89" s="58">
        <f t="shared" si="2"/>
        <v>41469</v>
      </c>
      <c r="Y89" s="58">
        <f>SUM(Y7:Y88)</f>
        <v>34324</v>
      </c>
      <c r="Z89" s="58">
        <f>SUM(Z6:Z88)</f>
        <v>6040128.937170077</v>
      </c>
    </row>
    <row r="90" spans="1:26" s="11" customFormat="1" ht="16.5">
      <c r="A90" s="33"/>
      <c r="B90" s="33"/>
      <c r="C90" s="34"/>
      <c r="D90" s="34"/>
      <c r="E90" s="34"/>
      <c r="F90" s="35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7"/>
    </row>
    <row r="91" spans="1:25" s="11" customFormat="1" ht="16.5">
      <c r="A91" s="31" t="s">
        <v>9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</row>
    <row r="92" spans="1:25" s="11" customFormat="1" ht="16.5" hidden="1">
      <c r="A92" s="26" t="s">
        <v>17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</row>
    <row r="93" spans="1:25" s="11" customFormat="1" ht="16.5" hidden="1">
      <c r="A93" s="27" t="s">
        <v>18</v>
      </c>
      <c r="C93" s="38"/>
      <c r="D93" s="38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</row>
    <row r="94" spans="1:25" s="11" customFormat="1" ht="16.5" hidden="1">
      <c r="A94" s="31" t="s">
        <v>29</v>
      </c>
      <c r="C94" s="38"/>
      <c r="D94" s="3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</row>
    <row r="95" spans="1:25" s="11" customFormat="1" ht="16.5" hidden="1">
      <c r="A95" s="31" t="s">
        <v>30</v>
      </c>
      <c r="C95" s="38"/>
      <c r="D95" s="38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</row>
    <row r="96" spans="1:25" s="11" customFormat="1" ht="16.5" hidden="1">
      <c r="A96" s="31" t="s">
        <v>40</v>
      </c>
      <c r="C96" s="38"/>
      <c r="D96" s="38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</row>
    <row r="97" spans="1:25" s="11" customFormat="1" ht="16.5" hidden="1">
      <c r="A97" s="31" t="s">
        <v>41</v>
      </c>
      <c r="C97" s="38"/>
      <c r="D97" s="38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</row>
    <row r="98" spans="1:25" s="11" customFormat="1" ht="16.5" hidden="1">
      <c r="A98" s="31" t="s">
        <v>50</v>
      </c>
      <c r="C98" s="38"/>
      <c r="D98" s="38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1" customFormat="1" ht="16.5" hidden="1">
      <c r="A99" s="31" t="s">
        <v>49</v>
      </c>
      <c r="C99" s="38"/>
      <c r="D99" s="38"/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1" customFormat="1" ht="16.5" hidden="1">
      <c r="A100" s="31" t="s">
        <v>55</v>
      </c>
      <c r="C100" s="38"/>
      <c r="D100" s="38"/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s="11" customFormat="1" ht="16.5" hidden="1">
      <c r="A101" s="31" t="s">
        <v>54</v>
      </c>
      <c r="C101" s="38"/>
      <c r="D101" s="38"/>
      <c r="E101" s="3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</row>
    <row r="102" spans="1:25" s="11" customFormat="1" ht="16.5" hidden="1">
      <c r="A102" s="31" t="s">
        <v>65</v>
      </c>
      <c r="C102" s="38"/>
      <c r="D102" s="38"/>
      <c r="E102" s="3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</row>
    <row r="103" spans="1:25" s="11" customFormat="1" ht="16.5" hidden="1">
      <c r="A103" s="31" t="s">
        <v>66</v>
      </c>
      <c r="C103" s="38"/>
      <c r="D103" s="38"/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</row>
    <row r="104" spans="1:25" s="11" customFormat="1" ht="16.5" hidden="1">
      <c r="A104" s="31" t="s">
        <v>79</v>
      </c>
      <c r="C104" s="38"/>
      <c r="D104" s="38"/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</row>
    <row r="105" spans="1:25" s="11" customFormat="1" ht="16.5" hidden="1">
      <c r="A105" s="31" t="s">
        <v>78</v>
      </c>
      <c r="C105" s="38"/>
      <c r="D105" s="38"/>
      <c r="E105" s="38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1" customFormat="1" ht="16.5" hidden="1">
      <c r="A106" s="31" t="s">
        <v>85</v>
      </c>
      <c r="C106" s="38"/>
      <c r="D106" s="38"/>
      <c r="E106" s="38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1" customFormat="1" ht="16.5" hidden="1">
      <c r="A107" s="31" t="s">
        <v>84</v>
      </c>
      <c r="C107" s="38"/>
      <c r="D107" s="38"/>
      <c r="E107" s="38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s="11" customFormat="1" ht="16.5" hidden="1">
      <c r="A108" s="31" t="s">
        <v>88</v>
      </c>
      <c r="C108" s="38"/>
      <c r="D108" s="38"/>
      <c r="E108" s="38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s="11" customFormat="1" ht="16.5" hidden="1">
      <c r="A109" s="31" t="s">
        <v>41</v>
      </c>
      <c r="C109" s="38"/>
      <c r="D109" s="38"/>
      <c r="E109" s="38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</row>
    <row r="110" ht="15" hidden="1">
      <c r="A110" s="31" t="s">
        <v>98</v>
      </c>
    </row>
    <row r="111" ht="15" hidden="1">
      <c r="A111" s="31" t="s">
        <v>99</v>
      </c>
    </row>
    <row r="112" ht="15" hidden="1">
      <c r="A112" s="31" t="s">
        <v>104</v>
      </c>
    </row>
    <row r="113" ht="15" hidden="1">
      <c r="A113" s="31" t="s">
        <v>101</v>
      </c>
    </row>
    <row r="114" ht="15" hidden="1">
      <c r="A114" s="31" t="s">
        <v>105</v>
      </c>
    </row>
    <row r="115" ht="15" hidden="1">
      <c r="A115" s="31" t="s">
        <v>103</v>
      </c>
    </row>
    <row r="116" ht="15" hidden="1">
      <c r="A116" s="31" t="s">
        <v>112</v>
      </c>
    </row>
    <row r="117" ht="15" hidden="1">
      <c r="A117" s="31" t="s">
        <v>113</v>
      </c>
    </row>
    <row r="118" ht="15" hidden="1">
      <c r="A118" s="31" t="s">
        <v>122</v>
      </c>
    </row>
    <row r="119" ht="15" hidden="1">
      <c r="A119" s="31" t="s">
        <v>123</v>
      </c>
    </row>
    <row r="120" ht="15" hidden="1">
      <c r="A120" s="31" t="s">
        <v>126</v>
      </c>
    </row>
    <row r="121" ht="15" hidden="1">
      <c r="A121" s="31" t="s">
        <v>125</v>
      </c>
    </row>
    <row r="122" ht="15" hidden="1">
      <c r="A122" s="31" t="s">
        <v>154</v>
      </c>
    </row>
    <row r="123" ht="15" hidden="1">
      <c r="A123" s="31" t="s">
        <v>153</v>
      </c>
    </row>
    <row r="124" ht="15" hidden="1">
      <c r="A124" s="31" t="s">
        <v>156</v>
      </c>
    </row>
    <row r="125" ht="15" hidden="1">
      <c r="A125" s="31" t="s">
        <v>157</v>
      </c>
    </row>
    <row r="126" ht="15" hidden="1">
      <c r="A126" s="31" t="s">
        <v>163</v>
      </c>
    </row>
    <row r="127" ht="15" hidden="1">
      <c r="A127" s="31" t="s">
        <v>162</v>
      </c>
    </row>
    <row r="128" ht="15">
      <c r="A128" s="31" t="s">
        <v>169</v>
      </c>
    </row>
    <row r="129" ht="15">
      <c r="A129" s="31" t="s">
        <v>168</v>
      </c>
    </row>
  </sheetData>
  <sheetProtection/>
  <mergeCells count="1">
    <mergeCell ref="B1:G1"/>
  </mergeCells>
  <printOptions/>
  <pageMargins left="0.5" right="0" top="0.25" bottom="0.25" header="0" footer="0"/>
  <pageSetup fitToHeight="1" fitToWidth="1" horizontalDpi="600" verticalDpi="600" orientation="portrait" paperSize="5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2018-08-09T15:06:40Z</cp:lastPrinted>
  <dcterms:created xsi:type="dcterms:W3CDTF">2000-04-13T13:33:42Z</dcterms:created>
  <dcterms:modified xsi:type="dcterms:W3CDTF">2019-02-25T18:52:50Z</dcterms:modified>
  <cp:category/>
  <cp:version/>
  <cp:contentType/>
  <cp:contentStatus/>
</cp:coreProperties>
</file>