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'PITTSFIELD'!$A$1:$F$80</definedName>
  </definedNames>
  <calcPr fullCalcOnLoad="1"/>
</workbook>
</file>

<file path=xl/sharedStrings.xml><?xml version="1.0" encoding="utf-8"?>
<sst xmlns="http://schemas.openxmlformats.org/spreadsheetml/2006/main" count="333" uniqueCount="158">
  <si>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</si>
  <si>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</si>
  <si>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</si>
  <si>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</si>
  <si>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</si>
  <si>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</si>
  <si>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</si>
  <si>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</si>
  <si>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</si>
  <si>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</si>
  <si>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</si>
  <si>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</si>
  <si>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</si>
  <si>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</si>
  <si>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7003-1778</t>
  </si>
  <si>
    <t>FWIADWK18B</t>
  </si>
  <si>
    <t>6208</t>
  </si>
  <si>
    <t>6209</t>
  </si>
  <si>
    <t>BRANDING</t>
  </si>
  <si>
    <t>TO ADD BRANDING FUNDS</t>
  </si>
  <si>
    <t>INITIAL AWARD JULY 30, 2018</t>
  </si>
  <si>
    <t>BERKSHIRE TRAINING &amp; EMPLOYMENT INC.</t>
  </si>
  <si>
    <t>CT EOL 19CCBTEWIA</t>
  </si>
  <si>
    <t>REA8</t>
  </si>
  <si>
    <t>7002-6624</t>
  </si>
  <si>
    <t>FUIREA18</t>
  </si>
  <si>
    <t>REA8 (SERVICE DATE 1.1.18-12.31.18)</t>
  </si>
  <si>
    <t>BUDGET SHEET #1</t>
  </si>
  <si>
    <t>BUDGET SHEET #1 AUGUST 23, 2018</t>
  </si>
  <si>
    <t>TO ADD REA8 FUNDS</t>
  </si>
  <si>
    <t>CT EOL 19CCBTENEGREA</t>
  </si>
  <si>
    <t>BUDGET SHEET #2</t>
  </si>
  <si>
    <t>CT EOL 19CCBTEWP</t>
  </si>
  <si>
    <t>7003-1631</t>
  </si>
  <si>
    <t>7003-1630</t>
  </si>
  <si>
    <t>WP 90%</t>
  </si>
  <si>
    <t>FES2018</t>
  </si>
  <si>
    <t>7002-6626</t>
  </si>
  <si>
    <t>J205</t>
  </si>
  <si>
    <t>17.207</t>
  </si>
  <si>
    <t>BUDGET SHEET #1 AUGUST 28, 2018</t>
  </si>
  <si>
    <t>FY19 YOUTH</t>
  </si>
  <si>
    <t>FY19 ADULT</t>
  </si>
  <si>
    <t>FY19ADULT</t>
  </si>
  <si>
    <t>FY19 D WKR</t>
  </si>
  <si>
    <t>JULY 1, 2019- JUNE 30, 2020</t>
  </si>
  <si>
    <t>FWIAADT19A</t>
  </si>
  <si>
    <t>6302</t>
  </si>
  <si>
    <t>FWIADWK19A</t>
  </si>
  <si>
    <t>6303</t>
  </si>
  <si>
    <t>APRIL 1, 2018 - JULY 30, 2019</t>
  </si>
  <si>
    <t>FWIAYTH19</t>
  </si>
  <si>
    <t>JULY 1, 2020- JUNE 30, 2021</t>
  </si>
  <si>
    <t>BUDGET SHEET #2 OCTOBER 1, 2018</t>
  </si>
  <si>
    <t>TO ADD FY19 WIOA</t>
  </si>
  <si>
    <t>JULY 1, 2018 - JUNE 30, 2019</t>
  </si>
  <si>
    <t>CT EOL 19CCBTESOSWTF</t>
  </si>
  <si>
    <t>BUDGET SHEET #3</t>
  </si>
  <si>
    <t>STATE ONE STOP</t>
  </si>
  <si>
    <t>7003-0803</t>
  </si>
  <si>
    <t>N/A</t>
  </si>
  <si>
    <t>STOSCC2019</t>
  </si>
  <si>
    <t>J384</t>
  </si>
  <si>
    <t>BUDGET SHEET #3 OCTOBER 10, 2018</t>
  </si>
  <si>
    <t>TO ADD FY19 SOS</t>
  </si>
  <si>
    <t>FES2019</t>
  </si>
  <si>
    <t>J305</t>
  </si>
  <si>
    <t>WP 10%</t>
  </si>
  <si>
    <t>J307</t>
  </si>
  <si>
    <t>BUDGET SHEET #4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</si>
  <si>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</si>
  <si>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</si>
  <si>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</si>
  <si>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</si>
  <si>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</si>
  <si>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</si>
  <si>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TO ADD FY19 WIOA FUNDS</t>
  </si>
  <si>
    <t>BUDGET SHEET #5 DECEMBER 4, 2018</t>
  </si>
  <si>
    <t>BUDGET SHEET #6</t>
  </si>
  <si>
    <t>REA8 (SERVICE DATE 1.1.18-9.30.19)</t>
  </si>
  <si>
    <t>TO ADD REA8  FUNDS</t>
  </si>
  <si>
    <t>BUDGET SHEET #6 DECEMBER 6, 2018</t>
  </si>
  <si>
    <t>BUDGET SHEET #7</t>
  </si>
  <si>
    <t>J323</t>
  </si>
  <si>
    <t>DOE -ELEMENTARY &amp; SECONDARY ED</t>
  </si>
  <si>
    <t>OCTOBER 1, 2018 - JUNE 30, 2019</t>
  </si>
  <si>
    <t>84.002A</t>
  </si>
  <si>
    <t>7038-0107</t>
  </si>
  <si>
    <t>FV002A1822</t>
  </si>
  <si>
    <t>CT EOL 19CCBTEVETSUI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</si>
  <si>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</si>
  <si>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</si>
  <si>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</si>
  <si>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</si>
  <si>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</si>
  <si>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</si>
  <si>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</si>
  <si>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</si>
  <si>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TO ADD VARIOUS FUNDING</t>
  </si>
  <si>
    <t>DUA HEARINGS</t>
  </si>
  <si>
    <t>WIOA DW STAFF ALLOCATION FOR UI SVS/WIOA OH</t>
  </si>
  <si>
    <t>DTA FUNDING</t>
  </si>
  <si>
    <t xml:space="preserve">4400-1979 </t>
  </si>
  <si>
    <t>SPSS2019</t>
  </si>
  <si>
    <t>J327</t>
  </si>
  <si>
    <t>ELDER AFFAIRS</t>
  </si>
  <si>
    <t>9110-1178</t>
  </si>
  <si>
    <t>SCSEP PY19</t>
  </si>
  <si>
    <t>J316</t>
  </si>
  <si>
    <t>BUDGET SHEET #7 January 8, 2019</t>
  </si>
  <si>
    <t>TRADE (SERVICE DATE 10.1.17-9.30.20)</t>
  </si>
  <si>
    <t>FTRADE2018</t>
  </si>
  <si>
    <t>7003-1010</t>
  </si>
  <si>
    <t>J202</t>
  </si>
  <si>
    <t>CT EOL 19CCBTETRADE</t>
  </si>
  <si>
    <t>BUDGET SHEET #8</t>
  </si>
  <si>
    <t>TO ADD TRADE FUNDS</t>
  </si>
  <si>
    <t>BUDGET SHEET #8 JANUARY 9, 2019</t>
  </si>
  <si>
    <t>BUDGET SHEET #9</t>
  </si>
  <si>
    <t>DOE-CAREER PATHWAYS</t>
  </si>
  <si>
    <t>7035-0002</t>
  </si>
  <si>
    <t>J328</t>
  </si>
  <si>
    <t>TO ADD DOE-CAREER PATHWAYS FUNDS</t>
  </si>
  <si>
    <t>DOE2019B</t>
  </si>
  <si>
    <t>BUDGET SHEET #10</t>
  </si>
  <si>
    <t>JAN 2, 2019-JUNE 30, 2019</t>
  </si>
  <si>
    <t>FH126A18VR</t>
  </si>
  <si>
    <t>4110-3021</t>
  </si>
  <si>
    <t>J322</t>
  </si>
  <si>
    <t>MA COMMISSION FOR THE BLIND</t>
  </si>
  <si>
    <t>F100VR0018</t>
  </si>
  <si>
    <t>4120-0020</t>
  </si>
  <si>
    <t>J321</t>
  </si>
  <si>
    <t>MA REHAB COMMISSION</t>
  </si>
  <si>
    <t>BUDGET SHEET #9 JANUARY 11, 2019</t>
  </si>
  <si>
    <t>TO ADD VARIOUS FUNDS</t>
  </si>
  <si>
    <t>BUDGET SHEET #10 JANUARY 28, 2019</t>
  </si>
  <si>
    <t>BRANDING-INCENTIVE (SERVICE DATE DEC 1, 2018-JUNE 30, 2020)</t>
  </si>
  <si>
    <t>BUDGET SHEET #11</t>
  </si>
  <si>
    <t>TO ADD BRANDING INCENTIVE  FUNDS</t>
  </si>
  <si>
    <t>BUDGET SHEET #11 FEBRUARY 7, 2019</t>
  </si>
  <si>
    <t>FY18 ADULT</t>
  </si>
  <si>
    <t>FWIAADT18B</t>
  </si>
  <si>
    <t>BUDGET SHEET #12</t>
  </si>
  <si>
    <t>TRADE (OCT. 1, 2016 - SEPT. 30, 2019)</t>
  </si>
  <si>
    <t>FTRADE2017 </t>
  </si>
  <si>
    <t>J102</t>
  </si>
  <si>
    <t>BUDGET SHEET #12 FEBRUARY 7, 2019</t>
  </si>
  <si>
    <t>ADMINISTRATIVE ADJUSTMENT</t>
  </si>
  <si>
    <t>TO MOVE BALANCES FROM OLD ENTITY</t>
  </si>
  <si>
    <t>REA9 (SERVICE DATE JAN 1, 2019-DEC 31, 2019)</t>
  </si>
  <si>
    <t>FUIREA19</t>
  </si>
  <si>
    <t>REA9</t>
  </si>
  <si>
    <t>BUDGET SHEET #13</t>
  </si>
  <si>
    <t>TO ADD REA9 FUNDS</t>
  </si>
  <si>
    <t>BUDGET SHEET #13, MARCH 26, 2019</t>
  </si>
  <si>
    <t>BUDGET SHEET #14</t>
  </si>
  <si>
    <t xml:space="preserve">BUDGET SHEET #14, APRIL 2, 2019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</si>
</sst>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44" fontId="9" fillId="0" borderId="11" xfId="44" applyFont="1" applyFill="1" applyBorder="1" applyAlignment="1">
      <alignment horizontal="center"/>
    </xf>
    <xf numFmtId="44" fontId="9" fillId="0" borderId="15" xfId="44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184" fontId="9" fillId="0" borderId="11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4" fontId="9" fillId="0" borderId="12" xfId="44" applyFont="1" applyFill="1" applyBorder="1" applyAlignment="1">
      <alignment horizontal="center"/>
    </xf>
    <xf numFmtId="0" fontId="9" fillId="0" borderId="16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9" fillId="0" borderId="16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PageLayoutView="0" workbookViewId="0" topLeftCell="A1">
      <selection activeCell="V1" sqref="V1:V16384"/>
    </sheetView>
  </sheetViews>
  <sheetFormatPr defaultColWidth="9.140625" defaultRowHeight="12.75"/>
  <cols>
    <col min="1" max="1" width="51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20" width="18.57421875" style="4" hidden="1" customWidth="1"/>
    <col min="21" max="21" width="18.57421875" style="4" customWidth="1"/>
    <col min="22" max="22" width="15.7109375" style="3" hidden="1" customWidth="1"/>
    <col min="23" max="23" width="26.7109375" style="3" bestFit="1" customWidth="1"/>
    <col min="24" max="16384" width="9.140625" style="3" customWidth="1"/>
  </cols>
  <sheetData>
    <row r="1" spans="1:21" ht="20.25">
      <c r="A1" s="3" t="s">
        <v>11</v>
      </c>
      <c r="B1" s="80" t="s">
        <v>10</v>
      </c>
      <c r="C1" s="81"/>
      <c r="D1" s="81"/>
      <c r="E1" s="81"/>
      <c r="F1" s="8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6" ht="20.25">
      <c r="A2" s="54" t="s">
        <v>7</v>
      </c>
      <c r="B2" s="7"/>
      <c r="C2" s="7"/>
      <c r="D2" s="7"/>
      <c r="E2" s="8"/>
      <c r="F2" s="8"/>
    </row>
    <row r="3" spans="1:3" ht="20.25">
      <c r="A3" s="53" t="s">
        <v>21</v>
      </c>
      <c r="C3" s="1"/>
    </row>
    <row r="4" spans="1:3" ht="21" thickBot="1">
      <c r="A4" s="5"/>
      <c r="B4" s="6"/>
      <c r="C4" s="1"/>
    </row>
    <row r="5" spans="1:22" s="10" customFormat="1" ht="30.75" thickBot="1">
      <c r="A5" s="47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55" t="s">
        <v>27</v>
      </c>
      <c r="I5" s="55" t="s">
        <v>31</v>
      </c>
      <c r="J5" s="55" t="s">
        <v>57</v>
      </c>
      <c r="K5" s="55" t="s">
        <v>69</v>
      </c>
      <c r="L5" s="55" t="s">
        <v>72</v>
      </c>
      <c r="M5" s="55" t="s">
        <v>78</v>
      </c>
      <c r="N5" s="55" t="s">
        <v>82</v>
      </c>
      <c r="O5" s="55" t="s">
        <v>115</v>
      </c>
      <c r="P5" s="55" t="s">
        <v>118</v>
      </c>
      <c r="Q5" s="55" t="s">
        <v>124</v>
      </c>
      <c r="R5" s="55" t="s">
        <v>138</v>
      </c>
      <c r="S5" s="55" t="s">
        <v>143</v>
      </c>
      <c r="T5" s="55" t="s">
        <v>153</v>
      </c>
      <c r="U5" s="55" t="s">
        <v>156</v>
      </c>
      <c r="V5" s="9" t="s">
        <v>6</v>
      </c>
    </row>
    <row r="6" spans="1:22" s="20" customFormat="1" ht="16.5" hidden="1">
      <c r="A6" s="40" t="s">
        <v>8</v>
      </c>
      <c r="B6" s="41"/>
      <c r="C6" s="42"/>
      <c r="D6" s="42"/>
      <c r="E6" s="43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2" s="20" customFormat="1" ht="16.5" hidden="1">
      <c r="A7" s="15" t="s">
        <v>22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s="20" customFormat="1" ht="16.5" hidden="1">
      <c r="A8" s="21" t="s">
        <v>18</v>
      </c>
      <c r="B8" s="17" t="s">
        <v>13</v>
      </c>
      <c r="C8" s="50" t="s">
        <v>15</v>
      </c>
      <c r="D8" s="50" t="s">
        <v>14</v>
      </c>
      <c r="E8" s="51" t="s">
        <v>16</v>
      </c>
      <c r="F8" s="15">
        <v>17.278</v>
      </c>
      <c r="G8" s="18">
        <f>17177.66*0.34</f>
        <v>5840.4044</v>
      </c>
      <c r="H8" s="18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5">
        <f>SUM(G8:P8)</f>
        <v>5840.4044</v>
      </c>
    </row>
    <row r="9" spans="1:22" s="20" customFormat="1" ht="16.5" hidden="1">
      <c r="A9" s="21" t="s">
        <v>18</v>
      </c>
      <c r="B9" s="17" t="s">
        <v>13</v>
      </c>
      <c r="C9" s="50" t="s">
        <v>15</v>
      </c>
      <c r="D9" s="50" t="s">
        <v>14</v>
      </c>
      <c r="E9" s="51" t="s">
        <v>17</v>
      </c>
      <c r="F9" s="15">
        <v>17.278</v>
      </c>
      <c r="G9" s="18">
        <f>17177.66*0.66</f>
        <v>11337.2556</v>
      </c>
      <c r="H9" s="18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5">
        <f aca="true" t="shared" si="0" ref="V9:V75">SUM(G9:P9)</f>
        <v>11337.2556</v>
      </c>
    </row>
    <row r="10" spans="1:22" s="20" customFormat="1" ht="16.5" hidden="1">
      <c r="A10" s="52" t="s">
        <v>41</v>
      </c>
      <c r="B10" s="59" t="s">
        <v>50</v>
      </c>
      <c r="C10" s="60" t="s">
        <v>51</v>
      </c>
      <c r="D10" s="15" t="s">
        <v>33</v>
      </c>
      <c r="E10" s="61">
        <v>6301</v>
      </c>
      <c r="F10" s="17">
        <v>17.259</v>
      </c>
      <c r="G10" s="18"/>
      <c r="H10" s="18"/>
      <c r="I10" s="57">
        <f>253972-2</f>
        <v>253970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5">
        <f t="shared" si="0"/>
        <v>253970</v>
      </c>
    </row>
    <row r="11" spans="1:22" s="20" customFormat="1" ht="16.5" hidden="1">
      <c r="A11" s="52" t="s">
        <v>41</v>
      </c>
      <c r="B11" s="17" t="s">
        <v>45</v>
      </c>
      <c r="C11" s="60" t="s">
        <v>51</v>
      </c>
      <c r="D11" s="15" t="s">
        <v>33</v>
      </c>
      <c r="E11" s="61">
        <v>6301</v>
      </c>
      <c r="F11" s="17">
        <v>17.259</v>
      </c>
      <c r="G11" s="18"/>
      <c r="H11" s="18"/>
      <c r="I11" s="57">
        <v>1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5">
        <f t="shared" si="0"/>
        <v>1</v>
      </c>
    </row>
    <row r="12" spans="1:22" s="20" customFormat="1" ht="16.5" hidden="1">
      <c r="A12" s="52" t="s">
        <v>41</v>
      </c>
      <c r="B12" s="17" t="s">
        <v>52</v>
      </c>
      <c r="C12" s="60" t="s">
        <v>51</v>
      </c>
      <c r="D12" s="15" t="s">
        <v>33</v>
      </c>
      <c r="E12" s="61">
        <v>6301</v>
      </c>
      <c r="F12" s="17">
        <v>17.259</v>
      </c>
      <c r="G12" s="18"/>
      <c r="H12" s="18"/>
      <c r="I12" s="57">
        <v>1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65">
        <f t="shared" si="0"/>
        <v>1</v>
      </c>
    </row>
    <row r="13" spans="1:22" s="20" customFormat="1" ht="16.5" hidden="1">
      <c r="A13" s="52" t="s">
        <v>42</v>
      </c>
      <c r="B13" s="17" t="s">
        <v>55</v>
      </c>
      <c r="C13" s="15" t="s">
        <v>46</v>
      </c>
      <c r="D13" s="62" t="s">
        <v>34</v>
      </c>
      <c r="E13" s="17" t="s">
        <v>47</v>
      </c>
      <c r="F13" s="62">
        <v>17.258</v>
      </c>
      <c r="G13" s="18"/>
      <c r="H13" s="18"/>
      <c r="I13" s="57">
        <f>35864-2</f>
        <v>35862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65">
        <f t="shared" si="0"/>
        <v>35862</v>
      </c>
    </row>
    <row r="14" spans="1:22" s="20" customFormat="1" ht="16.5" hidden="1">
      <c r="A14" s="52" t="s">
        <v>43</v>
      </c>
      <c r="B14" s="17" t="s">
        <v>45</v>
      </c>
      <c r="C14" s="15" t="s">
        <v>46</v>
      </c>
      <c r="D14" s="62" t="s">
        <v>34</v>
      </c>
      <c r="E14" s="17" t="s">
        <v>47</v>
      </c>
      <c r="F14" s="62">
        <v>17.258</v>
      </c>
      <c r="G14" s="18"/>
      <c r="H14" s="18"/>
      <c r="I14" s="57">
        <v>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65">
        <f t="shared" si="0"/>
        <v>1</v>
      </c>
    </row>
    <row r="15" spans="1:22" s="20" customFormat="1" ht="16.5" hidden="1">
      <c r="A15" s="52" t="s">
        <v>42</v>
      </c>
      <c r="B15" s="17" t="s">
        <v>52</v>
      </c>
      <c r="C15" s="15" t="s">
        <v>46</v>
      </c>
      <c r="D15" s="62" t="s">
        <v>34</v>
      </c>
      <c r="E15" s="17" t="s">
        <v>47</v>
      </c>
      <c r="F15" s="62">
        <v>17.258</v>
      </c>
      <c r="G15" s="18"/>
      <c r="H15" s="18"/>
      <c r="I15" s="57">
        <v>1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65">
        <f t="shared" si="0"/>
        <v>1</v>
      </c>
    </row>
    <row r="16" spans="1:22" s="20" customFormat="1" ht="16.5" hidden="1">
      <c r="A16" s="52" t="s">
        <v>42</v>
      </c>
      <c r="B16" s="17" t="s">
        <v>73</v>
      </c>
      <c r="C16" s="15" t="s">
        <v>74</v>
      </c>
      <c r="D16" s="62" t="s">
        <v>34</v>
      </c>
      <c r="E16" s="17" t="s">
        <v>47</v>
      </c>
      <c r="F16" s="62">
        <v>17.258</v>
      </c>
      <c r="G16" s="18"/>
      <c r="H16" s="18"/>
      <c r="I16" s="57"/>
      <c r="J16" s="57"/>
      <c r="K16" s="57"/>
      <c r="L16" s="57">
        <f>190622-2</f>
        <v>190620</v>
      </c>
      <c r="M16" s="57"/>
      <c r="N16" s="57"/>
      <c r="O16" s="57"/>
      <c r="P16" s="57"/>
      <c r="Q16" s="57"/>
      <c r="R16" s="57"/>
      <c r="S16" s="57"/>
      <c r="T16" s="57"/>
      <c r="U16" s="57"/>
      <c r="V16" s="65">
        <f t="shared" si="0"/>
        <v>190620</v>
      </c>
    </row>
    <row r="17" spans="1:22" s="20" customFormat="1" ht="16.5" hidden="1">
      <c r="A17" s="52" t="s">
        <v>43</v>
      </c>
      <c r="B17" s="17" t="s">
        <v>45</v>
      </c>
      <c r="C17" s="15" t="s">
        <v>74</v>
      </c>
      <c r="D17" s="62" t="s">
        <v>34</v>
      </c>
      <c r="E17" s="17" t="s">
        <v>47</v>
      </c>
      <c r="F17" s="62">
        <v>17.258</v>
      </c>
      <c r="G17" s="18"/>
      <c r="H17" s="18"/>
      <c r="I17" s="57"/>
      <c r="J17" s="57"/>
      <c r="K17" s="57"/>
      <c r="L17" s="57">
        <v>1</v>
      </c>
      <c r="M17" s="57"/>
      <c r="N17" s="57"/>
      <c r="O17" s="57"/>
      <c r="P17" s="57"/>
      <c r="Q17" s="57"/>
      <c r="R17" s="57"/>
      <c r="S17" s="57"/>
      <c r="T17" s="57"/>
      <c r="U17" s="57"/>
      <c r="V17" s="65">
        <f t="shared" si="0"/>
        <v>1</v>
      </c>
    </row>
    <row r="18" spans="1:22" s="20" customFormat="1" ht="16.5" hidden="1">
      <c r="A18" s="52" t="s">
        <v>42</v>
      </c>
      <c r="B18" s="17" t="s">
        <v>52</v>
      </c>
      <c r="C18" s="15" t="s">
        <v>74</v>
      </c>
      <c r="D18" s="62" t="s">
        <v>34</v>
      </c>
      <c r="E18" s="17" t="s">
        <v>47</v>
      </c>
      <c r="F18" s="62">
        <v>17.258</v>
      </c>
      <c r="G18" s="18"/>
      <c r="H18" s="18"/>
      <c r="I18" s="57"/>
      <c r="J18" s="57"/>
      <c r="K18" s="57"/>
      <c r="L18" s="57">
        <v>1</v>
      </c>
      <c r="M18" s="57"/>
      <c r="N18" s="57"/>
      <c r="O18" s="57"/>
      <c r="P18" s="57"/>
      <c r="Q18" s="57"/>
      <c r="R18" s="57"/>
      <c r="S18" s="57"/>
      <c r="T18" s="57"/>
      <c r="U18" s="57"/>
      <c r="V18" s="65">
        <f t="shared" si="0"/>
        <v>1</v>
      </c>
    </row>
    <row r="19" spans="1:22" s="20" customFormat="1" ht="16.5" hidden="1">
      <c r="A19" s="52" t="s">
        <v>44</v>
      </c>
      <c r="B19" s="17" t="s">
        <v>55</v>
      </c>
      <c r="C19" s="15" t="s">
        <v>48</v>
      </c>
      <c r="D19" s="62" t="s">
        <v>14</v>
      </c>
      <c r="E19" s="17" t="s">
        <v>49</v>
      </c>
      <c r="F19" s="62">
        <v>17.278</v>
      </c>
      <c r="G19" s="18"/>
      <c r="H19" s="18"/>
      <c r="I19" s="57">
        <f>53820-2</f>
        <v>53818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65">
        <f t="shared" si="0"/>
        <v>53818</v>
      </c>
    </row>
    <row r="20" spans="1:22" s="20" customFormat="1" ht="16.5" hidden="1">
      <c r="A20" s="52" t="s">
        <v>44</v>
      </c>
      <c r="B20" s="17" t="s">
        <v>45</v>
      </c>
      <c r="C20" s="15" t="s">
        <v>48</v>
      </c>
      <c r="D20" s="62" t="s">
        <v>14</v>
      </c>
      <c r="E20" s="17" t="s">
        <v>49</v>
      </c>
      <c r="F20" s="62">
        <v>17.278</v>
      </c>
      <c r="G20" s="18"/>
      <c r="H20" s="18"/>
      <c r="I20" s="57">
        <v>1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65">
        <f t="shared" si="0"/>
        <v>1</v>
      </c>
    </row>
    <row r="21" spans="1:22" s="20" customFormat="1" ht="16.5" hidden="1">
      <c r="A21" s="52" t="s">
        <v>44</v>
      </c>
      <c r="B21" s="17" t="s">
        <v>52</v>
      </c>
      <c r="C21" s="15" t="s">
        <v>48</v>
      </c>
      <c r="D21" s="62" t="s">
        <v>14</v>
      </c>
      <c r="E21" s="17" t="s">
        <v>49</v>
      </c>
      <c r="F21" s="62">
        <v>17.278</v>
      </c>
      <c r="G21" s="18"/>
      <c r="H21" s="18"/>
      <c r="I21" s="57">
        <v>1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65">
        <f t="shared" si="0"/>
        <v>1</v>
      </c>
    </row>
    <row r="22" spans="1:22" s="20" customFormat="1" ht="16.5" hidden="1">
      <c r="A22" s="52" t="s">
        <v>44</v>
      </c>
      <c r="B22" s="17" t="s">
        <v>73</v>
      </c>
      <c r="C22" s="15" t="s">
        <v>75</v>
      </c>
      <c r="D22" s="62" t="s">
        <v>14</v>
      </c>
      <c r="E22" s="17" t="s">
        <v>49</v>
      </c>
      <c r="F22" s="62">
        <v>17.278</v>
      </c>
      <c r="G22" s="18"/>
      <c r="H22" s="18"/>
      <c r="I22" s="57"/>
      <c r="J22" s="57"/>
      <c r="K22" s="57"/>
      <c r="L22" s="57">
        <f>255282-2</f>
        <v>255280</v>
      </c>
      <c r="M22" s="57"/>
      <c r="N22" s="57"/>
      <c r="O22" s="57"/>
      <c r="P22" s="57"/>
      <c r="Q22" s="57"/>
      <c r="R22" s="57"/>
      <c r="S22" s="57"/>
      <c r="T22" s="57"/>
      <c r="U22" s="57"/>
      <c r="V22" s="65">
        <f t="shared" si="0"/>
        <v>255280</v>
      </c>
    </row>
    <row r="23" spans="1:22" s="20" customFormat="1" ht="16.5" hidden="1">
      <c r="A23" s="52" t="s">
        <v>44</v>
      </c>
      <c r="B23" s="17" t="s">
        <v>45</v>
      </c>
      <c r="C23" s="15" t="s">
        <v>75</v>
      </c>
      <c r="D23" s="62" t="s">
        <v>14</v>
      </c>
      <c r="E23" s="17" t="s">
        <v>49</v>
      </c>
      <c r="F23" s="62">
        <v>17.278</v>
      </c>
      <c r="G23" s="18"/>
      <c r="H23" s="18"/>
      <c r="I23" s="57"/>
      <c r="J23" s="57"/>
      <c r="K23" s="57"/>
      <c r="L23" s="57">
        <v>1</v>
      </c>
      <c r="M23" s="57"/>
      <c r="N23" s="57"/>
      <c r="O23" s="57"/>
      <c r="P23" s="57"/>
      <c r="Q23" s="57"/>
      <c r="R23" s="57"/>
      <c r="S23" s="57"/>
      <c r="T23" s="57"/>
      <c r="U23" s="57"/>
      <c r="V23" s="65">
        <f t="shared" si="0"/>
        <v>1</v>
      </c>
    </row>
    <row r="24" spans="1:22" s="20" customFormat="1" ht="16.5" hidden="1">
      <c r="A24" s="52" t="s">
        <v>44</v>
      </c>
      <c r="B24" s="17" t="s">
        <v>52</v>
      </c>
      <c r="C24" s="15" t="s">
        <v>75</v>
      </c>
      <c r="D24" s="62" t="s">
        <v>14</v>
      </c>
      <c r="E24" s="17" t="s">
        <v>49</v>
      </c>
      <c r="F24" s="62">
        <v>17.278</v>
      </c>
      <c r="G24" s="18"/>
      <c r="H24" s="18"/>
      <c r="I24" s="57"/>
      <c r="J24" s="57"/>
      <c r="K24" s="57"/>
      <c r="L24" s="57">
        <v>1</v>
      </c>
      <c r="M24" s="57"/>
      <c r="N24" s="57"/>
      <c r="O24" s="57"/>
      <c r="P24" s="57"/>
      <c r="Q24" s="57"/>
      <c r="R24" s="57"/>
      <c r="S24" s="57"/>
      <c r="T24" s="57"/>
      <c r="U24" s="57"/>
      <c r="V24" s="65">
        <f t="shared" si="0"/>
        <v>1</v>
      </c>
    </row>
    <row r="25" spans="1:22" s="20" customFormat="1" ht="16.5" hidden="1">
      <c r="A25" s="52" t="s">
        <v>96</v>
      </c>
      <c r="B25" s="17" t="s">
        <v>13</v>
      </c>
      <c r="C25" s="15" t="s">
        <v>75</v>
      </c>
      <c r="D25" s="62" t="s">
        <v>14</v>
      </c>
      <c r="E25" s="17" t="s">
        <v>97</v>
      </c>
      <c r="F25" s="62">
        <v>17.278</v>
      </c>
      <c r="G25" s="18"/>
      <c r="H25" s="18"/>
      <c r="I25" s="57"/>
      <c r="J25" s="57"/>
      <c r="K25" s="57"/>
      <c r="L25" s="57"/>
      <c r="M25" s="57"/>
      <c r="N25" s="57">
        <v>23634</v>
      </c>
      <c r="O25" s="57"/>
      <c r="P25" s="57"/>
      <c r="Q25" s="57"/>
      <c r="R25" s="57"/>
      <c r="S25" s="57"/>
      <c r="T25" s="57"/>
      <c r="U25" s="57"/>
      <c r="V25" s="65">
        <f t="shared" si="0"/>
        <v>23634</v>
      </c>
    </row>
    <row r="26" spans="1:22" s="20" customFormat="1" ht="16.5" hidden="1">
      <c r="A26" s="73" t="s">
        <v>100</v>
      </c>
      <c r="B26" s="17" t="s">
        <v>13</v>
      </c>
      <c r="C26" s="74" t="s">
        <v>75</v>
      </c>
      <c r="D26" s="62" t="s">
        <v>14</v>
      </c>
      <c r="E26" s="15">
        <v>6308</v>
      </c>
      <c r="F26" s="62">
        <v>17.278</v>
      </c>
      <c r="G26" s="18"/>
      <c r="H26" s="18"/>
      <c r="I26" s="57"/>
      <c r="J26" s="57"/>
      <c r="K26" s="57"/>
      <c r="L26" s="57"/>
      <c r="M26" s="57"/>
      <c r="N26" s="57">
        <f>12146*0.34</f>
        <v>4129.64</v>
      </c>
      <c r="O26" s="57"/>
      <c r="P26" s="57"/>
      <c r="Q26" s="57"/>
      <c r="R26" s="57"/>
      <c r="S26" s="57"/>
      <c r="T26" s="57"/>
      <c r="U26" s="57"/>
      <c r="V26" s="65">
        <f t="shared" si="0"/>
        <v>4129.64</v>
      </c>
    </row>
    <row r="27" spans="1:22" s="20" customFormat="1" ht="16.5" hidden="1">
      <c r="A27" s="73" t="s">
        <v>100</v>
      </c>
      <c r="B27" s="17" t="s">
        <v>13</v>
      </c>
      <c r="C27" s="74" t="s">
        <v>75</v>
      </c>
      <c r="D27" s="62" t="s">
        <v>14</v>
      </c>
      <c r="E27" s="15">
        <v>6309</v>
      </c>
      <c r="F27" s="62">
        <v>17.278</v>
      </c>
      <c r="G27" s="18"/>
      <c r="H27" s="18"/>
      <c r="I27" s="57"/>
      <c r="J27" s="57"/>
      <c r="K27" s="57"/>
      <c r="L27" s="57"/>
      <c r="M27" s="57"/>
      <c r="N27" s="57">
        <f>12146*0.66</f>
        <v>8016.360000000001</v>
      </c>
      <c r="O27" s="57"/>
      <c r="P27" s="57"/>
      <c r="Q27" s="57"/>
      <c r="R27" s="57"/>
      <c r="S27" s="57"/>
      <c r="T27" s="57"/>
      <c r="U27" s="57"/>
      <c r="V27" s="65">
        <f t="shared" si="0"/>
        <v>8016.360000000001</v>
      </c>
    </row>
    <row r="28" spans="1:22" s="20" customFormat="1" ht="30.75" hidden="1">
      <c r="A28" s="77" t="s">
        <v>137</v>
      </c>
      <c r="B28" s="17" t="s">
        <v>55</v>
      </c>
      <c r="C28" s="15" t="s">
        <v>46</v>
      </c>
      <c r="D28" s="62" t="s">
        <v>34</v>
      </c>
      <c r="E28" s="17">
        <v>6318</v>
      </c>
      <c r="F28" s="62">
        <v>17.258</v>
      </c>
      <c r="G28" s="18"/>
      <c r="H28" s="18"/>
      <c r="I28" s="57"/>
      <c r="J28" s="57"/>
      <c r="K28" s="57"/>
      <c r="L28" s="57"/>
      <c r="M28" s="57"/>
      <c r="N28" s="57"/>
      <c r="O28" s="57"/>
      <c r="P28" s="57"/>
      <c r="Q28" s="57"/>
      <c r="R28" s="57">
        <f>18000*0.34-1</f>
        <v>6119</v>
      </c>
      <c r="S28" s="57"/>
      <c r="T28" s="57"/>
      <c r="U28" s="57"/>
      <c r="V28" s="16">
        <f>SUM(Q28:R28)</f>
        <v>6119</v>
      </c>
    </row>
    <row r="29" spans="1:22" s="20" customFormat="1" ht="30.75" hidden="1">
      <c r="A29" s="77" t="s">
        <v>137</v>
      </c>
      <c r="B29" s="17" t="s">
        <v>45</v>
      </c>
      <c r="C29" s="15" t="s">
        <v>46</v>
      </c>
      <c r="D29" s="62" t="s">
        <v>34</v>
      </c>
      <c r="E29" s="17">
        <v>6318</v>
      </c>
      <c r="F29" s="62">
        <v>17.258</v>
      </c>
      <c r="G29" s="18"/>
      <c r="H29" s="18"/>
      <c r="I29" s="57"/>
      <c r="J29" s="57"/>
      <c r="K29" s="57"/>
      <c r="L29" s="57"/>
      <c r="M29" s="57"/>
      <c r="N29" s="57"/>
      <c r="O29" s="57"/>
      <c r="P29" s="57"/>
      <c r="Q29" s="57"/>
      <c r="R29" s="57">
        <v>1</v>
      </c>
      <c r="S29" s="57"/>
      <c r="T29" s="57"/>
      <c r="U29" s="57"/>
      <c r="V29" s="16">
        <f>SUM(Q29:R29)</f>
        <v>1</v>
      </c>
    </row>
    <row r="30" spans="1:22" s="20" customFormat="1" ht="30.75" hidden="1">
      <c r="A30" s="77" t="s">
        <v>137</v>
      </c>
      <c r="B30" s="17" t="s">
        <v>55</v>
      </c>
      <c r="C30" s="15" t="s">
        <v>46</v>
      </c>
      <c r="D30" s="62" t="s">
        <v>34</v>
      </c>
      <c r="E30" s="17">
        <v>6319</v>
      </c>
      <c r="F30" s="62">
        <v>17.258</v>
      </c>
      <c r="G30" s="18"/>
      <c r="H30" s="18"/>
      <c r="I30" s="57"/>
      <c r="J30" s="57"/>
      <c r="K30" s="57"/>
      <c r="L30" s="57"/>
      <c r="M30" s="57"/>
      <c r="N30" s="57"/>
      <c r="O30" s="57"/>
      <c r="P30" s="57"/>
      <c r="Q30" s="57"/>
      <c r="R30" s="57">
        <f>18000*0.66-1</f>
        <v>11879</v>
      </c>
      <c r="S30" s="57"/>
      <c r="T30" s="57"/>
      <c r="U30" s="57"/>
      <c r="V30" s="16">
        <f>SUM(Q30:R30)</f>
        <v>11879</v>
      </c>
    </row>
    <row r="31" spans="1:22" s="20" customFormat="1" ht="30.75" hidden="1">
      <c r="A31" s="77" t="s">
        <v>137</v>
      </c>
      <c r="B31" s="17" t="s">
        <v>45</v>
      </c>
      <c r="C31" s="15" t="s">
        <v>46</v>
      </c>
      <c r="D31" s="62" t="s">
        <v>34</v>
      </c>
      <c r="E31" s="17">
        <v>6319</v>
      </c>
      <c r="F31" s="62">
        <v>17.258</v>
      </c>
      <c r="G31" s="18"/>
      <c r="H31" s="18"/>
      <c r="I31" s="57"/>
      <c r="J31" s="57"/>
      <c r="K31" s="57"/>
      <c r="L31" s="57"/>
      <c r="M31" s="57"/>
      <c r="N31" s="57"/>
      <c r="O31" s="57"/>
      <c r="P31" s="57"/>
      <c r="Q31" s="57"/>
      <c r="R31" s="57">
        <v>1</v>
      </c>
      <c r="S31" s="57"/>
      <c r="T31" s="57"/>
      <c r="U31" s="57"/>
      <c r="V31" s="16">
        <f>SUM(Q31:R31)</f>
        <v>1</v>
      </c>
    </row>
    <row r="32" spans="1:22" s="20" customFormat="1" ht="16.5" hidden="1">
      <c r="A32" s="77"/>
      <c r="B32" s="17"/>
      <c r="C32" s="15"/>
      <c r="D32" s="62"/>
      <c r="E32" s="17"/>
      <c r="F32" s="62"/>
      <c r="G32" s="18"/>
      <c r="H32" s="1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16"/>
    </row>
    <row r="33" spans="1:22" s="20" customFormat="1" ht="16.5" hidden="1">
      <c r="A33" s="21" t="s">
        <v>141</v>
      </c>
      <c r="B33" s="17" t="s">
        <v>13</v>
      </c>
      <c r="C33" s="78" t="s">
        <v>142</v>
      </c>
      <c r="D33" s="78" t="s">
        <v>34</v>
      </c>
      <c r="E33" s="78">
        <v>6202</v>
      </c>
      <c r="F33" s="78">
        <v>17.258</v>
      </c>
      <c r="G33" s="18"/>
      <c r="H33" s="1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>
        <v>500.85</v>
      </c>
      <c r="T33" s="57"/>
      <c r="U33" s="57"/>
      <c r="V33" s="16">
        <f>SUM(S33)</f>
        <v>500.85</v>
      </c>
    </row>
    <row r="34" spans="1:22" s="20" customFormat="1" ht="16.5" hidden="1">
      <c r="A34" s="40" t="s">
        <v>8</v>
      </c>
      <c r="B34" s="17"/>
      <c r="C34" s="50"/>
      <c r="D34" s="50"/>
      <c r="E34" s="51"/>
      <c r="F34" s="15"/>
      <c r="G34" s="18"/>
      <c r="H34" s="1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5">
        <f t="shared" si="0"/>
        <v>0</v>
      </c>
    </row>
    <row r="35" spans="1:22" s="20" customFormat="1" ht="16.5" hidden="1">
      <c r="A35" s="15" t="s">
        <v>30</v>
      </c>
      <c r="B35" s="17"/>
      <c r="C35" s="50"/>
      <c r="D35" s="50"/>
      <c r="E35" s="51"/>
      <c r="F35" s="15"/>
      <c r="G35" s="18"/>
      <c r="H35" s="1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65">
        <f t="shared" si="0"/>
        <v>0</v>
      </c>
    </row>
    <row r="36" spans="1:22" s="20" customFormat="1" ht="16.5" hidden="1">
      <c r="A36" s="52" t="s">
        <v>26</v>
      </c>
      <c r="B36" s="17" t="s">
        <v>13</v>
      </c>
      <c r="C36" s="50" t="s">
        <v>25</v>
      </c>
      <c r="D36" s="50" t="s">
        <v>24</v>
      </c>
      <c r="E36" s="51" t="s">
        <v>23</v>
      </c>
      <c r="F36" s="15">
        <v>17.225</v>
      </c>
      <c r="G36" s="18"/>
      <c r="H36" s="18">
        <v>2179.31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>
        <v>4190.98</v>
      </c>
      <c r="T36" s="57"/>
      <c r="U36" s="57"/>
      <c r="V36" s="65">
        <f>SUM(H36:S36)</f>
        <v>6370.289999999999</v>
      </c>
    </row>
    <row r="37" spans="1:22" s="20" customFormat="1" ht="16.5" hidden="1">
      <c r="A37" s="52" t="s">
        <v>79</v>
      </c>
      <c r="B37" s="17" t="s">
        <v>13</v>
      </c>
      <c r="C37" s="50" t="s">
        <v>25</v>
      </c>
      <c r="D37" s="50" t="s">
        <v>24</v>
      </c>
      <c r="E37" s="51" t="s">
        <v>23</v>
      </c>
      <c r="F37" s="15">
        <v>17.225</v>
      </c>
      <c r="G37" s="18"/>
      <c r="H37" s="18"/>
      <c r="I37" s="57"/>
      <c r="J37" s="57"/>
      <c r="K37" s="57"/>
      <c r="L37" s="57"/>
      <c r="M37" s="57">
        <f>3537.78-1</f>
        <v>3536.78</v>
      </c>
      <c r="N37" s="57"/>
      <c r="O37" s="57"/>
      <c r="P37" s="57"/>
      <c r="Q37" s="57"/>
      <c r="R37" s="57"/>
      <c r="V37" s="65">
        <f t="shared" si="0"/>
        <v>3536.78</v>
      </c>
    </row>
    <row r="38" spans="1:22" s="20" customFormat="1" ht="16.5" hidden="1">
      <c r="A38" s="52" t="s">
        <v>79</v>
      </c>
      <c r="B38" s="17" t="s">
        <v>45</v>
      </c>
      <c r="C38" s="50" t="s">
        <v>25</v>
      </c>
      <c r="D38" s="50" t="s">
        <v>24</v>
      </c>
      <c r="E38" s="51" t="s">
        <v>23</v>
      </c>
      <c r="F38" s="15">
        <v>17.225</v>
      </c>
      <c r="G38" s="18"/>
      <c r="H38" s="18"/>
      <c r="I38" s="57"/>
      <c r="J38" s="57"/>
      <c r="K38" s="57"/>
      <c r="L38" s="57"/>
      <c r="M38" s="57">
        <v>1</v>
      </c>
      <c r="N38" s="57"/>
      <c r="O38" s="57"/>
      <c r="P38" s="57"/>
      <c r="Q38" s="57"/>
      <c r="R38" s="57"/>
      <c r="S38" s="57"/>
      <c r="T38" s="57"/>
      <c r="U38" s="57"/>
      <c r="V38" s="65">
        <f t="shared" si="0"/>
        <v>1</v>
      </c>
    </row>
    <row r="39" spans="1:22" s="20" customFormat="1" ht="16.5" hidden="1">
      <c r="A39" s="21" t="s">
        <v>150</v>
      </c>
      <c r="B39" s="17" t="s">
        <v>13</v>
      </c>
      <c r="C39" s="15" t="s">
        <v>151</v>
      </c>
      <c r="D39" s="15" t="s">
        <v>24</v>
      </c>
      <c r="E39" s="15" t="s">
        <v>152</v>
      </c>
      <c r="F39" s="15">
        <v>17.225</v>
      </c>
      <c r="G39" s="18"/>
      <c r="H39" s="1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>
        <f>14797.79-1</f>
        <v>14796.79</v>
      </c>
      <c r="U39" s="57"/>
      <c r="V39" s="16">
        <f>SUM(S39:T39)</f>
        <v>14796.79</v>
      </c>
    </row>
    <row r="40" spans="1:22" s="20" customFormat="1" ht="16.5" hidden="1">
      <c r="A40" s="21" t="s">
        <v>150</v>
      </c>
      <c r="B40" s="17" t="s">
        <v>45</v>
      </c>
      <c r="C40" s="15" t="s">
        <v>151</v>
      </c>
      <c r="D40" s="15" t="s">
        <v>24</v>
      </c>
      <c r="E40" s="15" t="s">
        <v>152</v>
      </c>
      <c r="F40" s="15">
        <v>17.225</v>
      </c>
      <c r="G40" s="18"/>
      <c r="H40" s="1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>
        <v>1</v>
      </c>
      <c r="U40" s="57"/>
      <c r="V40" s="16">
        <f>SUM(S40:T40)</f>
        <v>1</v>
      </c>
    </row>
    <row r="41" spans="1:22" s="20" customFormat="1" ht="16.5" hidden="1">
      <c r="A41" s="52"/>
      <c r="B41" s="17"/>
      <c r="C41" s="50"/>
      <c r="D41" s="50"/>
      <c r="E41" s="51"/>
      <c r="F41" s="15"/>
      <c r="G41" s="18"/>
      <c r="H41" s="1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65">
        <f t="shared" si="0"/>
        <v>0</v>
      </c>
    </row>
    <row r="42" spans="1:22" s="20" customFormat="1" ht="16.5">
      <c r="A42" s="40" t="s">
        <v>8</v>
      </c>
      <c r="B42" s="17"/>
      <c r="C42" s="50"/>
      <c r="D42" s="50"/>
      <c r="E42" s="51"/>
      <c r="F42" s="15"/>
      <c r="G42" s="18"/>
      <c r="H42" s="18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65">
        <f t="shared" si="0"/>
        <v>0</v>
      </c>
    </row>
    <row r="43" spans="1:22" s="20" customFormat="1" ht="16.5">
      <c r="A43" s="15" t="s">
        <v>56</v>
      </c>
      <c r="B43" s="17"/>
      <c r="C43" s="50"/>
      <c r="D43" s="50"/>
      <c r="E43" s="51"/>
      <c r="F43" s="15"/>
      <c r="G43" s="18"/>
      <c r="H43" s="1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5">
        <f t="shared" si="0"/>
        <v>0</v>
      </c>
    </row>
    <row r="44" spans="1:22" s="20" customFormat="1" ht="17.25" thickBot="1">
      <c r="A44" s="63" t="s">
        <v>58</v>
      </c>
      <c r="B44" s="17" t="s">
        <v>55</v>
      </c>
      <c r="C44" s="50" t="s">
        <v>61</v>
      </c>
      <c r="D44" s="50" t="s">
        <v>59</v>
      </c>
      <c r="E44" s="50" t="s">
        <v>62</v>
      </c>
      <c r="F44" s="17" t="s">
        <v>60</v>
      </c>
      <c r="G44" s="18"/>
      <c r="H44" s="18"/>
      <c r="I44" s="57"/>
      <c r="J44" s="64">
        <v>115170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57">
        <v>-2</v>
      </c>
      <c r="V44" s="65">
        <f>SUM(G44:U44)</f>
        <v>115168</v>
      </c>
    </row>
    <row r="45" spans="1:24" s="20" customFormat="1" ht="16.5" hidden="1">
      <c r="A45" s="63" t="s">
        <v>101</v>
      </c>
      <c r="B45" s="17" t="s">
        <v>13</v>
      </c>
      <c r="C45" s="62" t="s">
        <v>103</v>
      </c>
      <c r="D45" s="62" t="s">
        <v>102</v>
      </c>
      <c r="E45" s="62" t="s">
        <v>104</v>
      </c>
      <c r="F45" s="17" t="s">
        <v>60</v>
      </c>
      <c r="G45" s="18"/>
      <c r="H45" s="18"/>
      <c r="I45" s="57"/>
      <c r="J45" s="57"/>
      <c r="K45" s="57"/>
      <c r="L45" s="57"/>
      <c r="M45" s="57"/>
      <c r="N45" s="57">
        <v>31055.96</v>
      </c>
      <c r="O45" s="57"/>
      <c r="P45" s="57"/>
      <c r="Q45" s="57"/>
      <c r="R45" s="57"/>
      <c r="S45" s="57"/>
      <c r="T45" s="57"/>
      <c r="U45" s="57"/>
      <c r="V45" s="65">
        <f t="shared" si="0"/>
        <v>31055.96</v>
      </c>
      <c r="X45" s="72"/>
    </row>
    <row r="46" spans="1:22" s="20" customFormat="1" ht="16.5" hidden="1">
      <c r="A46" s="71"/>
      <c r="B46" s="17"/>
      <c r="C46" s="62"/>
      <c r="D46" s="62"/>
      <c r="E46" s="62"/>
      <c r="F46" s="17"/>
      <c r="G46" s="18"/>
      <c r="H46" s="1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65">
        <f t="shared" si="0"/>
        <v>0</v>
      </c>
    </row>
    <row r="47" spans="1:22" s="20" customFormat="1" ht="16.5" hidden="1">
      <c r="A47" s="40" t="s">
        <v>8</v>
      </c>
      <c r="B47" s="56"/>
      <c r="C47" s="56"/>
      <c r="D47" s="56"/>
      <c r="E47" s="56"/>
      <c r="F47" s="56"/>
      <c r="G47" s="18"/>
      <c r="H47" s="18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65">
        <f t="shared" si="0"/>
        <v>0</v>
      </c>
    </row>
    <row r="48" spans="1:22" s="20" customFormat="1" ht="16.5" hidden="1">
      <c r="A48" s="15" t="s">
        <v>32</v>
      </c>
      <c r="B48" s="56"/>
      <c r="C48" s="56"/>
      <c r="D48" s="56"/>
      <c r="E48" s="56"/>
      <c r="F48" s="56"/>
      <c r="G48" s="18"/>
      <c r="H48" s="1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65">
        <f t="shared" si="0"/>
        <v>0</v>
      </c>
    </row>
    <row r="49" spans="1:22" s="20" customFormat="1" ht="16.5" hidden="1">
      <c r="A49" s="21" t="s">
        <v>35</v>
      </c>
      <c r="B49" s="17" t="s">
        <v>13</v>
      </c>
      <c r="C49" s="50" t="s">
        <v>36</v>
      </c>
      <c r="D49" s="50" t="s">
        <v>37</v>
      </c>
      <c r="E49" s="51" t="s">
        <v>38</v>
      </c>
      <c r="F49" s="17" t="s">
        <v>39</v>
      </c>
      <c r="G49" s="18"/>
      <c r="H49" s="18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65">
        <f t="shared" si="0"/>
        <v>0</v>
      </c>
    </row>
    <row r="50" spans="1:22" s="20" customFormat="1" ht="16.5" hidden="1">
      <c r="A50" s="21" t="s">
        <v>35</v>
      </c>
      <c r="B50" s="17" t="s">
        <v>13</v>
      </c>
      <c r="C50" s="50" t="s">
        <v>65</v>
      </c>
      <c r="D50" s="50" t="s">
        <v>37</v>
      </c>
      <c r="E50" s="51" t="s">
        <v>66</v>
      </c>
      <c r="F50" s="17">
        <v>17.207</v>
      </c>
      <c r="G50" s="18"/>
      <c r="H50" s="18"/>
      <c r="I50" s="57"/>
      <c r="J50" s="57"/>
      <c r="K50" s="57">
        <f>18753-2</f>
        <v>18751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65">
        <f t="shared" si="0"/>
        <v>18751</v>
      </c>
    </row>
    <row r="51" spans="1:22" s="20" customFormat="1" ht="16.5" hidden="1">
      <c r="A51" s="21" t="s">
        <v>35</v>
      </c>
      <c r="B51" s="17" t="s">
        <v>45</v>
      </c>
      <c r="C51" s="50" t="s">
        <v>65</v>
      </c>
      <c r="D51" s="50" t="s">
        <v>37</v>
      </c>
      <c r="E51" s="51" t="s">
        <v>66</v>
      </c>
      <c r="F51" s="17">
        <v>17.207</v>
      </c>
      <c r="G51" s="18"/>
      <c r="H51" s="18"/>
      <c r="I51" s="57"/>
      <c r="J51" s="57"/>
      <c r="K51" s="57">
        <v>1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65">
        <f t="shared" si="0"/>
        <v>1</v>
      </c>
    </row>
    <row r="52" spans="1:22" s="20" customFormat="1" ht="16.5" hidden="1">
      <c r="A52" s="21" t="s">
        <v>35</v>
      </c>
      <c r="B52" s="17" t="s">
        <v>52</v>
      </c>
      <c r="C52" s="50" t="s">
        <v>65</v>
      </c>
      <c r="D52" s="50" t="s">
        <v>37</v>
      </c>
      <c r="E52" s="51" t="s">
        <v>66</v>
      </c>
      <c r="F52" s="17">
        <v>17.207</v>
      </c>
      <c r="G52" s="18"/>
      <c r="H52" s="18"/>
      <c r="I52" s="57"/>
      <c r="J52" s="57"/>
      <c r="K52" s="57">
        <v>1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65">
        <f t="shared" si="0"/>
        <v>1</v>
      </c>
    </row>
    <row r="53" spans="1:22" s="20" customFormat="1" ht="16.5" hidden="1">
      <c r="A53" s="21" t="s">
        <v>67</v>
      </c>
      <c r="B53" s="17" t="s">
        <v>13</v>
      </c>
      <c r="C53" s="50" t="s">
        <v>65</v>
      </c>
      <c r="D53" s="50" t="s">
        <v>37</v>
      </c>
      <c r="E53" s="51" t="s">
        <v>68</v>
      </c>
      <c r="F53" s="17" t="s">
        <v>39</v>
      </c>
      <c r="G53" s="18"/>
      <c r="H53" s="18"/>
      <c r="I53" s="57"/>
      <c r="J53" s="57"/>
      <c r="K53" s="57">
        <f>2066-2</f>
        <v>2064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65">
        <f t="shared" si="0"/>
        <v>2064</v>
      </c>
    </row>
    <row r="54" spans="1:22" s="20" customFormat="1" ht="16.5" hidden="1">
      <c r="A54" s="21" t="s">
        <v>67</v>
      </c>
      <c r="B54" s="17" t="s">
        <v>45</v>
      </c>
      <c r="C54" s="50" t="s">
        <v>65</v>
      </c>
      <c r="D54" s="50" t="s">
        <v>37</v>
      </c>
      <c r="E54" s="51" t="s">
        <v>68</v>
      </c>
      <c r="F54" s="17" t="s">
        <v>39</v>
      </c>
      <c r="G54" s="18"/>
      <c r="H54" s="18"/>
      <c r="I54" s="57"/>
      <c r="J54" s="57"/>
      <c r="K54" s="57">
        <v>1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65">
        <f t="shared" si="0"/>
        <v>1</v>
      </c>
    </row>
    <row r="55" spans="1:22" s="20" customFormat="1" ht="16.5" hidden="1">
      <c r="A55" s="21" t="s">
        <v>67</v>
      </c>
      <c r="B55" s="17" t="s">
        <v>52</v>
      </c>
      <c r="C55" s="50" t="s">
        <v>65</v>
      </c>
      <c r="D55" s="50" t="s">
        <v>37</v>
      </c>
      <c r="E55" s="51" t="s">
        <v>68</v>
      </c>
      <c r="F55" s="17" t="s">
        <v>39</v>
      </c>
      <c r="G55" s="18"/>
      <c r="H55" s="18"/>
      <c r="I55" s="57"/>
      <c r="J55" s="57"/>
      <c r="K55" s="57">
        <v>1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65">
        <f t="shared" si="0"/>
        <v>1</v>
      </c>
    </row>
    <row r="56" spans="1:22" s="20" customFormat="1" ht="16.5" hidden="1">
      <c r="A56" s="66" t="s">
        <v>84</v>
      </c>
      <c r="B56" s="67" t="s">
        <v>85</v>
      </c>
      <c r="C56" s="68" t="s">
        <v>88</v>
      </c>
      <c r="D56" s="68" t="s">
        <v>87</v>
      </c>
      <c r="E56" s="69" t="s">
        <v>83</v>
      </c>
      <c r="F56" s="67" t="s">
        <v>86</v>
      </c>
      <c r="G56" s="34"/>
      <c r="H56" s="34"/>
      <c r="I56" s="70"/>
      <c r="J56" s="70"/>
      <c r="K56" s="70"/>
      <c r="L56" s="70"/>
      <c r="M56" s="70"/>
      <c r="N56" s="70">
        <v>2999.04</v>
      </c>
      <c r="O56" s="70"/>
      <c r="P56" s="70"/>
      <c r="Q56" s="70"/>
      <c r="R56" s="70"/>
      <c r="S56" s="70"/>
      <c r="T56" s="70"/>
      <c r="U56" s="70"/>
      <c r="V56" s="65">
        <f t="shared" si="0"/>
        <v>2999.04</v>
      </c>
    </row>
    <row r="57" spans="1:22" s="20" customFormat="1" ht="16.5" hidden="1">
      <c r="A57" s="66" t="s">
        <v>105</v>
      </c>
      <c r="B57" s="17" t="s">
        <v>13</v>
      </c>
      <c r="C57" s="62" t="s">
        <v>107</v>
      </c>
      <c r="D57" s="62" t="s">
        <v>106</v>
      </c>
      <c r="E57" s="62" t="s">
        <v>108</v>
      </c>
      <c r="F57" s="17" t="s">
        <v>60</v>
      </c>
      <c r="G57" s="34"/>
      <c r="H57" s="34"/>
      <c r="I57" s="70"/>
      <c r="J57" s="70"/>
      <c r="K57" s="70"/>
      <c r="L57" s="70"/>
      <c r="M57" s="70"/>
      <c r="N57" s="70">
        <v>1334.86</v>
      </c>
      <c r="O57" s="70"/>
      <c r="P57" s="70"/>
      <c r="Q57" s="70"/>
      <c r="R57" s="70"/>
      <c r="S57" s="70"/>
      <c r="T57" s="70"/>
      <c r="U57" s="70"/>
      <c r="V57" s="65">
        <f t="shared" si="0"/>
        <v>1334.86</v>
      </c>
    </row>
    <row r="58" spans="1:22" s="20" customFormat="1" ht="16.5" hidden="1">
      <c r="A58" s="66" t="s">
        <v>119</v>
      </c>
      <c r="B58" s="17" t="s">
        <v>13</v>
      </c>
      <c r="C58" s="76" t="s">
        <v>123</v>
      </c>
      <c r="D58" s="76" t="s">
        <v>120</v>
      </c>
      <c r="E58" s="76" t="s">
        <v>121</v>
      </c>
      <c r="F58" s="67" t="s">
        <v>60</v>
      </c>
      <c r="G58" s="34"/>
      <c r="H58" s="34"/>
      <c r="I58" s="70"/>
      <c r="J58" s="70"/>
      <c r="K58" s="70"/>
      <c r="L58" s="70"/>
      <c r="M58" s="70"/>
      <c r="N58" s="70"/>
      <c r="O58" s="70"/>
      <c r="P58" s="70">
        <v>3999</v>
      </c>
      <c r="Q58" s="70"/>
      <c r="R58" s="70"/>
      <c r="S58" s="70"/>
      <c r="T58" s="70"/>
      <c r="U58" s="70"/>
      <c r="V58" s="65">
        <f t="shared" si="0"/>
        <v>3999</v>
      </c>
    </row>
    <row r="59" spans="1:22" s="20" customFormat="1" ht="16.5" hidden="1">
      <c r="A59" s="66" t="s">
        <v>129</v>
      </c>
      <c r="B59" s="67" t="s">
        <v>125</v>
      </c>
      <c r="C59" s="76" t="s">
        <v>126</v>
      </c>
      <c r="D59" s="76" t="s">
        <v>127</v>
      </c>
      <c r="E59" s="76" t="s">
        <v>128</v>
      </c>
      <c r="F59" s="67" t="s">
        <v>60</v>
      </c>
      <c r="G59" s="34"/>
      <c r="H59" s="34"/>
      <c r="I59" s="70"/>
      <c r="J59" s="70"/>
      <c r="K59" s="70"/>
      <c r="L59" s="70"/>
      <c r="M59" s="70"/>
      <c r="N59" s="70"/>
      <c r="O59" s="70"/>
      <c r="P59" s="70"/>
      <c r="Q59" s="70">
        <v>909</v>
      </c>
      <c r="R59" s="70"/>
      <c r="S59" s="70"/>
      <c r="T59" s="70"/>
      <c r="U59" s="70"/>
      <c r="V59" s="16">
        <f>Q59</f>
        <v>909</v>
      </c>
    </row>
    <row r="60" spans="1:22" s="20" customFormat="1" ht="16.5" hidden="1">
      <c r="A60" s="66" t="s">
        <v>133</v>
      </c>
      <c r="B60" s="17" t="s">
        <v>13</v>
      </c>
      <c r="C60" s="76" t="s">
        <v>130</v>
      </c>
      <c r="D60" s="76" t="s">
        <v>131</v>
      </c>
      <c r="E60" s="76" t="s">
        <v>132</v>
      </c>
      <c r="F60" s="67" t="s">
        <v>60</v>
      </c>
      <c r="G60" s="34"/>
      <c r="H60" s="34"/>
      <c r="I60" s="70"/>
      <c r="J60" s="70"/>
      <c r="K60" s="70"/>
      <c r="L60" s="70"/>
      <c r="M60" s="70"/>
      <c r="N60" s="70"/>
      <c r="O60" s="70"/>
      <c r="P60" s="70"/>
      <c r="Q60" s="70">
        <v>9892.02</v>
      </c>
      <c r="R60" s="70"/>
      <c r="S60" s="70"/>
      <c r="T60" s="70"/>
      <c r="U60" s="70"/>
      <c r="V60" s="16">
        <f>Q60</f>
        <v>9892.02</v>
      </c>
    </row>
    <row r="61" spans="1:22" s="20" customFormat="1" ht="16.5" hidden="1">
      <c r="A61" s="66"/>
      <c r="B61" s="67"/>
      <c r="C61" s="76"/>
      <c r="D61" s="76"/>
      <c r="E61" s="76"/>
      <c r="F61" s="67"/>
      <c r="G61" s="34"/>
      <c r="H61" s="34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65"/>
    </row>
    <row r="62" spans="1:22" s="20" customFormat="1" ht="16.5" hidden="1">
      <c r="A62" s="21"/>
      <c r="B62" s="67"/>
      <c r="C62" s="68"/>
      <c r="D62" s="68"/>
      <c r="E62" s="69"/>
      <c r="F62" s="67"/>
      <c r="G62" s="34"/>
      <c r="H62" s="34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65">
        <f t="shared" si="0"/>
        <v>0</v>
      </c>
    </row>
    <row r="63" spans="1:22" s="20" customFormat="1" ht="16.5" hidden="1">
      <c r="A63" s="40" t="s">
        <v>8</v>
      </c>
      <c r="B63" s="67"/>
      <c r="C63" s="68"/>
      <c r="D63" s="68"/>
      <c r="E63" s="69"/>
      <c r="F63" s="67"/>
      <c r="G63" s="34"/>
      <c r="H63" s="34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65">
        <f t="shared" si="0"/>
        <v>0</v>
      </c>
    </row>
    <row r="64" spans="1:22" s="20" customFormat="1" ht="16.5" hidden="1">
      <c r="A64" s="15" t="s">
        <v>89</v>
      </c>
      <c r="B64" s="67"/>
      <c r="C64" s="68"/>
      <c r="D64" s="68"/>
      <c r="E64" s="69"/>
      <c r="F64" s="67"/>
      <c r="G64" s="34"/>
      <c r="H64" s="34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65">
        <f t="shared" si="0"/>
        <v>0</v>
      </c>
    </row>
    <row r="65" spans="1:22" s="20" customFormat="1" ht="16.5" hidden="1">
      <c r="A65" s="71" t="s">
        <v>90</v>
      </c>
      <c r="B65" s="17" t="s">
        <v>55</v>
      </c>
      <c r="C65" s="50" t="s">
        <v>91</v>
      </c>
      <c r="D65" s="50" t="s">
        <v>92</v>
      </c>
      <c r="E65" s="51" t="s">
        <v>93</v>
      </c>
      <c r="F65" s="61">
        <v>17.801</v>
      </c>
      <c r="G65" s="34"/>
      <c r="H65" s="34"/>
      <c r="I65" s="70"/>
      <c r="J65" s="70"/>
      <c r="K65" s="70"/>
      <c r="L65" s="70"/>
      <c r="M65" s="70"/>
      <c r="N65" s="70">
        <f>8428-2</f>
        <v>8426</v>
      </c>
      <c r="O65" s="70"/>
      <c r="P65" s="70"/>
      <c r="Q65" s="70"/>
      <c r="R65" s="70"/>
      <c r="S65" s="70"/>
      <c r="T65" s="70"/>
      <c r="U65" s="70"/>
      <c r="V65" s="65">
        <f t="shared" si="0"/>
        <v>8426</v>
      </c>
    </row>
    <row r="66" spans="1:22" s="20" customFormat="1" ht="16.5" hidden="1">
      <c r="A66" s="71" t="s">
        <v>90</v>
      </c>
      <c r="B66" s="17" t="s">
        <v>45</v>
      </c>
      <c r="C66" s="50" t="s">
        <v>91</v>
      </c>
      <c r="D66" s="50" t="s">
        <v>92</v>
      </c>
      <c r="E66" s="51" t="s">
        <v>93</v>
      </c>
      <c r="F66" s="61">
        <v>17.801</v>
      </c>
      <c r="G66" s="34"/>
      <c r="H66" s="34"/>
      <c r="I66" s="70"/>
      <c r="J66" s="70"/>
      <c r="K66" s="70"/>
      <c r="L66" s="70"/>
      <c r="M66" s="70"/>
      <c r="N66" s="70">
        <v>1</v>
      </c>
      <c r="O66" s="70"/>
      <c r="P66" s="70"/>
      <c r="Q66" s="70"/>
      <c r="R66" s="70"/>
      <c r="S66" s="70"/>
      <c r="T66" s="70"/>
      <c r="U66" s="70"/>
      <c r="V66" s="65">
        <f t="shared" si="0"/>
        <v>1</v>
      </c>
    </row>
    <row r="67" spans="1:23" s="20" customFormat="1" ht="16.5" hidden="1">
      <c r="A67" s="71" t="s">
        <v>90</v>
      </c>
      <c r="B67" s="17" t="s">
        <v>52</v>
      </c>
      <c r="C67" s="50" t="s">
        <v>91</v>
      </c>
      <c r="D67" s="50" t="s">
        <v>92</v>
      </c>
      <c r="E67" s="51" t="s">
        <v>93</v>
      </c>
      <c r="F67" s="61">
        <v>17.801</v>
      </c>
      <c r="G67" s="34"/>
      <c r="H67" s="34"/>
      <c r="I67" s="70"/>
      <c r="J67" s="70"/>
      <c r="K67" s="70"/>
      <c r="L67" s="70"/>
      <c r="M67" s="70"/>
      <c r="N67" s="70">
        <v>1</v>
      </c>
      <c r="O67" s="70"/>
      <c r="P67" s="70"/>
      <c r="Q67" s="70"/>
      <c r="R67" s="70"/>
      <c r="S67" s="70"/>
      <c r="T67" s="70"/>
      <c r="U67" s="70"/>
      <c r="V67" s="65">
        <f t="shared" si="0"/>
        <v>1</v>
      </c>
      <c r="W67" s="72"/>
    </row>
    <row r="68" spans="1:22" s="20" customFormat="1" ht="16.5" hidden="1">
      <c r="A68" s="52" t="s">
        <v>99</v>
      </c>
      <c r="B68" s="17" t="s">
        <v>55</v>
      </c>
      <c r="C68" s="68" t="s">
        <v>94</v>
      </c>
      <c r="D68" s="68" t="s">
        <v>24</v>
      </c>
      <c r="E68" s="68" t="s">
        <v>95</v>
      </c>
      <c r="F68" s="17">
        <v>17.225</v>
      </c>
      <c r="G68" s="34"/>
      <c r="H68" s="34"/>
      <c r="I68" s="70"/>
      <c r="J68" s="70"/>
      <c r="K68" s="70"/>
      <c r="L68" s="70"/>
      <c r="M68" s="70"/>
      <c r="N68" s="70">
        <v>11062</v>
      </c>
      <c r="O68" s="70"/>
      <c r="P68" s="70"/>
      <c r="Q68" s="70"/>
      <c r="R68" s="70"/>
      <c r="S68" s="70"/>
      <c r="T68" s="70"/>
      <c r="U68" s="70"/>
      <c r="V68" s="65">
        <f t="shared" si="0"/>
        <v>11062</v>
      </c>
    </row>
    <row r="69" spans="1:22" s="20" customFormat="1" ht="16.5" hidden="1">
      <c r="A69" s="21"/>
      <c r="B69" s="17"/>
      <c r="C69" s="68"/>
      <c r="D69" s="68"/>
      <c r="E69" s="68"/>
      <c r="F69" s="67"/>
      <c r="G69" s="34"/>
      <c r="H69" s="34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65">
        <f t="shared" si="0"/>
        <v>0</v>
      </c>
    </row>
    <row r="70" spans="1:22" s="20" customFormat="1" ht="16.5" hidden="1">
      <c r="A70" s="21"/>
      <c r="B70" s="17"/>
      <c r="C70" s="68"/>
      <c r="D70" s="68"/>
      <c r="E70" s="68"/>
      <c r="F70" s="67"/>
      <c r="G70" s="34"/>
      <c r="H70" s="34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65">
        <f t="shared" si="0"/>
        <v>0</v>
      </c>
    </row>
    <row r="71" spans="1:22" s="20" customFormat="1" ht="16.5" hidden="1">
      <c r="A71" s="40" t="s">
        <v>8</v>
      </c>
      <c r="B71" s="17"/>
      <c r="C71" s="68"/>
      <c r="D71" s="68"/>
      <c r="E71" s="68"/>
      <c r="F71" s="67"/>
      <c r="G71" s="34"/>
      <c r="H71" s="34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65">
        <f t="shared" si="0"/>
        <v>0</v>
      </c>
    </row>
    <row r="72" spans="1:22" s="20" customFormat="1" ht="16.5" hidden="1">
      <c r="A72" s="15" t="s">
        <v>114</v>
      </c>
      <c r="B72" s="17"/>
      <c r="C72" s="68"/>
      <c r="D72" s="68"/>
      <c r="E72" s="68"/>
      <c r="F72" s="67"/>
      <c r="G72" s="34"/>
      <c r="H72" s="34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65">
        <f t="shared" si="0"/>
        <v>0</v>
      </c>
    </row>
    <row r="73" spans="1:22" s="20" customFormat="1" ht="16.5" hidden="1">
      <c r="A73" s="52" t="s">
        <v>110</v>
      </c>
      <c r="B73" s="75" t="s">
        <v>13</v>
      </c>
      <c r="C73" s="50" t="s">
        <v>111</v>
      </c>
      <c r="D73" s="50" t="s">
        <v>112</v>
      </c>
      <c r="E73" s="51" t="s">
        <v>113</v>
      </c>
      <c r="F73" s="15">
        <v>17.245</v>
      </c>
      <c r="G73" s="34"/>
      <c r="H73" s="34"/>
      <c r="I73" s="70"/>
      <c r="J73" s="70"/>
      <c r="K73" s="70"/>
      <c r="L73" s="70"/>
      <c r="M73" s="70"/>
      <c r="N73" s="70"/>
      <c r="O73" s="70">
        <f>22789.45-2</f>
        <v>22787.45</v>
      </c>
      <c r="P73" s="70"/>
      <c r="Q73" s="70"/>
      <c r="R73" s="70"/>
      <c r="S73" s="70"/>
      <c r="T73" s="70"/>
      <c r="U73" s="70"/>
      <c r="V73" s="65">
        <f t="shared" si="0"/>
        <v>22787.45</v>
      </c>
    </row>
    <row r="74" spans="1:22" s="20" customFormat="1" ht="16.5" hidden="1">
      <c r="A74" s="52" t="s">
        <v>110</v>
      </c>
      <c r="B74" s="17" t="s">
        <v>45</v>
      </c>
      <c r="C74" s="50" t="s">
        <v>111</v>
      </c>
      <c r="D74" s="50" t="s">
        <v>112</v>
      </c>
      <c r="E74" s="51" t="s">
        <v>113</v>
      </c>
      <c r="F74" s="15">
        <v>17.245</v>
      </c>
      <c r="G74" s="34"/>
      <c r="H74" s="34"/>
      <c r="I74" s="70"/>
      <c r="J74" s="70"/>
      <c r="K74" s="70"/>
      <c r="L74" s="70"/>
      <c r="M74" s="70"/>
      <c r="N74" s="70"/>
      <c r="O74" s="70">
        <v>1</v>
      </c>
      <c r="P74" s="70"/>
      <c r="Q74" s="70"/>
      <c r="R74" s="70"/>
      <c r="S74" s="70"/>
      <c r="T74" s="70"/>
      <c r="U74" s="70"/>
      <c r="V74" s="65">
        <f t="shared" si="0"/>
        <v>1</v>
      </c>
    </row>
    <row r="75" spans="1:22" s="20" customFormat="1" ht="16.5" hidden="1">
      <c r="A75" s="52" t="s">
        <v>110</v>
      </c>
      <c r="B75" s="17" t="s">
        <v>52</v>
      </c>
      <c r="C75" s="50" t="s">
        <v>111</v>
      </c>
      <c r="D75" s="50" t="s">
        <v>112</v>
      </c>
      <c r="E75" s="51" t="s">
        <v>113</v>
      </c>
      <c r="F75" s="15">
        <v>17.245</v>
      </c>
      <c r="G75" s="34"/>
      <c r="H75" s="34"/>
      <c r="I75" s="70"/>
      <c r="J75" s="70"/>
      <c r="K75" s="70"/>
      <c r="L75" s="70"/>
      <c r="M75" s="70"/>
      <c r="N75" s="70"/>
      <c r="O75" s="70">
        <v>1</v>
      </c>
      <c r="P75" s="70"/>
      <c r="Q75" s="70"/>
      <c r="R75" s="70"/>
      <c r="S75" s="70"/>
      <c r="T75" s="70"/>
      <c r="U75" s="70"/>
      <c r="V75" s="65">
        <f t="shared" si="0"/>
        <v>1</v>
      </c>
    </row>
    <row r="76" spans="1:22" s="20" customFormat="1" ht="16.5" hidden="1">
      <c r="A76" s="79" t="s">
        <v>144</v>
      </c>
      <c r="B76" s="17" t="s">
        <v>13</v>
      </c>
      <c r="C76" s="62" t="s">
        <v>145</v>
      </c>
      <c r="D76" s="62" t="s">
        <v>112</v>
      </c>
      <c r="E76" s="15" t="s">
        <v>146</v>
      </c>
      <c r="F76" s="62">
        <v>17.245</v>
      </c>
      <c r="G76" s="34"/>
      <c r="H76" s="34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>
        <v>7348.77</v>
      </c>
      <c r="T76" s="70"/>
      <c r="U76" s="70"/>
      <c r="V76" s="16">
        <f>SUM(S76)</f>
        <v>7348.77</v>
      </c>
    </row>
    <row r="77" spans="1:22" s="10" customFormat="1" ht="17.25" hidden="1" thickBot="1">
      <c r="A77" s="33"/>
      <c r="B77" s="33"/>
      <c r="C77" s="33"/>
      <c r="D77" s="32"/>
      <c r="E77" s="32"/>
      <c r="F77" s="3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16">
        <f>O77</f>
        <v>0</v>
      </c>
    </row>
    <row r="78" spans="1:22" s="10" customFormat="1" ht="17.25" thickBot="1">
      <c r="A78" s="35" t="s">
        <v>0</v>
      </c>
      <c r="B78" s="36"/>
      <c r="C78" s="37"/>
      <c r="D78" s="37"/>
      <c r="E78" s="37"/>
      <c r="F78" s="38"/>
      <c r="G78" s="39">
        <f>SUM(G6:G77)</f>
        <v>17177.66</v>
      </c>
      <c r="H78" s="39">
        <f>SUM(H6:H77)</f>
        <v>2179.31</v>
      </c>
      <c r="I78" s="58">
        <f>SUM(I8:I55)</f>
        <v>343656</v>
      </c>
      <c r="J78" s="58">
        <f>SUM(J42:J77)</f>
        <v>115170</v>
      </c>
      <c r="K78" s="58">
        <f>SUM(K45:K77)</f>
        <v>20819</v>
      </c>
      <c r="L78" s="58">
        <f>SUM(L6:L77)</f>
        <v>445904</v>
      </c>
      <c r="M78" s="58">
        <f>SUM(M33:M77)</f>
        <v>3537.78</v>
      </c>
      <c r="N78" s="58">
        <f>SUM(N6:N77)</f>
        <v>90659.85999999999</v>
      </c>
      <c r="O78" s="58">
        <f>SUM(O69:O77)</f>
        <v>22789.45</v>
      </c>
      <c r="P78" s="58">
        <f>SUM(P7:P77)</f>
        <v>3999</v>
      </c>
      <c r="Q78" s="58">
        <f>SUM(Q46:Q77)</f>
        <v>10801.02</v>
      </c>
      <c r="R78" s="58">
        <f>SUM(R7:R62)</f>
        <v>18000</v>
      </c>
      <c r="S78" s="58">
        <f>SUM(S6:S77)</f>
        <v>12040.6</v>
      </c>
      <c r="T78" s="58">
        <f>SUM(T34:T77)</f>
        <v>14797.79</v>
      </c>
      <c r="U78" s="58">
        <f>SUM(U42:U44)</f>
        <v>-2</v>
      </c>
      <c r="V78" s="23">
        <f>SUM(V7:V77)</f>
        <v>1121529.4700000002</v>
      </c>
    </row>
    <row r="79" spans="1:22" s="10" customFormat="1" ht="16.5">
      <c r="A79" s="24"/>
      <c r="B79" s="24"/>
      <c r="C79" s="25"/>
      <c r="D79" s="25"/>
      <c r="E79" s="25"/>
      <c r="F79" s="2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8"/>
    </row>
    <row r="80" spans="1:21" s="10" customFormat="1" ht="16.5">
      <c r="A80" s="22" t="s">
        <v>9</v>
      </c>
      <c r="C80" s="4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s="10" customFormat="1" ht="16.5" hidden="1">
      <c r="A81" s="19" t="s">
        <v>20</v>
      </c>
      <c r="C81" s="4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s="10" customFormat="1" ht="16.5" hidden="1">
      <c r="A82" s="22" t="s">
        <v>19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s="10" customFormat="1" ht="16.5" hidden="1">
      <c r="A83" s="22" t="s">
        <v>28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s="10" customFormat="1" ht="16.5" hidden="1">
      <c r="A84" s="22" t="s">
        <v>29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s="10" customFormat="1" ht="16.5" hidden="1">
      <c r="A85" s="22" t="s">
        <v>40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s="10" customFormat="1" ht="16.5" hidden="1">
      <c r="A86" s="22" t="s">
        <v>29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s="10" customFormat="1" ht="16.5" hidden="1">
      <c r="A87" s="22" t="s">
        <v>53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s="10" customFormat="1" ht="16.5" hidden="1">
      <c r="A88" s="22" t="s">
        <v>54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s="10" customFormat="1" ht="16.5" hidden="1">
      <c r="A89" s="22" t="s">
        <v>63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s="10" customFormat="1" ht="16.5" hidden="1">
      <c r="A90" s="22" t="s">
        <v>64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s="10" customFormat="1" ht="16.5" hidden="1">
      <c r="A91" s="22" t="s">
        <v>70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s="10" customFormat="1" ht="16.5" hidden="1">
      <c r="A92" s="22" t="s">
        <v>71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ht="15" hidden="1">
      <c r="A93" s="22" t="s">
        <v>77</v>
      </c>
    </row>
    <row r="94" ht="15" hidden="1">
      <c r="A94" s="22" t="s">
        <v>76</v>
      </c>
    </row>
    <row r="95" ht="15" hidden="1">
      <c r="A95" s="22" t="s">
        <v>81</v>
      </c>
    </row>
    <row r="96" ht="15" hidden="1">
      <c r="A96" s="22" t="s">
        <v>80</v>
      </c>
    </row>
    <row r="97" ht="15" hidden="1">
      <c r="A97" s="22" t="s">
        <v>109</v>
      </c>
    </row>
    <row r="98" ht="15" hidden="1">
      <c r="A98" s="22" t="s">
        <v>98</v>
      </c>
    </row>
    <row r="99" ht="15" hidden="1">
      <c r="A99" s="22" t="s">
        <v>117</v>
      </c>
    </row>
    <row r="100" ht="15" hidden="1">
      <c r="A100" s="22" t="s">
        <v>116</v>
      </c>
    </row>
    <row r="101" ht="15" hidden="1">
      <c r="A101" s="22" t="s">
        <v>134</v>
      </c>
    </row>
    <row r="102" ht="15" hidden="1">
      <c r="A102" s="22" t="s">
        <v>122</v>
      </c>
    </row>
    <row r="103" ht="15" hidden="1">
      <c r="A103" s="22" t="s">
        <v>136</v>
      </c>
    </row>
    <row r="104" ht="15" hidden="1">
      <c r="A104" s="22" t="s">
        <v>135</v>
      </c>
    </row>
    <row r="105" ht="15" hidden="1">
      <c r="A105" s="22" t="s">
        <v>140</v>
      </c>
    </row>
    <row r="106" ht="15" hidden="1">
      <c r="A106" s="22" t="s">
        <v>139</v>
      </c>
    </row>
    <row r="107" ht="15" hidden="1">
      <c r="A107" s="22" t="s">
        <v>147</v>
      </c>
    </row>
    <row r="108" ht="15" hidden="1">
      <c r="A108" s="22" t="s">
        <v>148</v>
      </c>
    </row>
    <row r="109" ht="15" hidden="1">
      <c r="A109" s="22" t="s">
        <v>149</v>
      </c>
    </row>
    <row r="110" ht="15" hidden="1">
      <c r="A110" s="22" t="s">
        <v>155</v>
      </c>
    </row>
    <row r="111" ht="15" hidden="1">
      <c r="A111" s="22" t="s">
        <v>154</v>
      </c>
    </row>
    <row r="112" ht="15">
      <c r="A112" s="22" t="s">
        <v>157</v>
      </c>
    </row>
    <row r="113" ht="15">
      <c r="A113" s="22" t="s">
        <v>148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2019-04-29T13:43:41Z</dcterms:modified>
  <cp:category/>
  <cp:version/>
  <cp:contentType/>
  <cp:contentStatus/>
</cp:coreProperties>
</file>