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3525" windowWidth="12120" windowHeight="4080" activeTab="0"/>
  </bookViews>
  <sheets>
    <sheet name="EDIC" sheetId="1" r:id="rId1"/>
  </sheets>
  <definedNames>
    <definedName name="_xlnm.Print_Area" localSheetId="0">'EDIC'!$A$1:$G$80</definedName>
  </definedNames>
  <calcPr fullCalcOnLoad="1"/>
</workbook>
</file>

<file path=xl/sharedStrings.xml><?xml version="1.0" encoding="utf-8"?>
<sst xmlns="http://schemas.openxmlformats.org/spreadsheetml/2006/main" count="328" uniqueCount="156">
  <si>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</si>
  <si>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</si>
  <si>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</si>
  <si>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</si>
  <si>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</si>
  <si>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</si>
  <si>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</si>
  <si>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</si>
  <si>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</si>
  <si>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</si>
  <si>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</si>
  <si>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</si>
  <si>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INITIAL AWARD</t>
  </si>
  <si>
    <t>JULY 1, 2018- JUNE 30, 2019</t>
  </si>
  <si>
    <t>EDIC</t>
  </si>
  <si>
    <t>CT EOL 19CCEDICSOSWTF</t>
  </si>
  <si>
    <t>INITIAL AWARD AUGUST 21, 2018</t>
  </si>
  <si>
    <t>TO ADD WTF FUNDS</t>
  </si>
  <si>
    <t>WORKFORCE TRAINING FUND</t>
  </si>
  <si>
    <t>WTRUSTF19</t>
  </si>
  <si>
    <t>7003-0135</t>
  </si>
  <si>
    <t>J364</t>
  </si>
  <si>
    <t>N/A</t>
  </si>
  <si>
    <t>BUDGET SHEET #1</t>
  </si>
  <si>
    <t>TRADE (SERVICE DATE 10.1.17-9.30.20)</t>
  </si>
  <si>
    <t>7003-1010</t>
  </si>
  <si>
    <t>J202</t>
  </si>
  <si>
    <t>JULY 1, 2019- JUNE 30, 2020</t>
  </si>
  <si>
    <t>JULY 1, 2020- JUNE 30, 2021</t>
  </si>
  <si>
    <t>CT EOL 19CCEDICTRADE</t>
  </si>
  <si>
    <t>CT EOL 19CCEDICNEGREA</t>
  </si>
  <si>
    <t>FTRADE2018</t>
  </si>
  <si>
    <t>FUIREA18</t>
  </si>
  <si>
    <t>7002-6624</t>
  </si>
  <si>
    <t>REA8</t>
  </si>
  <si>
    <t>BUDGET SHEET #1 AUGUST 23, 2018</t>
  </si>
  <si>
    <t>TO ADD REA8 &amp; TRADE FUNDS</t>
  </si>
  <si>
    <t>BUDGET SHEET #2</t>
  </si>
  <si>
    <t>APPRENTICESHIP (11.1.16-10.31.20)</t>
  </si>
  <si>
    <t>FAPAE18</t>
  </si>
  <si>
    <t>7003-1785</t>
  </si>
  <si>
    <t>HB53</t>
  </si>
  <si>
    <t>BUDGET SHEET #2 AUGUST 28, 2018</t>
  </si>
  <si>
    <t>TO ADD APPRENTICESHIP FUNDS</t>
  </si>
  <si>
    <t>BUDGET SHEET #3</t>
  </si>
  <si>
    <t>CT EOL 19CCEDICSOSWIA</t>
  </si>
  <si>
    <t>FY19 YOUTH</t>
  </si>
  <si>
    <t>APRIL 1, 2018 - JULY 30, 2019</t>
  </si>
  <si>
    <t>FWIAYTH19</t>
  </si>
  <si>
    <t>7003-1631</t>
  </si>
  <si>
    <t>BUDGET SHEET #4</t>
  </si>
  <si>
    <t>TO ADD VETS INCENTIVE FUNDS</t>
  </si>
  <si>
    <t>BUDGET SHEET #4 SEPTEMBER 24,  2018</t>
  </si>
  <si>
    <t>CT EOL 19CCEDICVETSUI</t>
  </si>
  <si>
    <t>JOBS FOR VETS INCENTIVE AWARD</t>
  </si>
  <si>
    <t>OCT 1, 2018 - DEC 31, 2018</t>
  </si>
  <si>
    <t>FVETS2018</t>
  </si>
  <si>
    <t>7002-6628</t>
  </si>
  <si>
    <t>J210</t>
  </si>
  <si>
    <t>BUDGET SHEET #5</t>
  </si>
  <si>
    <t>FY19 ADULT</t>
  </si>
  <si>
    <t>JULY 1, 2018 - JUNE 30, 2019</t>
  </si>
  <si>
    <t>FWIAADT19A</t>
  </si>
  <si>
    <t>7003-1630</t>
  </si>
  <si>
    <t>6302</t>
  </si>
  <si>
    <t>FY19ADULT</t>
  </si>
  <si>
    <t>FY19 D WKR</t>
  </si>
  <si>
    <t>FWIADWK19A</t>
  </si>
  <si>
    <t>7003-1778</t>
  </si>
  <si>
    <t>6303</t>
  </si>
  <si>
    <t>TO ADD FY19 WIOA</t>
  </si>
  <si>
    <t>BUDGET SHEET #5 OCTOBER 1, 2018</t>
  </si>
  <si>
    <t>BUDGET SHEET #6</t>
  </si>
  <si>
    <t>CT EOL 19CCEDICWP</t>
  </si>
  <si>
    <t>FY19 WP 90%</t>
  </si>
  <si>
    <t>FES2019</t>
  </si>
  <si>
    <t>7002-6626</t>
  </si>
  <si>
    <t>J305</t>
  </si>
  <si>
    <t>17.207</t>
  </si>
  <si>
    <t xml:space="preserve">TO ADD FY19 WP 90% </t>
  </si>
  <si>
    <t>BUDGET SHEET #6 OCTOBER 3, 2018</t>
  </si>
  <si>
    <t>BUDGET SHEET #7</t>
  </si>
  <si>
    <t>STATE ONE STOP</t>
  </si>
  <si>
    <t>STOSCC2019</t>
  </si>
  <si>
    <t>7003-0803</t>
  </si>
  <si>
    <t>J384</t>
  </si>
  <si>
    <t>TO ADD FY19 SOS</t>
  </si>
  <si>
    <t>BUDGET SHEET #7 OCTOBER 10, 2018</t>
  </si>
  <si>
    <t>BUDGET SHEET #8</t>
  </si>
  <si>
    <t>WP 10%</t>
  </si>
  <si>
    <t>J307</t>
  </si>
  <si>
    <t>TO ADD FY19 WP</t>
  </si>
  <si>
    <t>BUDGET SHEET #8 OCTOBER 31, 2018</t>
  </si>
  <si>
    <t>REA8 (SERVICE DATE 1.1.18-9.30.19)</t>
  </si>
  <si>
    <t>BUDGET SHEET #9</t>
  </si>
  <si>
    <t>BUDGET SHEET #9 NOVEMBER 20, 2018</t>
  </si>
  <si>
    <t>TO ADD REA8  FUNDS</t>
  </si>
  <si>
    <t>OCTOBER 1, 2018- JUNE 30, 2019</t>
  </si>
  <si>
    <t>FWIADWK19B</t>
  </si>
  <si>
    <t>BUDGET SHEET #10</t>
  </si>
  <si>
    <t>FWIAADT19B</t>
  </si>
  <si>
    <t>BUDGET SHEET #10 DECEMBER 4, 2018</t>
  </si>
  <si>
    <t>TO ADD FY19 WIOA FUNDS</t>
  </si>
  <si>
    <t>BUDGET SHEET #11</t>
  </si>
  <si>
    <t>DOE -ELEMENTARY &amp; SECONDARY ED</t>
  </si>
  <si>
    <t>OCTOBER 1, 2018 - JUNE 30, 2019</t>
  </si>
  <si>
    <t>FV002A1822</t>
  </si>
  <si>
    <t>7038-0107</t>
  </si>
  <si>
    <t>J323</t>
  </si>
  <si>
    <t>84.002A</t>
  </si>
  <si>
    <t>DVOP</t>
  </si>
  <si>
    <t>FVETS2019</t>
  </si>
  <si>
    <t>J309</t>
  </si>
  <si>
    <t>RAPID RESPONSE</t>
  </si>
  <si>
    <t>6333</t>
  </si>
  <si>
    <t>TO ADD VARIOUS FUNDING</t>
  </si>
  <si>
    <t>BUDGET SHEET #11 JANUARY 8, 2019</t>
  </si>
  <si>
    <t>DTA FUNDING</t>
  </si>
  <si>
    <t>SPSS2019</t>
  </si>
  <si>
    <t xml:space="preserve">4400-1979 </t>
  </si>
  <si>
    <t>J327</t>
  </si>
  <si>
    <t>ELDER AFFAIRS</t>
  </si>
  <si>
    <t>SCSEP PY19</t>
  </si>
  <si>
    <t>9110-1178</t>
  </si>
  <si>
    <t>J316</t>
  </si>
  <si>
    <t>BUDGET SHEET #12</t>
  </si>
  <si>
    <t>DOE-CAREER PATHWAYS</t>
  </si>
  <si>
    <t>7035-0002</t>
  </si>
  <si>
    <t>J328</t>
  </si>
  <si>
    <t>WIOA DW STAFF ALLOCATION FOR WIOA OH</t>
  </si>
  <si>
    <t>DOE2019B</t>
  </si>
  <si>
    <t>BUDGET SHEET #12 JANUARY 8, 2019</t>
  </si>
  <si>
    <t>BUDGET SHEET #13</t>
  </si>
  <si>
    <t>BUDGET SHEET #13 JANUARY 28, 2019</t>
  </si>
  <si>
    <t>MA COMMISSION FOR THE BLIND</t>
  </si>
  <si>
    <t>JAN 2, 2019-JUNE 30, 2019</t>
  </si>
  <si>
    <t>FH126A18VR</t>
  </si>
  <si>
    <t>4110-3021</t>
  </si>
  <si>
    <t>J322</t>
  </si>
  <si>
    <t>MA REHAB COMMISSION</t>
  </si>
  <si>
    <t>F100VR0018</t>
  </si>
  <si>
    <t>4120-0020</t>
  </si>
  <si>
    <t>J321</t>
  </si>
  <si>
    <t>BUDGET SHEET #14</t>
  </si>
  <si>
    <t>TO ADD BRANDING INCENTIVE  FUNDS</t>
  </si>
  <si>
    <t>BUDGET SHEET #14 FEBRUARY 7, 2019</t>
  </si>
  <si>
    <t>BRANDING-INCENTIVE (SERVICE DATE DEC 1, 2018-JUNE 30, 2020)</t>
  </si>
  <si>
    <t>BUDGET SHEET #15</t>
  </si>
  <si>
    <t>BUDGET SHEET #15 FEBRUARY 21, 2019</t>
  </si>
  <si>
    <t>TO ADD ADDITIONAL TRADE FUNDS</t>
  </si>
  <si>
    <t>REA9 (SERVICE DATE JAN 1, 2019-DEC 31, 2019)</t>
  </si>
  <si>
    <t>BUDGET SHEET #16</t>
  </si>
  <si>
    <t>FUIREA19</t>
  </si>
  <si>
    <t>REA9</t>
  </si>
  <si>
    <t>TO ADD REA9 FUNDS</t>
  </si>
  <si>
    <t>BUDGET SHEET #16, MARCH 22, 2019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</si>
</sst>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b/>
      <sz val="12"/>
      <name val="Book Antiqua"/>
      <family val="1"/>
    </font>
    <font>
      <b/>
      <sz val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Border="1" applyAlignment="1">
      <alignment/>
    </xf>
    <xf numFmtId="0" fontId="7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wrapText="1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 quotePrefix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7" fontId="14" fillId="0" borderId="10" xfId="44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5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44" fontId="9" fillId="0" borderId="10" xfId="44" applyFont="1" applyFill="1" applyBorder="1" applyAlignment="1">
      <alignment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left"/>
    </xf>
    <xf numFmtId="49" fontId="13" fillId="0" borderId="10" xfId="0" applyNumberFormat="1" applyFont="1" applyFill="1" applyBorder="1" applyAlignment="1">
      <alignment horizontal="center" wrapText="1"/>
    </xf>
    <xf numFmtId="7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4" fontId="13" fillId="0" borderId="11" xfId="44" applyFont="1" applyFill="1" applyBorder="1" applyAlignment="1">
      <alignment horizontal="center" vertical="center" wrapText="1"/>
    </xf>
    <xf numFmtId="44" fontId="13" fillId="0" borderId="13" xfId="44" applyFont="1" applyBorder="1" applyAlignment="1">
      <alignment horizontal="center" vertical="center"/>
    </xf>
    <xf numFmtId="44" fontId="12" fillId="0" borderId="11" xfId="44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 wrapText="1"/>
    </xf>
    <xf numFmtId="44" fontId="13" fillId="0" borderId="14" xfId="44" applyFont="1" applyFill="1" applyBorder="1" applyAlignment="1">
      <alignment horizontal="center" vertical="center" wrapText="1"/>
    </xf>
    <xf numFmtId="44" fontId="12" fillId="0" borderId="14" xfId="44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3" fillId="0" borderId="10" xfId="0" applyFont="1" applyBorder="1" applyAlignment="1">
      <alignment horizontal="center"/>
    </xf>
    <xf numFmtId="44" fontId="14" fillId="0" borderId="10" xfId="44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0" fontId="13" fillId="0" borderId="15" xfId="0" applyFont="1" applyFill="1" applyBorder="1" applyAlignment="1">
      <alignment horizontal="left"/>
    </xf>
    <xf numFmtId="0" fontId="13" fillId="0" borderId="15" xfId="0" applyFont="1" applyFill="1" applyBorder="1" applyAlignment="1" quotePrefix="1">
      <alignment horizontal="center"/>
    </xf>
    <xf numFmtId="0" fontId="13" fillId="0" borderId="15" xfId="0" applyFont="1" applyFill="1" applyBorder="1" applyAlignment="1">
      <alignment horizontal="center" wrapText="1"/>
    </xf>
    <xf numFmtId="49" fontId="13" fillId="0" borderId="15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wrapText="1"/>
    </xf>
    <xf numFmtId="7" fontId="9" fillId="0" borderId="0" xfId="0" applyNumberFormat="1" applyFont="1" applyAlignment="1">
      <alignment/>
    </xf>
    <xf numFmtId="0" fontId="16" fillId="0" borderId="10" xfId="0" applyFont="1" applyFill="1" applyBorder="1" applyAlignment="1">
      <alignment horizontal="left"/>
    </xf>
    <xf numFmtId="0" fontId="13" fillId="0" borderId="10" xfId="0" applyNumberFormat="1" applyFont="1" applyFill="1" applyBorder="1" applyAlignment="1">
      <alignment horizontal="center" vertical="top" readingOrder="1"/>
    </xf>
    <xf numFmtId="7" fontId="13" fillId="0" borderId="13" xfId="0" applyNumberFormat="1" applyFont="1" applyFill="1" applyBorder="1" applyAlignment="1">
      <alignment horizontal="center" wrapText="1"/>
    </xf>
    <xf numFmtId="0" fontId="13" fillId="0" borderId="15" xfId="0" applyFont="1" applyBorder="1" applyAlignment="1">
      <alignment horizontal="center"/>
    </xf>
    <xf numFmtId="44" fontId="13" fillId="0" borderId="10" xfId="44" applyFont="1" applyFill="1" applyBorder="1" applyAlignment="1">
      <alignment horizontal="center" wrapText="1"/>
    </xf>
    <xf numFmtId="0" fontId="16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12"/>
  <sheetViews>
    <sheetView tabSelected="1" zoomScalePageLayoutView="0" workbookViewId="0" topLeftCell="A5">
      <selection activeCell="W111" sqref="W111"/>
    </sheetView>
  </sheetViews>
  <sheetFormatPr defaultColWidth="9.140625" defaultRowHeight="12.75"/>
  <cols>
    <col min="1" max="1" width="52.14062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22" width="23.00390625" style="4" hidden="1" customWidth="1"/>
    <col min="23" max="23" width="23.00390625" style="4" customWidth="1"/>
    <col min="24" max="24" width="15.7109375" style="3" hidden="1" customWidth="1"/>
    <col min="25" max="25" width="12.00390625" style="3" bestFit="1" customWidth="1"/>
    <col min="26" max="16384" width="9.140625" style="3" customWidth="1"/>
  </cols>
  <sheetData>
    <row r="1" spans="1:23" ht="20.25">
      <c r="A1" s="3" t="s">
        <v>11</v>
      </c>
      <c r="B1" s="87" t="s">
        <v>10</v>
      </c>
      <c r="C1" s="88"/>
      <c r="D1" s="88"/>
      <c r="E1" s="88"/>
      <c r="F1" s="88"/>
      <c r="G1" s="88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</row>
    <row r="2" spans="2:6" ht="20.25">
      <c r="B2" s="16"/>
      <c r="C2" s="16"/>
      <c r="D2" s="16"/>
      <c r="E2" s="17"/>
      <c r="F2" s="17"/>
    </row>
    <row r="3" spans="1:3" ht="20.25">
      <c r="A3" s="5" t="s">
        <v>14</v>
      </c>
      <c r="B3" s="16" t="s">
        <v>7</v>
      </c>
      <c r="C3" s="1"/>
    </row>
    <row r="4" spans="1:3" ht="20.25">
      <c r="A4" s="5"/>
      <c r="B4" s="6"/>
      <c r="C4" s="1"/>
    </row>
    <row r="5" spans="1:24" s="20" customFormat="1" ht="30">
      <c r="A5" s="18"/>
      <c r="B5" s="19" t="s">
        <v>2</v>
      </c>
      <c r="C5" s="19" t="s">
        <v>3</v>
      </c>
      <c r="D5" s="19" t="s">
        <v>4</v>
      </c>
      <c r="E5" s="19" t="s">
        <v>5</v>
      </c>
      <c r="F5" s="19" t="s">
        <v>1</v>
      </c>
      <c r="G5" s="55" t="s">
        <v>12</v>
      </c>
      <c r="H5" s="19" t="s">
        <v>23</v>
      </c>
      <c r="I5" s="19" t="s">
        <v>37</v>
      </c>
      <c r="J5" s="19" t="s">
        <v>44</v>
      </c>
      <c r="K5" s="19" t="s">
        <v>50</v>
      </c>
      <c r="L5" s="19" t="s">
        <v>59</v>
      </c>
      <c r="M5" s="19" t="s">
        <v>72</v>
      </c>
      <c r="N5" s="19" t="s">
        <v>81</v>
      </c>
      <c r="O5" s="19" t="s">
        <v>88</v>
      </c>
      <c r="P5" s="19" t="s">
        <v>94</v>
      </c>
      <c r="Q5" s="19" t="s">
        <v>99</v>
      </c>
      <c r="R5" s="19" t="s">
        <v>103</v>
      </c>
      <c r="S5" s="19" t="s">
        <v>125</v>
      </c>
      <c r="T5" s="19" t="s">
        <v>132</v>
      </c>
      <c r="U5" s="19" t="s">
        <v>143</v>
      </c>
      <c r="V5" s="19" t="s">
        <v>147</v>
      </c>
      <c r="W5" s="19" t="s">
        <v>151</v>
      </c>
      <c r="X5" s="56" t="s">
        <v>6</v>
      </c>
    </row>
    <row r="6" spans="1:24" s="20" customFormat="1" ht="16.5" hidden="1">
      <c r="A6" s="19" t="s">
        <v>8</v>
      </c>
      <c r="B6" s="19"/>
      <c r="C6" s="19"/>
      <c r="D6" s="19"/>
      <c r="E6" s="19"/>
      <c r="F6" s="19"/>
      <c r="G6" s="55"/>
      <c r="H6" s="59"/>
      <c r="I6" s="59"/>
      <c r="J6" s="59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56"/>
    </row>
    <row r="7" spans="1:24" s="20" customFormat="1" ht="16.5" hidden="1">
      <c r="A7" s="25" t="s">
        <v>45</v>
      </c>
      <c r="B7" s="19"/>
      <c r="C7" s="19"/>
      <c r="D7" s="19"/>
      <c r="E7" s="19"/>
      <c r="F7" s="19"/>
      <c r="G7" s="55"/>
      <c r="H7" s="59"/>
      <c r="I7" s="59"/>
      <c r="J7" s="59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56"/>
    </row>
    <row r="8" spans="1:24" s="20" customFormat="1" ht="16.5" hidden="1">
      <c r="A8" s="60" t="s">
        <v>46</v>
      </c>
      <c r="B8" s="61" t="s">
        <v>47</v>
      </c>
      <c r="C8" s="62" t="s">
        <v>48</v>
      </c>
      <c r="D8" s="25" t="s">
        <v>49</v>
      </c>
      <c r="E8" s="63">
        <v>6301</v>
      </c>
      <c r="F8" s="27">
        <v>17.259</v>
      </c>
      <c r="G8" s="55"/>
      <c r="H8" s="59"/>
      <c r="I8" s="64"/>
      <c r="J8" s="64">
        <f>1448419-2</f>
        <v>1448417</v>
      </c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5">
        <f>SUM(I8:J8)</f>
        <v>1448417</v>
      </c>
    </row>
    <row r="9" spans="1:24" s="20" customFormat="1" ht="16.5" hidden="1">
      <c r="A9" s="60" t="s">
        <v>46</v>
      </c>
      <c r="B9" s="27" t="s">
        <v>27</v>
      </c>
      <c r="C9" s="62" t="s">
        <v>48</v>
      </c>
      <c r="D9" s="25" t="s">
        <v>49</v>
      </c>
      <c r="E9" s="63">
        <v>6301</v>
      </c>
      <c r="F9" s="27">
        <v>17.259</v>
      </c>
      <c r="G9" s="55"/>
      <c r="H9" s="59"/>
      <c r="I9" s="64"/>
      <c r="J9" s="64">
        <v>1</v>
      </c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5">
        <f>SUM(I9:J9)</f>
        <v>1</v>
      </c>
    </row>
    <row r="10" spans="1:24" s="20" customFormat="1" ht="16.5" hidden="1">
      <c r="A10" s="60" t="s">
        <v>46</v>
      </c>
      <c r="B10" s="27" t="s">
        <v>28</v>
      </c>
      <c r="C10" s="62" t="s">
        <v>48</v>
      </c>
      <c r="D10" s="25" t="s">
        <v>49</v>
      </c>
      <c r="E10" s="63">
        <v>6301</v>
      </c>
      <c r="F10" s="27">
        <v>17.259</v>
      </c>
      <c r="G10" s="55"/>
      <c r="H10" s="59"/>
      <c r="I10" s="64"/>
      <c r="J10" s="64">
        <v>1</v>
      </c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5">
        <f>SUM(I10:J10)</f>
        <v>1</v>
      </c>
    </row>
    <row r="11" spans="1:24" s="20" customFormat="1" ht="16.5" hidden="1">
      <c r="A11" s="52" t="s">
        <v>60</v>
      </c>
      <c r="B11" s="27" t="s">
        <v>61</v>
      </c>
      <c r="C11" s="25" t="s">
        <v>62</v>
      </c>
      <c r="D11" s="71" t="s">
        <v>63</v>
      </c>
      <c r="E11" s="27" t="s">
        <v>64</v>
      </c>
      <c r="F11" s="71">
        <v>17.258</v>
      </c>
      <c r="G11" s="55"/>
      <c r="H11" s="59"/>
      <c r="I11" s="64"/>
      <c r="J11" s="64"/>
      <c r="K11" s="68"/>
      <c r="L11" s="68">
        <f>182309-2</f>
        <v>182307</v>
      </c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5">
        <f>SUM(K11:L11)</f>
        <v>182307</v>
      </c>
    </row>
    <row r="12" spans="1:24" s="20" customFormat="1" ht="16.5" hidden="1">
      <c r="A12" s="52" t="s">
        <v>65</v>
      </c>
      <c r="B12" s="27" t="s">
        <v>27</v>
      </c>
      <c r="C12" s="25" t="s">
        <v>62</v>
      </c>
      <c r="D12" s="71" t="s">
        <v>63</v>
      </c>
      <c r="E12" s="27" t="s">
        <v>64</v>
      </c>
      <c r="F12" s="71">
        <v>17.258</v>
      </c>
      <c r="G12" s="55"/>
      <c r="H12" s="59"/>
      <c r="I12" s="64"/>
      <c r="J12" s="64"/>
      <c r="K12" s="68"/>
      <c r="L12" s="68">
        <v>1</v>
      </c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5">
        <f>SUM(K12:L12)</f>
        <v>1</v>
      </c>
    </row>
    <row r="13" spans="1:24" s="20" customFormat="1" ht="16.5" hidden="1">
      <c r="A13" s="52" t="s">
        <v>60</v>
      </c>
      <c r="B13" s="27" t="s">
        <v>28</v>
      </c>
      <c r="C13" s="25" t="s">
        <v>62</v>
      </c>
      <c r="D13" s="71" t="s">
        <v>63</v>
      </c>
      <c r="E13" s="27" t="s">
        <v>64</v>
      </c>
      <c r="F13" s="71">
        <v>17.258</v>
      </c>
      <c r="G13" s="55"/>
      <c r="H13" s="59"/>
      <c r="I13" s="64"/>
      <c r="J13" s="64"/>
      <c r="K13" s="68"/>
      <c r="L13" s="68">
        <v>1</v>
      </c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5">
        <f>SUM(K13:L13)</f>
        <v>1</v>
      </c>
    </row>
    <row r="14" spans="1:24" s="20" customFormat="1" ht="16.5" hidden="1">
      <c r="A14" s="52" t="s">
        <v>60</v>
      </c>
      <c r="B14" s="27" t="s">
        <v>97</v>
      </c>
      <c r="C14" s="25" t="s">
        <v>100</v>
      </c>
      <c r="D14" s="71" t="s">
        <v>63</v>
      </c>
      <c r="E14" s="27" t="s">
        <v>64</v>
      </c>
      <c r="F14" s="71">
        <v>17.258</v>
      </c>
      <c r="G14" s="55"/>
      <c r="H14" s="59"/>
      <c r="I14" s="64"/>
      <c r="J14" s="64"/>
      <c r="K14" s="68"/>
      <c r="L14" s="68"/>
      <c r="M14" s="68"/>
      <c r="N14" s="68"/>
      <c r="O14" s="68"/>
      <c r="P14" s="68"/>
      <c r="Q14" s="68">
        <f>968992-2</f>
        <v>968990</v>
      </c>
      <c r="R14" s="68"/>
      <c r="S14" s="68"/>
      <c r="T14" s="68"/>
      <c r="U14" s="68"/>
      <c r="V14" s="68"/>
      <c r="W14" s="68"/>
      <c r="X14" s="65">
        <f>SUM(P14:Q14)</f>
        <v>968990</v>
      </c>
    </row>
    <row r="15" spans="1:24" s="20" customFormat="1" ht="16.5" hidden="1">
      <c r="A15" s="52" t="s">
        <v>60</v>
      </c>
      <c r="B15" s="27" t="s">
        <v>27</v>
      </c>
      <c r="C15" s="25" t="s">
        <v>100</v>
      </c>
      <c r="D15" s="71" t="s">
        <v>63</v>
      </c>
      <c r="E15" s="27" t="s">
        <v>64</v>
      </c>
      <c r="F15" s="71">
        <v>17.258</v>
      </c>
      <c r="G15" s="55"/>
      <c r="H15" s="59"/>
      <c r="I15" s="64"/>
      <c r="J15" s="64"/>
      <c r="K15" s="68"/>
      <c r="L15" s="68"/>
      <c r="M15" s="68"/>
      <c r="N15" s="68"/>
      <c r="O15" s="68"/>
      <c r="P15" s="68"/>
      <c r="Q15" s="68">
        <v>1</v>
      </c>
      <c r="R15" s="68"/>
      <c r="S15" s="68"/>
      <c r="T15" s="68"/>
      <c r="U15" s="68"/>
      <c r="V15" s="68"/>
      <c r="W15" s="68"/>
      <c r="X15" s="65">
        <f aca="true" t="shared" si="0" ref="X15:X22">SUM(P15:Q15)</f>
        <v>1</v>
      </c>
    </row>
    <row r="16" spans="1:24" s="20" customFormat="1" ht="16.5" hidden="1">
      <c r="A16" s="52" t="s">
        <v>60</v>
      </c>
      <c r="B16" s="27" t="s">
        <v>28</v>
      </c>
      <c r="C16" s="25" t="s">
        <v>100</v>
      </c>
      <c r="D16" s="71" t="s">
        <v>63</v>
      </c>
      <c r="E16" s="27" t="s">
        <v>64</v>
      </c>
      <c r="F16" s="71">
        <v>17.258</v>
      </c>
      <c r="G16" s="55"/>
      <c r="H16" s="59"/>
      <c r="I16" s="64"/>
      <c r="J16" s="64"/>
      <c r="K16" s="68"/>
      <c r="L16" s="68"/>
      <c r="M16" s="68"/>
      <c r="N16" s="68"/>
      <c r="O16" s="68"/>
      <c r="P16" s="68"/>
      <c r="Q16" s="68">
        <v>1</v>
      </c>
      <c r="R16" s="68"/>
      <c r="S16" s="68"/>
      <c r="T16" s="68"/>
      <c r="U16" s="68"/>
      <c r="V16" s="68"/>
      <c r="W16" s="68"/>
      <c r="X16" s="65">
        <f t="shared" si="0"/>
        <v>1</v>
      </c>
    </row>
    <row r="17" spans="1:24" s="20" customFormat="1" ht="16.5" hidden="1">
      <c r="A17" s="52" t="s">
        <v>66</v>
      </c>
      <c r="B17" s="27" t="s">
        <v>61</v>
      </c>
      <c r="C17" s="25" t="s">
        <v>67</v>
      </c>
      <c r="D17" s="71" t="s">
        <v>68</v>
      </c>
      <c r="E17" s="27" t="s">
        <v>69</v>
      </c>
      <c r="F17" s="71">
        <v>17.278</v>
      </c>
      <c r="G17" s="55"/>
      <c r="H17" s="59"/>
      <c r="I17" s="64"/>
      <c r="J17" s="64"/>
      <c r="K17" s="68"/>
      <c r="L17" s="68">
        <f>128902-2</f>
        <v>128900</v>
      </c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5">
        <f t="shared" si="0"/>
        <v>0</v>
      </c>
    </row>
    <row r="18" spans="1:24" s="20" customFormat="1" ht="16.5" hidden="1">
      <c r="A18" s="52" t="s">
        <v>66</v>
      </c>
      <c r="B18" s="27" t="s">
        <v>27</v>
      </c>
      <c r="C18" s="25" t="s">
        <v>67</v>
      </c>
      <c r="D18" s="71" t="s">
        <v>68</v>
      </c>
      <c r="E18" s="27" t="s">
        <v>69</v>
      </c>
      <c r="F18" s="71">
        <v>17.278</v>
      </c>
      <c r="G18" s="55"/>
      <c r="H18" s="59"/>
      <c r="I18" s="64"/>
      <c r="J18" s="64"/>
      <c r="K18" s="68"/>
      <c r="L18" s="68">
        <v>1</v>
      </c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5">
        <f t="shared" si="0"/>
        <v>0</v>
      </c>
    </row>
    <row r="19" spans="1:24" s="20" customFormat="1" ht="16.5" hidden="1">
      <c r="A19" s="52" t="s">
        <v>66</v>
      </c>
      <c r="B19" s="27" t="s">
        <v>28</v>
      </c>
      <c r="C19" s="25" t="s">
        <v>67</v>
      </c>
      <c r="D19" s="71" t="s">
        <v>68</v>
      </c>
      <c r="E19" s="27" t="s">
        <v>69</v>
      </c>
      <c r="F19" s="71">
        <v>17.278</v>
      </c>
      <c r="G19" s="55"/>
      <c r="H19" s="59"/>
      <c r="I19" s="64"/>
      <c r="J19" s="64"/>
      <c r="K19" s="68"/>
      <c r="L19" s="68">
        <v>1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5">
        <f t="shared" si="0"/>
        <v>0</v>
      </c>
    </row>
    <row r="20" spans="1:24" s="20" customFormat="1" ht="16.5" hidden="1">
      <c r="A20" s="52" t="s">
        <v>66</v>
      </c>
      <c r="B20" s="27" t="s">
        <v>97</v>
      </c>
      <c r="C20" s="25" t="s">
        <v>98</v>
      </c>
      <c r="D20" s="71" t="s">
        <v>68</v>
      </c>
      <c r="E20" s="27" t="s">
        <v>69</v>
      </c>
      <c r="F20" s="71">
        <v>17.278</v>
      </c>
      <c r="G20" s="55"/>
      <c r="H20" s="59"/>
      <c r="I20" s="64"/>
      <c r="J20" s="64"/>
      <c r="K20" s="68"/>
      <c r="L20" s="68"/>
      <c r="M20" s="68"/>
      <c r="N20" s="68"/>
      <c r="O20" s="68"/>
      <c r="P20" s="68"/>
      <c r="Q20" s="68">
        <f>611417-2</f>
        <v>611415</v>
      </c>
      <c r="R20" s="68"/>
      <c r="S20" s="68"/>
      <c r="T20" s="68"/>
      <c r="U20" s="68"/>
      <c r="V20" s="68"/>
      <c r="W20" s="68"/>
      <c r="X20" s="65">
        <f t="shared" si="0"/>
        <v>611415</v>
      </c>
    </row>
    <row r="21" spans="1:24" s="20" customFormat="1" ht="16.5" hidden="1">
      <c r="A21" s="52" t="s">
        <v>66</v>
      </c>
      <c r="B21" s="27" t="s">
        <v>27</v>
      </c>
      <c r="C21" s="25" t="s">
        <v>98</v>
      </c>
      <c r="D21" s="71" t="s">
        <v>68</v>
      </c>
      <c r="E21" s="27" t="s">
        <v>69</v>
      </c>
      <c r="F21" s="71">
        <v>17.278</v>
      </c>
      <c r="G21" s="55"/>
      <c r="H21" s="59"/>
      <c r="I21" s="64"/>
      <c r="J21" s="64"/>
      <c r="K21" s="68"/>
      <c r="L21" s="68"/>
      <c r="M21" s="68"/>
      <c r="N21" s="68"/>
      <c r="O21" s="68"/>
      <c r="P21" s="68"/>
      <c r="Q21" s="68">
        <v>1</v>
      </c>
      <c r="R21" s="68"/>
      <c r="S21" s="68"/>
      <c r="T21" s="68"/>
      <c r="U21" s="68"/>
      <c r="V21" s="68"/>
      <c r="W21" s="68"/>
      <c r="X21" s="65">
        <f t="shared" si="0"/>
        <v>1</v>
      </c>
    </row>
    <row r="22" spans="1:24" s="20" customFormat="1" ht="16.5" hidden="1">
      <c r="A22" s="52" t="s">
        <v>66</v>
      </c>
      <c r="B22" s="27" t="s">
        <v>28</v>
      </c>
      <c r="C22" s="25" t="s">
        <v>98</v>
      </c>
      <c r="D22" s="71" t="s">
        <v>68</v>
      </c>
      <c r="E22" s="27" t="s">
        <v>69</v>
      </c>
      <c r="F22" s="71">
        <v>17.278</v>
      </c>
      <c r="G22" s="55"/>
      <c r="H22" s="59"/>
      <c r="I22" s="64"/>
      <c r="J22" s="64"/>
      <c r="K22" s="68"/>
      <c r="L22" s="68"/>
      <c r="M22" s="68"/>
      <c r="N22" s="68"/>
      <c r="O22" s="68"/>
      <c r="P22" s="68"/>
      <c r="Q22" s="68">
        <v>1</v>
      </c>
      <c r="R22" s="68"/>
      <c r="S22" s="68"/>
      <c r="T22" s="68"/>
      <c r="U22" s="68"/>
      <c r="V22" s="68"/>
      <c r="W22" s="68"/>
      <c r="X22" s="65">
        <f t="shared" si="0"/>
        <v>1</v>
      </c>
    </row>
    <row r="23" spans="1:24" s="20" customFormat="1" ht="16.5" hidden="1">
      <c r="A23" s="52" t="s">
        <v>113</v>
      </c>
      <c r="B23" s="27" t="s">
        <v>61</v>
      </c>
      <c r="C23" s="25" t="s">
        <v>98</v>
      </c>
      <c r="D23" s="71" t="s">
        <v>68</v>
      </c>
      <c r="E23" s="27" t="s">
        <v>114</v>
      </c>
      <c r="F23" s="71">
        <v>17.278</v>
      </c>
      <c r="G23" s="55"/>
      <c r="H23" s="59"/>
      <c r="I23" s="64"/>
      <c r="J23" s="64"/>
      <c r="K23" s="68"/>
      <c r="L23" s="68"/>
      <c r="M23" s="68"/>
      <c r="N23" s="68"/>
      <c r="O23" s="68"/>
      <c r="P23" s="68"/>
      <c r="Q23" s="68"/>
      <c r="R23" s="31">
        <v>39797</v>
      </c>
      <c r="S23" s="82"/>
      <c r="T23" s="82"/>
      <c r="U23" s="82"/>
      <c r="V23" s="82"/>
      <c r="W23" s="82"/>
      <c r="X23" s="65">
        <f>SUM(R23)</f>
        <v>39797</v>
      </c>
    </row>
    <row r="24" spans="1:24" s="20" customFormat="1" ht="16.5" hidden="1">
      <c r="A24" s="80" t="s">
        <v>129</v>
      </c>
      <c r="B24" s="27" t="s">
        <v>13</v>
      </c>
      <c r="C24" s="81" t="s">
        <v>98</v>
      </c>
      <c r="D24" s="71" t="s">
        <v>68</v>
      </c>
      <c r="E24" s="25">
        <v>6308</v>
      </c>
      <c r="F24" s="71">
        <v>17.278</v>
      </c>
      <c r="G24" s="55"/>
      <c r="H24" s="59"/>
      <c r="I24" s="64"/>
      <c r="J24" s="64"/>
      <c r="K24" s="68"/>
      <c r="L24" s="68"/>
      <c r="M24" s="68"/>
      <c r="N24" s="68"/>
      <c r="O24" s="68"/>
      <c r="P24" s="68"/>
      <c r="Q24" s="68"/>
      <c r="R24" s="68"/>
      <c r="S24" s="68">
        <f>30000*0.34</f>
        <v>10200</v>
      </c>
      <c r="T24" s="68"/>
      <c r="U24" s="68"/>
      <c r="V24" s="68"/>
      <c r="W24" s="68"/>
      <c r="X24" s="65">
        <f>+S24</f>
        <v>10200</v>
      </c>
    </row>
    <row r="25" spans="1:24" s="20" customFormat="1" ht="16.5" hidden="1">
      <c r="A25" s="80" t="s">
        <v>129</v>
      </c>
      <c r="B25" s="27" t="s">
        <v>13</v>
      </c>
      <c r="C25" s="81" t="s">
        <v>98</v>
      </c>
      <c r="D25" s="71" t="s">
        <v>68</v>
      </c>
      <c r="E25" s="25">
        <v>6309</v>
      </c>
      <c r="F25" s="71">
        <v>17.278</v>
      </c>
      <c r="G25" s="55"/>
      <c r="H25" s="59"/>
      <c r="I25" s="64"/>
      <c r="J25" s="64"/>
      <c r="K25" s="68"/>
      <c r="L25" s="68"/>
      <c r="M25" s="68"/>
      <c r="N25" s="68"/>
      <c r="O25" s="68"/>
      <c r="P25" s="68"/>
      <c r="Q25" s="68"/>
      <c r="R25" s="68"/>
      <c r="S25" s="68">
        <f>30000*0.66</f>
        <v>19800</v>
      </c>
      <c r="T25" s="68"/>
      <c r="U25" s="68"/>
      <c r="V25" s="68"/>
      <c r="W25" s="68"/>
      <c r="X25" s="65">
        <f>+S25</f>
        <v>19800</v>
      </c>
    </row>
    <row r="26" spans="1:24" s="20" customFormat="1" ht="30.75" hidden="1">
      <c r="A26" s="86" t="s">
        <v>146</v>
      </c>
      <c r="B26" s="27" t="s">
        <v>61</v>
      </c>
      <c r="C26" s="25" t="s">
        <v>62</v>
      </c>
      <c r="D26" s="71" t="s">
        <v>63</v>
      </c>
      <c r="E26" s="27">
        <v>6318</v>
      </c>
      <c r="F26" s="71">
        <v>17.258</v>
      </c>
      <c r="G26" s="55"/>
      <c r="H26" s="59"/>
      <c r="I26" s="64"/>
      <c r="J26" s="64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>
        <f>30000*0.34-1</f>
        <v>10199</v>
      </c>
      <c r="V26" s="68"/>
      <c r="W26" s="68"/>
      <c r="X26" s="65">
        <f>U26</f>
        <v>10199</v>
      </c>
    </row>
    <row r="27" spans="1:24" s="20" customFormat="1" ht="30.75" hidden="1">
      <c r="A27" s="86" t="s">
        <v>146</v>
      </c>
      <c r="B27" s="27" t="s">
        <v>27</v>
      </c>
      <c r="C27" s="25" t="s">
        <v>62</v>
      </c>
      <c r="D27" s="71" t="s">
        <v>63</v>
      </c>
      <c r="E27" s="27">
        <v>6318</v>
      </c>
      <c r="F27" s="71">
        <v>17.258</v>
      </c>
      <c r="G27" s="55"/>
      <c r="H27" s="59"/>
      <c r="I27" s="64"/>
      <c r="J27" s="64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>
        <v>1</v>
      </c>
      <c r="V27" s="68"/>
      <c r="W27" s="68"/>
      <c r="X27" s="65">
        <f>U27</f>
        <v>1</v>
      </c>
    </row>
    <row r="28" spans="1:24" s="20" customFormat="1" ht="30.75" hidden="1">
      <c r="A28" s="86" t="s">
        <v>146</v>
      </c>
      <c r="B28" s="27" t="s">
        <v>61</v>
      </c>
      <c r="C28" s="25" t="s">
        <v>62</v>
      </c>
      <c r="D28" s="71" t="s">
        <v>63</v>
      </c>
      <c r="E28" s="27">
        <v>6319</v>
      </c>
      <c r="F28" s="71">
        <v>17.258</v>
      </c>
      <c r="G28" s="55"/>
      <c r="H28" s="59"/>
      <c r="I28" s="64"/>
      <c r="J28" s="64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>
        <f>30000*0.66-1</f>
        <v>19799</v>
      </c>
      <c r="V28" s="68"/>
      <c r="W28" s="68"/>
      <c r="X28" s="65">
        <f>U28</f>
        <v>19799</v>
      </c>
    </row>
    <row r="29" spans="1:24" s="20" customFormat="1" ht="30.75" hidden="1">
      <c r="A29" s="86" t="s">
        <v>146</v>
      </c>
      <c r="B29" s="27" t="s">
        <v>27</v>
      </c>
      <c r="C29" s="25" t="s">
        <v>62</v>
      </c>
      <c r="D29" s="71" t="s">
        <v>63</v>
      </c>
      <c r="E29" s="27">
        <v>6319</v>
      </c>
      <c r="F29" s="71">
        <v>17.258</v>
      </c>
      <c r="G29" s="55"/>
      <c r="H29" s="59"/>
      <c r="I29" s="64"/>
      <c r="J29" s="64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>
        <v>1</v>
      </c>
      <c r="V29" s="68"/>
      <c r="W29" s="68"/>
      <c r="X29" s="65">
        <f>U29</f>
        <v>1</v>
      </c>
    </row>
    <row r="30" spans="1:24" s="20" customFormat="1" ht="16.5" hidden="1">
      <c r="A30" s="85"/>
      <c r="B30" s="27"/>
      <c r="C30" s="81"/>
      <c r="D30" s="71"/>
      <c r="E30" s="25"/>
      <c r="F30" s="71"/>
      <c r="G30" s="55"/>
      <c r="H30" s="59"/>
      <c r="I30" s="64"/>
      <c r="J30" s="64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5"/>
    </row>
    <row r="31" spans="1:24" s="20" customFormat="1" ht="16.5" hidden="1">
      <c r="A31" s="52"/>
      <c r="B31" s="27"/>
      <c r="C31" s="19"/>
      <c r="D31" s="19"/>
      <c r="E31" s="19"/>
      <c r="F31" s="19"/>
      <c r="G31" s="55"/>
      <c r="H31" s="59"/>
      <c r="I31" s="64"/>
      <c r="J31" s="64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5"/>
    </row>
    <row r="32" spans="1:24" s="7" customFormat="1" ht="16.5" hidden="1">
      <c r="A32" s="19" t="s">
        <v>8</v>
      </c>
      <c r="B32" s="21"/>
      <c r="C32" s="22"/>
      <c r="D32" s="22"/>
      <c r="E32" s="23"/>
      <c r="F32" s="24"/>
      <c r="G32" s="24"/>
      <c r="H32" s="57"/>
      <c r="I32" s="66"/>
      <c r="J32" s="66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5">
        <f>SUM(I32:J32)</f>
        <v>0</v>
      </c>
    </row>
    <row r="33" spans="1:24" s="9" customFormat="1" ht="16.5" hidden="1">
      <c r="A33" s="25" t="s">
        <v>15</v>
      </c>
      <c r="B33" s="21"/>
      <c r="C33" s="22"/>
      <c r="D33" s="22"/>
      <c r="E33" s="23"/>
      <c r="F33" s="24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6"/>
    </row>
    <row r="34" spans="1:24" s="9" customFormat="1" ht="16.5" hidden="1">
      <c r="A34" s="45"/>
      <c r="B34" s="27"/>
      <c r="C34" s="46"/>
      <c r="D34" s="25"/>
      <c r="E34" s="46"/>
      <c r="F34" s="27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6">
        <f>SUM(G34:G34)</f>
        <v>0</v>
      </c>
    </row>
    <row r="35" spans="1:24" s="10" customFormat="1" ht="16.5" hidden="1">
      <c r="A35" s="50" t="s">
        <v>18</v>
      </c>
      <c r="B35" s="27" t="s">
        <v>13</v>
      </c>
      <c r="C35" s="51" t="s">
        <v>19</v>
      </c>
      <c r="D35" s="51" t="s">
        <v>20</v>
      </c>
      <c r="E35" s="51" t="s">
        <v>21</v>
      </c>
      <c r="F35" s="25" t="s">
        <v>22</v>
      </c>
      <c r="G35" s="31">
        <v>95000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26">
        <f>SUM(G35:G35)</f>
        <v>95000</v>
      </c>
    </row>
    <row r="36" spans="1:24" s="10" customFormat="1" ht="16.5" hidden="1">
      <c r="A36" s="73" t="s">
        <v>82</v>
      </c>
      <c r="B36" s="27" t="s">
        <v>61</v>
      </c>
      <c r="C36" s="51" t="s">
        <v>83</v>
      </c>
      <c r="D36" s="51" t="s">
        <v>84</v>
      </c>
      <c r="E36" s="51" t="s">
        <v>85</v>
      </c>
      <c r="F36" s="27" t="s">
        <v>22</v>
      </c>
      <c r="G36" s="28"/>
      <c r="H36" s="28"/>
      <c r="I36" s="28"/>
      <c r="J36" s="28"/>
      <c r="K36" s="28"/>
      <c r="L36" s="28"/>
      <c r="M36" s="28"/>
      <c r="N36" s="28">
        <v>421375</v>
      </c>
      <c r="O36" s="28"/>
      <c r="P36" s="28"/>
      <c r="Q36" s="28"/>
      <c r="R36" s="28"/>
      <c r="S36" s="28"/>
      <c r="T36" s="28"/>
      <c r="U36" s="28"/>
      <c r="V36" s="28"/>
      <c r="W36" s="28"/>
      <c r="X36" s="54">
        <f>SUM(M36:N36)</f>
        <v>421375</v>
      </c>
    </row>
    <row r="37" spans="1:24" s="10" customFormat="1" ht="16.5" hidden="1">
      <c r="A37" s="73" t="s">
        <v>117</v>
      </c>
      <c r="B37" s="27" t="s">
        <v>13</v>
      </c>
      <c r="C37" s="71" t="s">
        <v>118</v>
      </c>
      <c r="D37" s="71" t="s">
        <v>119</v>
      </c>
      <c r="E37" s="71" t="s">
        <v>120</v>
      </c>
      <c r="F37" s="27" t="s">
        <v>22</v>
      </c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>
        <v>80822.97</v>
      </c>
      <c r="S37" s="28"/>
      <c r="T37" s="28"/>
      <c r="U37" s="28"/>
      <c r="V37" s="28"/>
      <c r="W37" s="28"/>
      <c r="X37" s="54">
        <f>SUM(R37)</f>
        <v>80822.97</v>
      </c>
    </row>
    <row r="38" spans="1:24" s="10" customFormat="1" ht="16.5">
      <c r="A38" s="73"/>
      <c r="B38" s="27"/>
      <c r="C38" s="51"/>
      <c r="D38" s="51"/>
      <c r="E38" s="51"/>
      <c r="F38" s="27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54"/>
    </row>
    <row r="39" spans="1:24" s="10" customFormat="1" ht="16.5">
      <c r="A39" s="45"/>
      <c r="B39" s="27"/>
      <c r="C39" s="46"/>
      <c r="D39" s="25"/>
      <c r="E39" s="46"/>
      <c r="F39" s="27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54">
        <f aca="true" t="shared" si="1" ref="X39:X47">SUM(M39:N39)</f>
        <v>0</v>
      </c>
    </row>
    <row r="40" spans="1:24" s="11" customFormat="1" ht="16.5" hidden="1">
      <c r="A40" s="19" t="s">
        <v>8</v>
      </c>
      <c r="B40" s="21"/>
      <c r="C40" s="29"/>
      <c r="D40" s="24"/>
      <c r="E40" s="21"/>
      <c r="F40" s="21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54">
        <f t="shared" si="1"/>
        <v>0</v>
      </c>
    </row>
    <row r="41" spans="1:24" s="10" customFormat="1" ht="16.5" hidden="1">
      <c r="A41" s="25" t="s">
        <v>29</v>
      </c>
      <c r="B41" s="21"/>
      <c r="C41" s="29"/>
      <c r="D41" s="24"/>
      <c r="E41" s="21"/>
      <c r="F41" s="21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54">
        <f t="shared" si="1"/>
        <v>0</v>
      </c>
    </row>
    <row r="42" spans="1:24" s="11" customFormat="1" ht="15" hidden="1">
      <c r="A42" s="52" t="s">
        <v>24</v>
      </c>
      <c r="B42" s="27" t="s">
        <v>13</v>
      </c>
      <c r="C42" s="51" t="s">
        <v>31</v>
      </c>
      <c r="D42" s="51" t="s">
        <v>25</v>
      </c>
      <c r="E42" s="53" t="s">
        <v>26</v>
      </c>
      <c r="F42" s="25">
        <v>17.245</v>
      </c>
      <c r="G42" s="28"/>
      <c r="H42" s="28">
        <f>111512.96-2</f>
        <v>111510.96</v>
      </c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>
        <v>4965.78</v>
      </c>
      <c r="W42" s="28"/>
      <c r="X42" s="54">
        <f>SUM(G42:V42)</f>
        <v>116476.74</v>
      </c>
    </row>
    <row r="43" spans="1:24" s="11" customFormat="1" ht="15" hidden="1">
      <c r="A43" s="52" t="s">
        <v>24</v>
      </c>
      <c r="B43" s="27" t="s">
        <v>27</v>
      </c>
      <c r="C43" s="51" t="s">
        <v>31</v>
      </c>
      <c r="D43" s="51" t="s">
        <v>25</v>
      </c>
      <c r="E43" s="53" t="s">
        <v>26</v>
      </c>
      <c r="F43" s="25">
        <v>17.245</v>
      </c>
      <c r="G43" s="28"/>
      <c r="H43" s="28">
        <v>1</v>
      </c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54">
        <f t="shared" si="1"/>
        <v>0</v>
      </c>
    </row>
    <row r="44" spans="1:24" s="10" customFormat="1" ht="16.5" hidden="1">
      <c r="A44" s="52" t="s">
        <v>24</v>
      </c>
      <c r="B44" s="27" t="s">
        <v>28</v>
      </c>
      <c r="C44" s="51" t="s">
        <v>31</v>
      </c>
      <c r="D44" s="51" t="s">
        <v>25</v>
      </c>
      <c r="E44" s="53" t="s">
        <v>26</v>
      </c>
      <c r="F44" s="25">
        <v>17.245</v>
      </c>
      <c r="G44" s="28"/>
      <c r="H44" s="28">
        <v>1</v>
      </c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54">
        <f t="shared" si="1"/>
        <v>0</v>
      </c>
    </row>
    <row r="45" spans="1:24" s="8" customFormat="1" ht="16.5">
      <c r="A45" s="13"/>
      <c r="B45" s="21"/>
      <c r="C45" s="22"/>
      <c r="D45" s="22"/>
      <c r="E45" s="23"/>
      <c r="F45" s="24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54">
        <f t="shared" si="1"/>
        <v>0</v>
      </c>
    </row>
    <row r="46" spans="1:24" s="7" customFormat="1" ht="16.5">
      <c r="A46" s="19" t="s">
        <v>8</v>
      </c>
      <c r="B46" s="21"/>
      <c r="C46" s="22"/>
      <c r="D46" s="22"/>
      <c r="E46" s="23"/>
      <c r="F46" s="24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54">
        <f t="shared" si="1"/>
        <v>0</v>
      </c>
    </row>
    <row r="47" spans="1:24" s="9" customFormat="1" ht="16.5">
      <c r="A47" s="25" t="s">
        <v>30</v>
      </c>
      <c r="B47" s="21"/>
      <c r="C47" s="22"/>
      <c r="D47" s="22"/>
      <c r="E47" s="23"/>
      <c r="F47" s="24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54">
        <f t="shared" si="1"/>
        <v>0</v>
      </c>
    </row>
    <row r="48" spans="1:24" s="11" customFormat="1" ht="15" hidden="1">
      <c r="A48" s="52" t="s">
        <v>93</v>
      </c>
      <c r="B48" s="27" t="s">
        <v>13</v>
      </c>
      <c r="C48" s="51" t="s">
        <v>32</v>
      </c>
      <c r="D48" s="51" t="s">
        <v>33</v>
      </c>
      <c r="E48" s="53" t="s">
        <v>34</v>
      </c>
      <c r="F48" s="25">
        <v>17.225</v>
      </c>
      <c r="G48" s="28"/>
      <c r="H48" s="28">
        <v>71282.99</v>
      </c>
      <c r="I48" s="28"/>
      <c r="J48" s="28"/>
      <c r="K48" s="28"/>
      <c r="L48" s="28"/>
      <c r="M48" s="28"/>
      <c r="N48" s="28"/>
      <c r="O48" s="28"/>
      <c r="P48" s="28">
        <f>152176.68-1</f>
        <v>152175.68</v>
      </c>
      <c r="Q48" s="28"/>
      <c r="R48" s="28"/>
      <c r="S48" s="28"/>
      <c r="T48" s="28"/>
      <c r="U48" s="28"/>
      <c r="V48" s="28"/>
      <c r="W48" s="28"/>
      <c r="X48" s="54">
        <f>SUM(H48:P48)</f>
        <v>223458.66999999998</v>
      </c>
    </row>
    <row r="49" spans="1:24" s="11" customFormat="1" ht="15" hidden="1">
      <c r="A49" s="52" t="s">
        <v>93</v>
      </c>
      <c r="B49" s="27" t="s">
        <v>27</v>
      </c>
      <c r="C49" s="51" t="s">
        <v>32</v>
      </c>
      <c r="D49" s="51" t="s">
        <v>33</v>
      </c>
      <c r="E49" s="53" t="s">
        <v>34</v>
      </c>
      <c r="F49" s="25">
        <v>17.225</v>
      </c>
      <c r="G49" s="28"/>
      <c r="H49" s="28"/>
      <c r="I49" s="28"/>
      <c r="J49" s="28"/>
      <c r="K49" s="28"/>
      <c r="L49" s="28"/>
      <c r="M49" s="28"/>
      <c r="N49" s="28"/>
      <c r="O49" s="28"/>
      <c r="P49" s="28">
        <v>1</v>
      </c>
      <c r="Q49" s="28"/>
      <c r="R49" s="28"/>
      <c r="S49" s="28"/>
      <c r="T49" s="28"/>
      <c r="U49" s="28"/>
      <c r="V49" s="28"/>
      <c r="W49" s="28"/>
      <c r="X49" s="54">
        <f>SUM(H49:P49)</f>
        <v>1</v>
      </c>
    </row>
    <row r="50" spans="1:24" s="11" customFormat="1" ht="15" hidden="1">
      <c r="A50" s="45" t="s">
        <v>38</v>
      </c>
      <c r="B50" s="27" t="s">
        <v>13</v>
      </c>
      <c r="C50" s="58" t="s">
        <v>39</v>
      </c>
      <c r="D50" s="58" t="s">
        <v>40</v>
      </c>
      <c r="E50" s="58" t="s">
        <v>41</v>
      </c>
      <c r="F50" s="27">
        <v>17.285</v>
      </c>
      <c r="G50" s="28"/>
      <c r="H50" s="28"/>
      <c r="I50" s="28">
        <f>88500-2</f>
        <v>88498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54">
        <f aca="true" t="shared" si="2" ref="X50:X77">SUM(H50:P50)</f>
        <v>88498</v>
      </c>
    </row>
    <row r="51" spans="1:24" s="11" customFormat="1" ht="15" hidden="1">
      <c r="A51" s="45" t="s">
        <v>38</v>
      </c>
      <c r="B51" s="27" t="s">
        <v>27</v>
      </c>
      <c r="C51" s="58" t="s">
        <v>39</v>
      </c>
      <c r="D51" s="58" t="s">
        <v>40</v>
      </c>
      <c r="E51" s="58" t="s">
        <v>41</v>
      </c>
      <c r="F51" s="27">
        <v>17.285</v>
      </c>
      <c r="G51" s="28"/>
      <c r="H51" s="28"/>
      <c r="I51" s="28">
        <v>1</v>
      </c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54">
        <f t="shared" si="2"/>
        <v>1</v>
      </c>
    </row>
    <row r="52" spans="1:24" s="10" customFormat="1" ht="16.5" hidden="1">
      <c r="A52" s="45" t="s">
        <v>38</v>
      </c>
      <c r="B52" s="27" t="s">
        <v>28</v>
      </c>
      <c r="C52" s="58" t="s">
        <v>39</v>
      </c>
      <c r="D52" s="58" t="s">
        <v>40</v>
      </c>
      <c r="E52" s="58" t="s">
        <v>41</v>
      </c>
      <c r="F52" s="27">
        <v>17.285</v>
      </c>
      <c r="G52" s="31"/>
      <c r="H52" s="31"/>
      <c r="I52" s="31">
        <v>1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54">
        <f t="shared" si="2"/>
        <v>1</v>
      </c>
    </row>
    <row r="53" spans="1:24" s="10" customFormat="1" ht="16.5">
      <c r="A53" s="45" t="s">
        <v>150</v>
      </c>
      <c r="B53" s="27" t="s">
        <v>13</v>
      </c>
      <c r="C53" s="25" t="s">
        <v>152</v>
      </c>
      <c r="D53" s="25" t="s">
        <v>33</v>
      </c>
      <c r="E53" s="25" t="s">
        <v>153</v>
      </c>
      <c r="F53" s="25">
        <v>17.225</v>
      </c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>
        <f>77627.95-1</f>
        <v>77626.95</v>
      </c>
      <c r="X53" s="54">
        <f>SUM(V53:W53)</f>
        <v>77626.95</v>
      </c>
    </row>
    <row r="54" spans="1:24" s="10" customFormat="1" ht="16.5">
      <c r="A54" s="45" t="s">
        <v>150</v>
      </c>
      <c r="B54" s="27" t="s">
        <v>27</v>
      </c>
      <c r="C54" s="25" t="s">
        <v>152</v>
      </c>
      <c r="D54" s="25" t="s">
        <v>33</v>
      </c>
      <c r="E54" s="25" t="s">
        <v>153</v>
      </c>
      <c r="F54" s="25">
        <v>17.225</v>
      </c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>
        <v>1</v>
      </c>
      <c r="X54" s="54">
        <f>SUM(V54:W54)</f>
        <v>1</v>
      </c>
    </row>
    <row r="55" spans="1:24" s="10" customFormat="1" ht="16.5">
      <c r="A55" s="12"/>
      <c r="B55" s="21"/>
      <c r="C55" s="30"/>
      <c r="D55" s="30"/>
      <c r="E55" s="22"/>
      <c r="F55" s="24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54">
        <f t="shared" si="2"/>
        <v>0</v>
      </c>
    </row>
    <row r="56" spans="1:24" s="7" customFormat="1" ht="16.5" hidden="1">
      <c r="A56" s="19" t="s">
        <v>8</v>
      </c>
      <c r="B56" s="21"/>
      <c r="C56" s="22"/>
      <c r="D56" s="22"/>
      <c r="E56" s="23"/>
      <c r="F56" s="24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54">
        <f t="shared" si="2"/>
        <v>0</v>
      </c>
    </row>
    <row r="57" spans="1:24" s="9" customFormat="1" ht="16.5" hidden="1">
      <c r="A57" s="25" t="s">
        <v>53</v>
      </c>
      <c r="B57" s="21"/>
      <c r="C57" s="22"/>
      <c r="D57" s="22"/>
      <c r="E57" s="23"/>
      <c r="F57" s="24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54">
        <f t="shared" si="2"/>
        <v>0</v>
      </c>
    </row>
    <row r="58" spans="1:24" s="11" customFormat="1" ht="16.5" hidden="1">
      <c r="A58" s="70" t="s">
        <v>54</v>
      </c>
      <c r="B58" s="27" t="s">
        <v>55</v>
      </c>
      <c r="C58" s="71" t="s">
        <v>56</v>
      </c>
      <c r="D58" s="71" t="s">
        <v>57</v>
      </c>
      <c r="E58" s="25" t="s">
        <v>58</v>
      </c>
      <c r="F58" s="32"/>
      <c r="G58" s="31"/>
      <c r="H58" s="31"/>
      <c r="I58" s="31"/>
      <c r="J58" s="31"/>
      <c r="K58" s="31">
        <v>9000</v>
      </c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54">
        <f t="shared" si="2"/>
        <v>9000</v>
      </c>
    </row>
    <row r="59" spans="1:24" s="11" customFormat="1" ht="15" hidden="1">
      <c r="A59" s="78" t="s">
        <v>110</v>
      </c>
      <c r="B59" s="27" t="s">
        <v>61</v>
      </c>
      <c r="C59" s="51" t="s">
        <v>111</v>
      </c>
      <c r="D59" s="51" t="s">
        <v>57</v>
      </c>
      <c r="E59" s="53" t="s">
        <v>112</v>
      </c>
      <c r="F59" s="63">
        <v>17.801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>
        <f>67242-2</f>
        <v>67240</v>
      </c>
      <c r="S59" s="31"/>
      <c r="T59" s="31"/>
      <c r="U59" s="31"/>
      <c r="V59" s="31"/>
      <c r="W59" s="31"/>
      <c r="X59" s="54">
        <f>SUM(R59)</f>
        <v>67240</v>
      </c>
    </row>
    <row r="60" spans="1:24" s="11" customFormat="1" ht="15" hidden="1">
      <c r="A60" s="78" t="s">
        <v>110</v>
      </c>
      <c r="B60" s="27" t="s">
        <v>27</v>
      </c>
      <c r="C60" s="51" t="s">
        <v>111</v>
      </c>
      <c r="D60" s="51" t="s">
        <v>57</v>
      </c>
      <c r="E60" s="53" t="s">
        <v>112</v>
      </c>
      <c r="F60" s="63">
        <v>17.801</v>
      </c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>
        <v>1</v>
      </c>
      <c r="S60" s="31"/>
      <c r="T60" s="31"/>
      <c r="U60" s="31"/>
      <c r="V60" s="31"/>
      <c r="W60" s="31"/>
      <c r="X60" s="54">
        <f>SUM(R60)</f>
        <v>1</v>
      </c>
    </row>
    <row r="61" spans="1:25" s="11" customFormat="1" ht="15" hidden="1">
      <c r="A61" s="78" t="s">
        <v>110</v>
      </c>
      <c r="B61" s="27" t="s">
        <v>28</v>
      </c>
      <c r="C61" s="51" t="s">
        <v>111</v>
      </c>
      <c r="D61" s="51" t="s">
        <v>57</v>
      </c>
      <c r="E61" s="53" t="s">
        <v>112</v>
      </c>
      <c r="F61" s="63">
        <v>17.801</v>
      </c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>
        <v>1</v>
      </c>
      <c r="S61" s="31"/>
      <c r="T61" s="31"/>
      <c r="U61" s="31"/>
      <c r="V61" s="31"/>
      <c r="W61" s="31"/>
      <c r="X61" s="54">
        <f>SUM(R61)</f>
        <v>1</v>
      </c>
      <c r="Y61" s="79"/>
    </row>
    <row r="62" spans="1:24" s="11" customFormat="1" ht="16.5" hidden="1">
      <c r="A62" s="52"/>
      <c r="B62" s="27"/>
      <c r="C62" s="76"/>
      <c r="D62" s="76"/>
      <c r="E62" s="76"/>
      <c r="F62" s="22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54">
        <f>SUM(R62)</f>
        <v>0</v>
      </c>
    </row>
    <row r="63" spans="1:24" s="11" customFormat="1" ht="16.5" hidden="1">
      <c r="A63" s="14"/>
      <c r="B63" s="21"/>
      <c r="C63" s="29"/>
      <c r="D63" s="29"/>
      <c r="E63" s="24"/>
      <c r="F63" s="22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54"/>
    </row>
    <row r="64" spans="1:24" s="11" customFormat="1" ht="16.5" hidden="1">
      <c r="A64" s="19" t="s">
        <v>8</v>
      </c>
      <c r="B64" s="21"/>
      <c r="C64" s="29"/>
      <c r="D64" s="29"/>
      <c r="E64" s="24"/>
      <c r="F64" s="22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54">
        <f t="shared" si="2"/>
        <v>0</v>
      </c>
    </row>
    <row r="65" spans="1:24" s="11" customFormat="1" ht="16.5" hidden="1">
      <c r="A65" s="25" t="s">
        <v>73</v>
      </c>
      <c r="B65" s="21"/>
      <c r="C65" s="29"/>
      <c r="D65" s="29"/>
      <c r="E65" s="24"/>
      <c r="F65" s="22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54">
        <f t="shared" si="2"/>
        <v>0</v>
      </c>
    </row>
    <row r="66" spans="1:24" s="11" customFormat="1" ht="15" hidden="1">
      <c r="A66" s="70" t="s">
        <v>74</v>
      </c>
      <c r="B66" s="27" t="s">
        <v>13</v>
      </c>
      <c r="C66" s="51" t="s">
        <v>75</v>
      </c>
      <c r="D66" s="51" t="s">
        <v>76</v>
      </c>
      <c r="E66" s="53" t="s">
        <v>77</v>
      </c>
      <c r="F66" s="27" t="s">
        <v>78</v>
      </c>
      <c r="G66" s="31"/>
      <c r="H66" s="31"/>
      <c r="I66" s="31"/>
      <c r="J66" s="31"/>
      <c r="K66" s="31"/>
      <c r="L66" s="31"/>
      <c r="M66" s="31">
        <f>957012-2</f>
        <v>957010</v>
      </c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54">
        <f t="shared" si="2"/>
        <v>957010</v>
      </c>
    </row>
    <row r="67" spans="1:24" s="10" customFormat="1" ht="16.5" hidden="1">
      <c r="A67" s="70" t="s">
        <v>74</v>
      </c>
      <c r="B67" s="27" t="s">
        <v>27</v>
      </c>
      <c r="C67" s="51" t="s">
        <v>75</v>
      </c>
      <c r="D67" s="51" t="s">
        <v>76</v>
      </c>
      <c r="E67" s="53" t="s">
        <v>77</v>
      </c>
      <c r="F67" s="27" t="s">
        <v>78</v>
      </c>
      <c r="G67" s="31"/>
      <c r="H67" s="31"/>
      <c r="I67" s="31"/>
      <c r="J67" s="31"/>
      <c r="K67" s="31"/>
      <c r="L67" s="31"/>
      <c r="M67" s="31">
        <v>1</v>
      </c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54">
        <f t="shared" si="2"/>
        <v>1</v>
      </c>
    </row>
    <row r="68" spans="1:24" s="10" customFormat="1" ht="16.5" hidden="1">
      <c r="A68" s="70" t="s">
        <v>74</v>
      </c>
      <c r="B68" s="27" t="s">
        <v>28</v>
      </c>
      <c r="C68" s="51" t="s">
        <v>75</v>
      </c>
      <c r="D68" s="51" t="s">
        <v>76</v>
      </c>
      <c r="E68" s="53" t="s">
        <v>77</v>
      </c>
      <c r="F68" s="27" t="s">
        <v>78</v>
      </c>
      <c r="G68" s="31"/>
      <c r="H68" s="31"/>
      <c r="I68" s="31"/>
      <c r="J68" s="31"/>
      <c r="K68" s="31"/>
      <c r="L68" s="31"/>
      <c r="M68" s="31">
        <v>1</v>
      </c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54">
        <f t="shared" si="2"/>
        <v>1</v>
      </c>
    </row>
    <row r="69" spans="1:24" s="10" customFormat="1" ht="16.5" hidden="1">
      <c r="A69" s="45" t="s">
        <v>89</v>
      </c>
      <c r="B69" s="27" t="s">
        <v>13</v>
      </c>
      <c r="C69" s="51" t="s">
        <v>75</v>
      </c>
      <c r="D69" s="51" t="s">
        <v>76</v>
      </c>
      <c r="E69" s="53" t="s">
        <v>90</v>
      </c>
      <c r="F69" s="27" t="s">
        <v>78</v>
      </c>
      <c r="G69" s="31"/>
      <c r="H69" s="31"/>
      <c r="I69" s="31"/>
      <c r="J69" s="31"/>
      <c r="K69" s="31"/>
      <c r="L69" s="31"/>
      <c r="M69" s="31"/>
      <c r="N69" s="31"/>
      <c r="O69" s="31">
        <f>82409-2</f>
        <v>82407</v>
      </c>
      <c r="P69" s="31"/>
      <c r="Q69" s="31"/>
      <c r="R69" s="31"/>
      <c r="S69" s="31"/>
      <c r="T69" s="31"/>
      <c r="U69" s="31"/>
      <c r="V69" s="31"/>
      <c r="W69" s="31"/>
      <c r="X69" s="54">
        <f t="shared" si="2"/>
        <v>82407</v>
      </c>
    </row>
    <row r="70" spans="1:24" s="10" customFormat="1" ht="16.5" hidden="1">
      <c r="A70" s="45" t="s">
        <v>89</v>
      </c>
      <c r="B70" s="27" t="s">
        <v>27</v>
      </c>
      <c r="C70" s="51" t="s">
        <v>75</v>
      </c>
      <c r="D70" s="51" t="s">
        <v>76</v>
      </c>
      <c r="E70" s="53" t="s">
        <v>90</v>
      </c>
      <c r="F70" s="27" t="s">
        <v>78</v>
      </c>
      <c r="G70" s="31"/>
      <c r="H70" s="31"/>
      <c r="I70" s="31"/>
      <c r="J70" s="31"/>
      <c r="K70" s="31"/>
      <c r="L70" s="31"/>
      <c r="M70" s="31"/>
      <c r="N70" s="31"/>
      <c r="O70" s="31">
        <v>1</v>
      </c>
      <c r="P70" s="31"/>
      <c r="Q70" s="31"/>
      <c r="R70" s="31"/>
      <c r="S70" s="31"/>
      <c r="T70" s="31"/>
      <c r="U70" s="31"/>
      <c r="V70" s="31"/>
      <c r="W70" s="31"/>
      <c r="X70" s="54">
        <f t="shared" si="2"/>
        <v>1</v>
      </c>
    </row>
    <row r="71" spans="1:24" s="10" customFormat="1" ht="16.5" hidden="1">
      <c r="A71" s="45" t="s">
        <v>89</v>
      </c>
      <c r="B71" s="27" t="s">
        <v>28</v>
      </c>
      <c r="C71" s="51" t="s">
        <v>75</v>
      </c>
      <c r="D71" s="51" t="s">
        <v>76</v>
      </c>
      <c r="E71" s="53" t="s">
        <v>90</v>
      </c>
      <c r="F71" s="27" t="s">
        <v>78</v>
      </c>
      <c r="G71" s="31"/>
      <c r="H71" s="31"/>
      <c r="I71" s="31"/>
      <c r="J71" s="31"/>
      <c r="K71" s="31"/>
      <c r="L71" s="31"/>
      <c r="M71" s="31"/>
      <c r="N71" s="31"/>
      <c r="O71" s="31">
        <v>1</v>
      </c>
      <c r="P71" s="31"/>
      <c r="Q71" s="31"/>
      <c r="R71" s="31"/>
      <c r="S71" s="31"/>
      <c r="T71" s="31"/>
      <c r="U71" s="31"/>
      <c r="V71" s="31"/>
      <c r="W71" s="31"/>
      <c r="X71" s="54">
        <f t="shared" si="2"/>
        <v>1</v>
      </c>
    </row>
    <row r="72" spans="1:24" s="10" customFormat="1" ht="16.5" hidden="1">
      <c r="A72" s="74" t="s">
        <v>104</v>
      </c>
      <c r="B72" s="75" t="s">
        <v>105</v>
      </c>
      <c r="C72" s="76" t="s">
        <v>106</v>
      </c>
      <c r="D72" s="76" t="s">
        <v>107</v>
      </c>
      <c r="E72" s="77" t="s">
        <v>108</v>
      </c>
      <c r="F72" s="75" t="s">
        <v>109</v>
      </c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>
        <v>36341.28</v>
      </c>
      <c r="S72" s="31"/>
      <c r="T72" s="31"/>
      <c r="U72" s="31"/>
      <c r="V72" s="31"/>
      <c r="W72" s="31"/>
      <c r="X72" s="54">
        <f>SUM(Q72:R72)</f>
        <v>36341.28</v>
      </c>
    </row>
    <row r="73" spans="1:24" s="10" customFormat="1" ht="16.5" hidden="1">
      <c r="A73" s="74" t="s">
        <v>121</v>
      </c>
      <c r="B73" s="27" t="s">
        <v>13</v>
      </c>
      <c r="C73" s="71" t="s">
        <v>122</v>
      </c>
      <c r="D73" s="71" t="s">
        <v>123</v>
      </c>
      <c r="E73" s="71" t="s">
        <v>124</v>
      </c>
      <c r="F73" s="27" t="s">
        <v>22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>
        <v>2669.72</v>
      </c>
      <c r="S73" s="31"/>
      <c r="T73" s="31"/>
      <c r="U73" s="31"/>
      <c r="V73" s="31"/>
      <c r="W73" s="31"/>
      <c r="X73" s="54">
        <f>SUM(R73)</f>
        <v>2669.72</v>
      </c>
    </row>
    <row r="74" spans="1:24" s="10" customFormat="1" ht="16.5" hidden="1">
      <c r="A74" s="74" t="s">
        <v>126</v>
      </c>
      <c r="B74" s="27" t="s">
        <v>13</v>
      </c>
      <c r="C74" s="83" t="s">
        <v>130</v>
      </c>
      <c r="D74" s="83" t="s">
        <v>127</v>
      </c>
      <c r="E74" s="83" t="s">
        <v>128</v>
      </c>
      <c r="F74" s="75" t="s">
        <v>22</v>
      </c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84">
        <v>48455</v>
      </c>
      <c r="T74" s="84"/>
      <c r="U74" s="84"/>
      <c r="V74" s="84"/>
      <c r="W74" s="84"/>
      <c r="X74" s="54">
        <f>S74</f>
        <v>48455</v>
      </c>
    </row>
    <row r="75" spans="1:24" s="10" customFormat="1" ht="16.5" hidden="1">
      <c r="A75" s="74" t="s">
        <v>134</v>
      </c>
      <c r="B75" s="75" t="s">
        <v>135</v>
      </c>
      <c r="C75" s="83" t="s">
        <v>136</v>
      </c>
      <c r="D75" s="83" t="s">
        <v>137</v>
      </c>
      <c r="E75" s="83" t="s">
        <v>138</v>
      </c>
      <c r="F75" s="75" t="s">
        <v>22</v>
      </c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84"/>
      <c r="T75" s="84">
        <v>13735</v>
      </c>
      <c r="U75" s="84"/>
      <c r="V75" s="84"/>
      <c r="W75" s="84"/>
      <c r="X75" s="26">
        <f>SUM(T75)</f>
        <v>13735</v>
      </c>
    </row>
    <row r="76" spans="1:24" s="10" customFormat="1" ht="16.5" hidden="1">
      <c r="A76" s="74" t="s">
        <v>139</v>
      </c>
      <c r="B76" s="27" t="s">
        <v>13</v>
      </c>
      <c r="C76" s="83" t="s">
        <v>140</v>
      </c>
      <c r="D76" s="83" t="s">
        <v>141</v>
      </c>
      <c r="E76" s="83" t="s">
        <v>142</v>
      </c>
      <c r="F76" s="75" t="s">
        <v>22</v>
      </c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84">
        <v>3166.01</v>
      </c>
      <c r="U76" s="84"/>
      <c r="V76" s="84"/>
      <c r="W76" s="84"/>
      <c r="X76" s="54">
        <f>T76</f>
        <v>3166.01</v>
      </c>
    </row>
    <row r="77" spans="1:24" s="10" customFormat="1" ht="16.5" hidden="1">
      <c r="A77" s="14"/>
      <c r="B77" s="33"/>
      <c r="C77" s="33"/>
      <c r="D77" s="24"/>
      <c r="E77" s="24"/>
      <c r="F77" s="24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54">
        <f t="shared" si="2"/>
        <v>0</v>
      </c>
    </row>
    <row r="78" spans="1:24" s="10" customFormat="1" ht="18.75">
      <c r="A78" s="15" t="s">
        <v>0</v>
      </c>
      <c r="B78" s="34"/>
      <c r="C78" s="35"/>
      <c r="D78" s="35"/>
      <c r="E78" s="35"/>
      <c r="F78" s="36"/>
      <c r="G78" s="37">
        <f>SUM(G34:G68)</f>
        <v>95000</v>
      </c>
      <c r="H78" s="37">
        <f>SUM(H32:H77)</f>
        <v>182795.95</v>
      </c>
      <c r="I78" s="37">
        <f>SUM(I36:I71)</f>
        <v>88500</v>
      </c>
      <c r="J78" s="37">
        <f>SUM(J7:J77)</f>
        <v>1448419</v>
      </c>
      <c r="K78" s="37">
        <f>SUM(K55:K77)</f>
        <v>9000</v>
      </c>
      <c r="L78" s="37">
        <f>SUM(L6:L23)</f>
        <v>311211</v>
      </c>
      <c r="M78" s="37">
        <f>SUM(M7:M77)</f>
        <v>957012</v>
      </c>
      <c r="N78" s="72">
        <f>SUM(N24:N77)</f>
        <v>421375</v>
      </c>
      <c r="O78" s="72">
        <f>SUM(O6:O77)</f>
        <v>82409</v>
      </c>
      <c r="P78" s="37">
        <f>SUM(P45:P77)</f>
        <v>152176.68</v>
      </c>
      <c r="Q78" s="37">
        <f>SUM(Q6:Q77)</f>
        <v>1580409</v>
      </c>
      <c r="R78" s="37">
        <f>SUM(R6:R77)</f>
        <v>226872.97</v>
      </c>
      <c r="S78" s="37">
        <f>SUM(S6:S77)</f>
        <v>78455</v>
      </c>
      <c r="T78" s="37">
        <f>SUM(T64:T77)</f>
        <v>16901.010000000002</v>
      </c>
      <c r="U78" s="72">
        <f>SUM(U26:U77)</f>
        <v>30000</v>
      </c>
      <c r="V78" s="37">
        <f>SUM(V38:V77)</f>
        <v>4965.78</v>
      </c>
      <c r="W78" s="37">
        <f>SUM(W38:W55)</f>
        <v>77627.95</v>
      </c>
      <c r="X78" s="48">
        <f>SUM(X6:X77)</f>
        <v>5634226.340000001</v>
      </c>
    </row>
    <row r="79" spans="1:24" s="10" customFormat="1" ht="18.75">
      <c r="A79" s="39"/>
      <c r="B79" s="40"/>
      <c r="C79" s="41"/>
      <c r="D79" s="41"/>
      <c r="E79" s="41"/>
      <c r="F79" s="42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4"/>
    </row>
    <row r="80" spans="1:2" ht="16.5">
      <c r="A80" s="11" t="s">
        <v>9</v>
      </c>
      <c r="B80" s="10"/>
    </row>
    <row r="81" ht="15" hidden="1">
      <c r="A81" s="38" t="s">
        <v>16</v>
      </c>
    </row>
    <row r="82" ht="15" hidden="1">
      <c r="A82" s="49" t="s">
        <v>17</v>
      </c>
    </row>
    <row r="83" ht="15" hidden="1">
      <c r="A83" s="49" t="s">
        <v>35</v>
      </c>
    </row>
    <row r="84" ht="15" hidden="1">
      <c r="A84" s="49" t="s">
        <v>36</v>
      </c>
    </row>
    <row r="85" ht="15" hidden="1">
      <c r="A85" s="49" t="s">
        <v>42</v>
      </c>
    </row>
    <row r="86" ht="15" hidden="1">
      <c r="A86" s="49" t="s">
        <v>43</v>
      </c>
    </row>
    <row r="87" ht="15" hidden="1">
      <c r="A87" s="49" t="s">
        <v>52</v>
      </c>
    </row>
    <row r="88" ht="15" hidden="1">
      <c r="A88" s="49" t="s">
        <v>51</v>
      </c>
    </row>
    <row r="89" ht="15" hidden="1">
      <c r="A89" s="49" t="s">
        <v>71</v>
      </c>
    </row>
    <row r="90" ht="15" hidden="1">
      <c r="A90" s="49" t="s">
        <v>70</v>
      </c>
    </row>
    <row r="91" ht="15" hidden="1">
      <c r="A91" s="49" t="s">
        <v>80</v>
      </c>
    </row>
    <row r="92" ht="15" hidden="1">
      <c r="A92" s="49" t="s">
        <v>79</v>
      </c>
    </row>
    <row r="93" ht="15" hidden="1">
      <c r="A93" s="49" t="s">
        <v>87</v>
      </c>
    </row>
    <row r="94" ht="15" hidden="1">
      <c r="A94" s="49" t="s">
        <v>86</v>
      </c>
    </row>
    <row r="95" ht="15" hidden="1">
      <c r="A95" s="49" t="s">
        <v>92</v>
      </c>
    </row>
    <row r="96" ht="15" hidden="1">
      <c r="A96" s="49" t="s">
        <v>91</v>
      </c>
    </row>
    <row r="97" ht="15" hidden="1">
      <c r="A97" s="49" t="s">
        <v>95</v>
      </c>
    </row>
    <row r="98" ht="15" hidden="1">
      <c r="A98" s="49" t="s">
        <v>96</v>
      </c>
    </row>
    <row r="99" ht="15" hidden="1">
      <c r="A99" s="49" t="s">
        <v>101</v>
      </c>
    </row>
    <row r="100" ht="15" hidden="1">
      <c r="A100" s="49" t="s">
        <v>102</v>
      </c>
    </row>
    <row r="101" ht="15" hidden="1">
      <c r="A101" s="49" t="s">
        <v>116</v>
      </c>
    </row>
    <row r="102" ht="15" hidden="1">
      <c r="A102" s="49" t="s">
        <v>115</v>
      </c>
    </row>
    <row r="103" ht="15" hidden="1">
      <c r="A103" s="49" t="s">
        <v>131</v>
      </c>
    </row>
    <row r="104" ht="15" hidden="1">
      <c r="A104" s="49" t="s">
        <v>115</v>
      </c>
    </row>
    <row r="105" ht="15" hidden="1">
      <c r="A105" s="49" t="s">
        <v>133</v>
      </c>
    </row>
    <row r="106" ht="15" hidden="1">
      <c r="A106" s="49" t="s">
        <v>115</v>
      </c>
    </row>
    <row r="107" ht="15" hidden="1">
      <c r="A107" s="49" t="s">
        <v>145</v>
      </c>
    </row>
    <row r="108" ht="15" hidden="1">
      <c r="A108" s="49" t="s">
        <v>144</v>
      </c>
    </row>
    <row r="109" ht="15" hidden="1">
      <c r="A109" s="49" t="s">
        <v>148</v>
      </c>
    </row>
    <row r="110" ht="15" hidden="1">
      <c r="A110" s="49" t="s">
        <v>149</v>
      </c>
    </row>
    <row r="111" ht="15">
      <c r="A111" s="49" t="s">
        <v>155</v>
      </c>
    </row>
    <row r="112" ht="15">
      <c r="A112" s="49" t="s">
        <v>154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Kabir, Mariana (EOL)</cp:lastModifiedBy>
  <cp:lastPrinted>2014-07-08T16:32:51Z</cp:lastPrinted>
  <dcterms:created xsi:type="dcterms:W3CDTF">2000-04-13T13:33:42Z</dcterms:created>
  <dcterms:modified xsi:type="dcterms:W3CDTF">2019-03-28T13:16:25Z</dcterms:modified>
  <cp:category/>
  <cp:version/>
  <cp:contentType/>
  <cp:contentStatus/>
</cp:coreProperties>
</file>